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rants Department\002 - CONTRACT MANAGEMENT\# Contract 2026\"/>
    </mc:Choice>
  </mc:AlternateContent>
  <xr:revisionPtr revIDLastSave="0" documentId="13_ncr:1_{73F5C75D-3E45-461B-90D1-BC403FD13E97}" xr6:coauthVersionLast="47" xr6:coauthVersionMax="47" xr10:uidLastSave="{00000000-0000-0000-0000-000000000000}"/>
  <bookViews>
    <workbookView xWindow="3465" yWindow="3465" windowWidth="21600" windowHeight="11295" tabRatio="595" firstSheet="8" activeTab="13" xr2:uid="{00000000-000D-0000-FFFF-FFFF00000000}"/>
  </bookViews>
  <sheets>
    <sheet name="VID" sheetId="18" state="hidden" r:id="rId1"/>
    <sheet name="ALLOCATION" sheetId="1" state="hidden" r:id="rId2"/>
    <sheet name="ORIGINAL" sheetId="128" state="hidden" r:id="rId3"/>
    <sheet name="ADJ" sheetId="127" state="hidden" r:id="rId4"/>
    <sheet name="BUDGET" sheetId="4" state="hidden" r:id="rId5"/>
    <sheet name="PAYMENT SCHEDULE" sheetId="139" state="hidden" r:id="rId6"/>
    <sheet name="2SEPT" sheetId="5" r:id="rId7"/>
    <sheet name="JJAEP-FY25" sheetId="140" r:id="rId8"/>
    <sheet name="3OCT" sheetId="108" r:id="rId9"/>
    <sheet name="4NOV" sheetId="109" r:id="rId10"/>
    <sheet name="5DEC" sheetId="110" r:id="rId11"/>
    <sheet name="6JAN" sheetId="111" r:id="rId12"/>
    <sheet name="JJAEP-Fall" sheetId="141" r:id="rId13"/>
    <sheet name="7FEB" sheetId="112" r:id="rId14"/>
    <sheet name="8MAR" sheetId="113" r:id="rId15"/>
    <sheet name="9APR" sheetId="114" r:id="rId16"/>
    <sheet name="10MAY" sheetId="115" r:id="rId17"/>
    <sheet name="11JUN" sheetId="116" r:id="rId18"/>
    <sheet name="12JUL" sheetId="119" r:id="rId19"/>
    <sheet name="TOTAL PMTS" sheetId="124" state="hidden" r:id="rId20"/>
    <sheet name="PMT RECON" sheetId="138" state="hidden" r:id="rId21"/>
    <sheet name="END BUDGET" sheetId="61" state="hidden" r:id="rId22"/>
    <sheet name="EXPENDITURES" sheetId="125" state="hidden" r:id="rId23"/>
    <sheet name="ROLLOVER" sheetId="65" state="hidden" r:id="rId24"/>
    <sheet name="REFUND DUE" sheetId="83" state="hidden" r:id="rId25"/>
    <sheet name="REFUND REC'D" sheetId="126" state="hidden" r:id="rId26"/>
    <sheet name="BALANCE" sheetId="85" state="hidden" r:id="rId27"/>
    <sheet name="JJAEP" sheetId="131" state="hidden" r:id="rId28"/>
    <sheet name="MISC" sheetId="134" r:id="rId29"/>
  </sheets>
  <definedNames>
    <definedName name="_xlnm._FilterDatabase" localSheetId="16" hidden="1">'10MAY'!$A$1:$AP$168</definedName>
    <definedName name="_xlnm._FilterDatabase" localSheetId="17" hidden="1">'11JUN'!$A$1:$AP$169</definedName>
    <definedName name="_xlnm._FilterDatabase" localSheetId="18" hidden="1">'12JUL'!$A$1:$AP$166</definedName>
    <definedName name="_xlnm._FilterDatabase" localSheetId="6" hidden="1">'2SEPT'!$A$2:$AG$169</definedName>
    <definedName name="_xlnm._FilterDatabase" localSheetId="8" hidden="1">'3OCT'!$A$1:$AL$166</definedName>
    <definedName name="_xlnm._FilterDatabase" localSheetId="9" hidden="1">'4NOV'!$A$1:$AP$166</definedName>
    <definedName name="_xlnm._FilterDatabase" localSheetId="10" hidden="1">'5DEC'!$A$1:$AP$166</definedName>
    <definedName name="_xlnm._FilterDatabase" localSheetId="11" hidden="1">'6JAN'!$A$1:$AP$167</definedName>
    <definedName name="_xlnm._FilterDatabase" localSheetId="13" hidden="1">'7FEB'!$A$1:$AN$167</definedName>
    <definedName name="_xlnm._FilterDatabase" localSheetId="14" hidden="1">'8MAR'!$A$1:$AP$168</definedName>
    <definedName name="_xlnm._FilterDatabase" localSheetId="15" hidden="1">'9APR'!$A$1:$AP$166</definedName>
    <definedName name="_xlnm._FilterDatabase" localSheetId="3" hidden="1">ADJ!$A$1:$AW$169</definedName>
    <definedName name="_xlnm._FilterDatabase" localSheetId="1" hidden="1">ALLOCATION!$A$1:$AB$166</definedName>
    <definedName name="_xlnm._FilterDatabase" localSheetId="26" hidden="1">BALANCE!$A$1:$AG$1</definedName>
    <definedName name="_xlnm._FilterDatabase" localSheetId="4" hidden="1">BUDGET!$A$1:$AL$169</definedName>
    <definedName name="_xlnm._FilterDatabase" localSheetId="21" hidden="1">'END BUDGET'!$A$1:$X$166</definedName>
    <definedName name="_xlnm._FilterDatabase" localSheetId="27" hidden="1">JJAEP!$A$1:$F$35</definedName>
    <definedName name="_xlnm._FilterDatabase" localSheetId="12" hidden="1">'JJAEP-Fall'!$A$1:$L$30</definedName>
    <definedName name="_xlnm._FilterDatabase" localSheetId="28" hidden="1">MISC!$A$1:$M$168</definedName>
    <definedName name="_xlnm._FilterDatabase" localSheetId="2" hidden="1">ORIGINAL!$A$1:$AI$170</definedName>
    <definedName name="_xlnm._FilterDatabase" localSheetId="5" hidden="1">'PAYMENT SCHEDULE'!$A$1:$T$168</definedName>
    <definedName name="_xlnm._FilterDatabase" localSheetId="20" hidden="1">'PMT RECON'!$A$1:$AC$165</definedName>
    <definedName name="_xlnm._FilterDatabase" localSheetId="24" hidden="1">'REFUND DUE'!$A$1:$X$96</definedName>
    <definedName name="_xlnm._FilterDatabase" localSheetId="25" hidden="1">'REFUND REC''D'!$A$1:$X$96</definedName>
    <definedName name="_xlnm._FilterDatabase" localSheetId="23" hidden="1">ROLLOVER!$A$1:$X$103</definedName>
    <definedName name="_xlnm._FilterDatabase" localSheetId="19" hidden="1">'TOTAL PMTS'!$A$1:$AI$165</definedName>
    <definedName name="_xlnm._FilterDatabase" localSheetId="0" hidden="1">VID!$J$1:$S$1</definedName>
    <definedName name="_xlnm.Print_Area" localSheetId="16">'10MAY'!$A$1:$AH$94</definedName>
    <definedName name="_xlnm.Print_Area" localSheetId="17">'11JUN'!$A$1:$AH$94</definedName>
    <definedName name="_xlnm.Print_Area" localSheetId="18">'12JUL'!$A$1:$AH$94</definedName>
    <definedName name="_xlnm.Print_Area" localSheetId="6">'2SEPT'!$A$2:$O$95</definedName>
    <definedName name="_xlnm.Print_Area" localSheetId="8">'3OCT'!$A$1:$AG$94</definedName>
    <definedName name="_xlnm.Print_Area" localSheetId="9">'4NOV'!$A$1:$AF$94</definedName>
    <definedName name="_xlnm.Print_Area" localSheetId="10">'5DEC'!$A$1:$AF$94</definedName>
    <definedName name="_xlnm.Print_Area" localSheetId="11">'6JAN'!$A$1:$AF$94</definedName>
    <definedName name="_xlnm.Print_Area" localSheetId="13">'7FEB'!$A$1:$AF$94</definedName>
    <definedName name="_xlnm.Print_Area" localSheetId="14">'8MAR'!$A$1:$AF$94</definedName>
    <definedName name="_xlnm.Print_Area" localSheetId="15">'9APR'!$A$1:$AH$94</definedName>
    <definedName name="_xlnm.Print_Area" localSheetId="28">MISC!$A$1:$D$94</definedName>
    <definedName name="_xlnm.Print_Area" localSheetId="5">'PAYMENT SCHEDULE'!$A$1:$N$94</definedName>
    <definedName name="_xlnm.Print_Titles" localSheetId="16">'10MAY'!$1:$1</definedName>
    <definedName name="_xlnm.Print_Titles" localSheetId="17">'11JUN'!$1:$1</definedName>
    <definedName name="_xlnm.Print_Titles" localSheetId="18">'12JUL'!$1:$1</definedName>
    <definedName name="_xlnm.Print_Titles" localSheetId="6">'2SEPT'!$2:$2</definedName>
    <definedName name="_xlnm.Print_Titles" localSheetId="8">'3OCT'!$1:$1</definedName>
    <definedName name="_xlnm.Print_Titles" localSheetId="9">'4NOV'!$1:$1</definedName>
    <definedName name="_xlnm.Print_Titles" localSheetId="10">'5DEC'!$1:$1</definedName>
    <definedName name="_xlnm.Print_Titles" localSheetId="11">'6JAN'!$1:$1</definedName>
    <definedName name="_xlnm.Print_Titles" localSheetId="13">'7FEB'!$1:$1</definedName>
    <definedName name="_xlnm.Print_Titles" localSheetId="14">'8MAR'!$1:$1</definedName>
    <definedName name="_xlnm.Print_Titles" localSheetId="15">'9APR'!$1:$1</definedName>
    <definedName name="_xlnm.Print_Titles" localSheetId="28">MISC!$1:$1</definedName>
    <definedName name="_xlnm.Print_Titles" localSheetId="5">'PAYMENT SCHEDULE'!$1:$1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" i="112" l="1"/>
  <c r="AH3" i="111"/>
  <c r="AH4" i="111"/>
  <c r="AH5" i="111"/>
  <c r="AH6" i="111"/>
  <c r="AH7" i="111"/>
  <c r="AH8" i="111"/>
  <c r="AH9" i="111"/>
  <c r="AH10" i="111"/>
  <c r="AH11" i="111"/>
  <c r="AH12" i="111"/>
  <c r="AH13" i="111"/>
  <c r="AH14" i="111"/>
  <c r="AH15" i="111"/>
  <c r="AH16" i="111"/>
  <c r="AH17" i="111"/>
  <c r="AH18" i="111"/>
  <c r="AH19" i="111"/>
  <c r="AH20" i="111"/>
  <c r="AH21" i="111"/>
  <c r="AH22" i="111"/>
  <c r="AH23" i="111"/>
  <c r="AH24" i="111"/>
  <c r="AH25" i="111"/>
  <c r="AH26" i="111"/>
  <c r="AH27" i="111"/>
  <c r="AH28" i="111"/>
  <c r="AH29" i="111"/>
  <c r="AH30" i="111"/>
  <c r="AH31" i="111"/>
  <c r="AH32" i="111"/>
  <c r="AH33" i="111"/>
  <c r="AH34" i="111"/>
  <c r="AH35" i="111"/>
  <c r="AH36" i="111"/>
  <c r="AH37" i="111"/>
  <c r="AH38" i="111"/>
  <c r="AH39" i="111"/>
  <c r="AH40" i="111"/>
  <c r="AH41" i="111"/>
  <c r="AH42" i="111"/>
  <c r="AH43" i="111"/>
  <c r="AH44" i="111"/>
  <c r="AH45" i="111"/>
  <c r="AH46" i="111"/>
  <c r="AH47" i="111"/>
  <c r="AH48" i="111"/>
  <c r="AH49" i="111"/>
  <c r="AH50" i="111"/>
  <c r="AH51" i="111"/>
  <c r="AH52" i="111"/>
  <c r="AH53" i="111"/>
  <c r="AH54" i="111"/>
  <c r="AH55" i="111"/>
  <c r="AH56" i="111"/>
  <c r="AH57" i="111"/>
  <c r="AH58" i="111"/>
  <c r="AH59" i="111"/>
  <c r="AH60" i="111"/>
  <c r="AH61" i="111"/>
  <c r="AH62" i="111"/>
  <c r="AH63" i="111"/>
  <c r="AH64" i="111"/>
  <c r="AH65" i="111"/>
  <c r="AH66" i="111"/>
  <c r="AH67" i="111"/>
  <c r="AH68" i="111"/>
  <c r="AH69" i="111"/>
  <c r="AH70" i="111"/>
  <c r="AH71" i="111"/>
  <c r="AH72" i="111"/>
  <c r="AH73" i="111"/>
  <c r="AH74" i="111"/>
  <c r="AH75" i="111"/>
  <c r="AH76" i="111"/>
  <c r="AH77" i="111"/>
  <c r="AH78" i="111"/>
  <c r="AH79" i="111"/>
  <c r="AH80" i="111"/>
  <c r="AH81" i="111"/>
  <c r="AH82" i="111"/>
  <c r="AH83" i="111"/>
  <c r="AH84" i="111"/>
  <c r="AH85" i="111"/>
  <c r="AH86" i="111"/>
  <c r="AH87" i="111"/>
  <c r="AH88" i="111"/>
  <c r="AH89" i="111"/>
  <c r="AH90" i="111"/>
  <c r="AH91" i="111"/>
  <c r="AH92" i="111"/>
  <c r="AH93" i="111"/>
  <c r="AH94" i="111"/>
  <c r="AH95" i="111"/>
  <c r="AH96" i="111"/>
  <c r="AH97" i="111"/>
  <c r="AH98" i="111"/>
  <c r="AH99" i="111"/>
  <c r="AH100" i="111"/>
  <c r="AH101" i="111"/>
  <c r="AH102" i="111"/>
  <c r="AH103" i="111"/>
  <c r="AH104" i="111"/>
  <c r="AH105" i="111"/>
  <c r="AH106" i="111"/>
  <c r="AH107" i="111"/>
  <c r="AH108" i="111"/>
  <c r="AH109" i="111"/>
  <c r="AH110" i="111"/>
  <c r="AH111" i="111"/>
  <c r="AH112" i="111"/>
  <c r="AH113" i="111"/>
  <c r="AH114" i="111"/>
  <c r="AH115" i="111"/>
  <c r="AH116" i="111"/>
  <c r="AH117" i="111"/>
  <c r="AH118" i="111"/>
  <c r="AH119" i="111"/>
  <c r="AH120" i="111"/>
  <c r="AH121" i="111"/>
  <c r="AH122" i="111"/>
  <c r="AH123" i="111"/>
  <c r="AH124" i="111"/>
  <c r="AH125" i="111"/>
  <c r="AH126" i="111"/>
  <c r="AH127" i="111"/>
  <c r="AH128" i="111"/>
  <c r="AH129" i="111"/>
  <c r="AH130" i="111"/>
  <c r="AH131" i="111"/>
  <c r="AH132" i="111"/>
  <c r="AH133" i="111"/>
  <c r="AH134" i="111"/>
  <c r="AH135" i="111"/>
  <c r="AH136" i="111"/>
  <c r="AH137" i="111"/>
  <c r="AH138" i="111"/>
  <c r="AH139" i="111"/>
  <c r="AH140" i="111"/>
  <c r="AH141" i="111"/>
  <c r="AH142" i="111"/>
  <c r="AH143" i="111"/>
  <c r="AH144" i="111"/>
  <c r="AH145" i="111"/>
  <c r="AH146" i="111"/>
  <c r="AH147" i="111"/>
  <c r="AH148" i="111"/>
  <c r="AH149" i="111"/>
  <c r="AH150" i="111"/>
  <c r="AH151" i="111"/>
  <c r="AH152" i="111"/>
  <c r="AH153" i="111"/>
  <c r="AH154" i="111"/>
  <c r="AH155" i="111"/>
  <c r="AH156" i="111"/>
  <c r="AH157" i="111"/>
  <c r="AH158" i="111"/>
  <c r="AH159" i="111"/>
  <c r="AH160" i="111"/>
  <c r="AH161" i="111"/>
  <c r="AH162" i="111"/>
  <c r="AH163" i="111"/>
  <c r="AH164" i="111"/>
  <c r="AH165" i="111"/>
  <c r="AH166" i="111"/>
  <c r="AH2" i="111"/>
  <c r="D168" i="111"/>
  <c r="J168" i="110" l="1"/>
  <c r="I169" i="110"/>
  <c r="I168" i="110"/>
  <c r="E168" i="110"/>
  <c r="F168" i="110"/>
  <c r="G168" i="110"/>
  <c r="H168" i="110"/>
  <c r="D168" i="110"/>
  <c r="E37" i="140"/>
  <c r="L2" i="139" l="1"/>
  <c r="M2" i="139"/>
  <c r="N2" i="139"/>
  <c r="O2" i="139"/>
  <c r="P2" i="139"/>
  <c r="Q2" i="139"/>
  <c r="R2" i="139"/>
  <c r="S2" i="139"/>
  <c r="T2" i="139"/>
  <c r="L3" i="139"/>
  <c r="M3" i="139"/>
  <c r="N3" i="139"/>
  <c r="O3" i="139"/>
  <c r="P3" i="139"/>
  <c r="Q3" i="139"/>
  <c r="R3" i="139"/>
  <c r="S3" i="139"/>
  <c r="T3" i="139"/>
  <c r="L4" i="139"/>
  <c r="M4" i="139"/>
  <c r="N4" i="139"/>
  <c r="O4" i="139"/>
  <c r="P4" i="139"/>
  <c r="Q4" i="139"/>
  <c r="R4" i="139"/>
  <c r="S4" i="139"/>
  <c r="T4" i="139"/>
  <c r="L5" i="139"/>
  <c r="M5" i="139"/>
  <c r="N5" i="139"/>
  <c r="O5" i="139"/>
  <c r="P5" i="139"/>
  <c r="Q5" i="139"/>
  <c r="R5" i="139"/>
  <c r="S5" i="139"/>
  <c r="T5" i="139"/>
  <c r="L6" i="139"/>
  <c r="M6" i="139"/>
  <c r="N6" i="139"/>
  <c r="O6" i="139"/>
  <c r="P6" i="139"/>
  <c r="Q6" i="139"/>
  <c r="R6" i="139"/>
  <c r="S6" i="139"/>
  <c r="T6" i="139"/>
  <c r="L7" i="139"/>
  <c r="M7" i="139"/>
  <c r="N7" i="139"/>
  <c r="O7" i="139"/>
  <c r="P7" i="139"/>
  <c r="Q7" i="139"/>
  <c r="R7" i="139"/>
  <c r="S7" i="139"/>
  <c r="T7" i="139"/>
  <c r="L8" i="139"/>
  <c r="M8" i="139"/>
  <c r="N8" i="139"/>
  <c r="O8" i="139"/>
  <c r="P8" i="139"/>
  <c r="Q8" i="139"/>
  <c r="R8" i="139"/>
  <c r="S8" i="139"/>
  <c r="T8" i="139"/>
  <c r="L9" i="139"/>
  <c r="M9" i="139"/>
  <c r="N9" i="139"/>
  <c r="O9" i="139"/>
  <c r="P9" i="139"/>
  <c r="Q9" i="139"/>
  <c r="R9" i="139"/>
  <c r="S9" i="139"/>
  <c r="T9" i="139"/>
  <c r="L10" i="139"/>
  <c r="M10" i="139"/>
  <c r="N10" i="139"/>
  <c r="O10" i="139"/>
  <c r="P10" i="139"/>
  <c r="Q10" i="139"/>
  <c r="R10" i="139"/>
  <c r="S10" i="139"/>
  <c r="T10" i="139"/>
  <c r="L11" i="139"/>
  <c r="M11" i="139"/>
  <c r="N11" i="139"/>
  <c r="O11" i="139"/>
  <c r="P11" i="139"/>
  <c r="Q11" i="139"/>
  <c r="R11" i="139"/>
  <c r="S11" i="139"/>
  <c r="T11" i="139"/>
  <c r="L12" i="139"/>
  <c r="M12" i="139"/>
  <c r="N12" i="139"/>
  <c r="O12" i="139"/>
  <c r="P12" i="139"/>
  <c r="Q12" i="139"/>
  <c r="R12" i="139"/>
  <c r="S12" i="139"/>
  <c r="T12" i="139"/>
  <c r="L13" i="139"/>
  <c r="M13" i="139"/>
  <c r="N13" i="139"/>
  <c r="O13" i="139"/>
  <c r="P13" i="139"/>
  <c r="Q13" i="139"/>
  <c r="R13" i="139"/>
  <c r="S13" i="139"/>
  <c r="T13" i="139"/>
  <c r="L14" i="139"/>
  <c r="M14" i="139"/>
  <c r="N14" i="139"/>
  <c r="O14" i="139"/>
  <c r="P14" i="139"/>
  <c r="Q14" i="139"/>
  <c r="R14" i="139"/>
  <c r="S14" i="139"/>
  <c r="T14" i="139"/>
  <c r="L15" i="139"/>
  <c r="M15" i="139"/>
  <c r="N15" i="139"/>
  <c r="O15" i="139"/>
  <c r="P15" i="139"/>
  <c r="Q15" i="139"/>
  <c r="R15" i="139"/>
  <c r="S15" i="139"/>
  <c r="T15" i="139"/>
  <c r="L16" i="139"/>
  <c r="M16" i="139"/>
  <c r="N16" i="139"/>
  <c r="O16" i="139"/>
  <c r="P16" i="139"/>
  <c r="Q16" i="139"/>
  <c r="R16" i="139"/>
  <c r="S16" i="139"/>
  <c r="T16" i="139"/>
  <c r="L17" i="139"/>
  <c r="M17" i="139"/>
  <c r="N17" i="139"/>
  <c r="O17" i="139"/>
  <c r="P17" i="139"/>
  <c r="Q17" i="139"/>
  <c r="R17" i="139"/>
  <c r="S17" i="139"/>
  <c r="T17" i="139"/>
  <c r="L18" i="139"/>
  <c r="M18" i="139"/>
  <c r="N18" i="139"/>
  <c r="O18" i="139"/>
  <c r="P18" i="139"/>
  <c r="Q18" i="139"/>
  <c r="R18" i="139"/>
  <c r="S18" i="139"/>
  <c r="T18" i="139"/>
  <c r="L19" i="139"/>
  <c r="M19" i="139"/>
  <c r="N19" i="139"/>
  <c r="O19" i="139"/>
  <c r="P19" i="139"/>
  <c r="Q19" i="139"/>
  <c r="R19" i="139"/>
  <c r="S19" i="139"/>
  <c r="T19" i="139"/>
  <c r="L20" i="139"/>
  <c r="M20" i="139"/>
  <c r="N20" i="139"/>
  <c r="O20" i="139"/>
  <c r="P20" i="139"/>
  <c r="Q20" i="139"/>
  <c r="R20" i="139"/>
  <c r="S20" i="139"/>
  <c r="T20" i="139"/>
  <c r="L21" i="139"/>
  <c r="M21" i="139"/>
  <c r="N21" i="139"/>
  <c r="O21" i="139"/>
  <c r="P21" i="139"/>
  <c r="Q21" i="139"/>
  <c r="R21" i="139"/>
  <c r="S21" i="139"/>
  <c r="T21" i="139"/>
  <c r="L22" i="139"/>
  <c r="M22" i="139"/>
  <c r="N22" i="139"/>
  <c r="O22" i="139"/>
  <c r="P22" i="139"/>
  <c r="Q22" i="139"/>
  <c r="R22" i="139"/>
  <c r="S22" i="139"/>
  <c r="T22" i="139"/>
  <c r="L23" i="139"/>
  <c r="M23" i="139"/>
  <c r="N23" i="139"/>
  <c r="O23" i="139"/>
  <c r="P23" i="139"/>
  <c r="Q23" i="139"/>
  <c r="R23" i="139"/>
  <c r="S23" i="139"/>
  <c r="T23" i="139"/>
  <c r="L24" i="139"/>
  <c r="M24" i="139"/>
  <c r="N24" i="139"/>
  <c r="O24" i="139"/>
  <c r="P24" i="139"/>
  <c r="Q24" i="139"/>
  <c r="R24" i="139"/>
  <c r="S24" i="139"/>
  <c r="T24" i="139"/>
  <c r="L25" i="139"/>
  <c r="M25" i="139"/>
  <c r="N25" i="139"/>
  <c r="O25" i="139"/>
  <c r="P25" i="139"/>
  <c r="Q25" i="139"/>
  <c r="R25" i="139"/>
  <c r="S25" i="139"/>
  <c r="T25" i="139"/>
  <c r="L26" i="139"/>
  <c r="M26" i="139"/>
  <c r="N26" i="139"/>
  <c r="O26" i="139"/>
  <c r="P26" i="139"/>
  <c r="Q26" i="139"/>
  <c r="R26" i="139"/>
  <c r="S26" i="139"/>
  <c r="T26" i="139"/>
  <c r="L27" i="139"/>
  <c r="M27" i="139"/>
  <c r="N27" i="139"/>
  <c r="O27" i="139"/>
  <c r="P27" i="139"/>
  <c r="Q27" i="139"/>
  <c r="R27" i="139"/>
  <c r="S27" i="139"/>
  <c r="T27" i="139"/>
  <c r="L28" i="139"/>
  <c r="M28" i="139"/>
  <c r="N28" i="139"/>
  <c r="O28" i="139"/>
  <c r="P28" i="139"/>
  <c r="Q28" i="139"/>
  <c r="R28" i="139"/>
  <c r="S28" i="139"/>
  <c r="T28" i="139"/>
  <c r="L29" i="139"/>
  <c r="M29" i="139"/>
  <c r="N29" i="139"/>
  <c r="O29" i="139"/>
  <c r="P29" i="139"/>
  <c r="Q29" i="139"/>
  <c r="R29" i="139"/>
  <c r="S29" i="139"/>
  <c r="T29" i="139"/>
  <c r="L30" i="139"/>
  <c r="M30" i="139"/>
  <c r="N30" i="139"/>
  <c r="O30" i="139"/>
  <c r="P30" i="139"/>
  <c r="Q30" i="139"/>
  <c r="R30" i="139"/>
  <c r="S30" i="139"/>
  <c r="T30" i="139"/>
  <c r="L31" i="139"/>
  <c r="M31" i="139"/>
  <c r="N31" i="139"/>
  <c r="O31" i="139"/>
  <c r="P31" i="139"/>
  <c r="Q31" i="139"/>
  <c r="R31" i="139"/>
  <c r="S31" i="139"/>
  <c r="T31" i="139"/>
  <c r="L32" i="139"/>
  <c r="M32" i="139"/>
  <c r="N32" i="139"/>
  <c r="O32" i="139"/>
  <c r="P32" i="139"/>
  <c r="Q32" i="139"/>
  <c r="R32" i="139"/>
  <c r="S32" i="139"/>
  <c r="T32" i="139"/>
  <c r="L33" i="139"/>
  <c r="M33" i="139"/>
  <c r="N33" i="139"/>
  <c r="O33" i="139"/>
  <c r="P33" i="139"/>
  <c r="Q33" i="139"/>
  <c r="R33" i="139"/>
  <c r="S33" i="139"/>
  <c r="T33" i="139"/>
  <c r="L34" i="139"/>
  <c r="M34" i="139"/>
  <c r="N34" i="139"/>
  <c r="O34" i="139"/>
  <c r="P34" i="139"/>
  <c r="Q34" i="139"/>
  <c r="R34" i="139"/>
  <c r="S34" i="139"/>
  <c r="T34" i="139"/>
  <c r="L35" i="139"/>
  <c r="M35" i="139"/>
  <c r="N35" i="139"/>
  <c r="O35" i="139"/>
  <c r="P35" i="139"/>
  <c r="Q35" i="139"/>
  <c r="R35" i="139"/>
  <c r="S35" i="139"/>
  <c r="T35" i="139"/>
  <c r="L36" i="139"/>
  <c r="M36" i="139"/>
  <c r="N36" i="139"/>
  <c r="O36" i="139"/>
  <c r="P36" i="139"/>
  <c r="Q36" i="139"/>
  <c r="R36" i="139"/>
  <c r="S36" i="139"/>
  <c r="T36" i="139"/>
  <c r="L37" i="139"/>
  <c r="M37" i="139"/>
  <c r="N37" i="139"/>
  <c r="O37" i="139"/>
  <c r="P37" i="139"/>
  <c r="Q37" i="139"/>
  <c r="R37" i="139"/>
  <c r="S37" i="139"/>
  <c r="T37" i="139"/>
  <c r="L38" i="139"/>
  <c r="M38" i="139"/>
  <c r="N38" i="139"/>
  <c r="O38" i="139"/>
  <c r="P38" i="139"/>
  <c r="Q38" i="139"/>
  <c r="R38" i="139"/>
  <c r="S38" i="139"/>
  <c r="T38" i="139"/>
  <c r="L39" i="139"/>
  <c r="M39" i="139"/>
  <c r="N39" i="139"/>
  <c r="O39" i="139"/>
  <c r="P39" i="139"/>
  <c r="Q39" i="139"/>
  <c r="R39" i="139"/>
  <c r="S39" i="139"/>
  <c r="T39" i="139"/>
  <c r="L40" i="139"/>
  <c r="M40" i="139"/>
  <c r="N40" i="139"/>
  <c r="O40" i="139"/>
  <c r="P40" i="139"/>
  <c r="Q40" i="139"/>
  <c r="R40" i="139"/>
  <c r="S40" i="139"/>
  <c r="T40" i="139"/>
  <c r="L41" i="139"/>
  <c r="M41" i="139"/>
  <c r="N41" i="139"/>
  <c r="O41" i="139"/>
  <c r="P41" i="139"/>
  <c r="Q41" i="139"/>
  <c r="R41" i="139"/>
  <c r="S41" i="139"/>
  <c r="T41" i="139"/>
  <c r="L42" i="139"/>
  <c r="M42" i="139"/>
  <c r="N42" i="139"/>
  <c r="O42" i="139"/>
  <c r="P42" i="139"/>
  <c r="Q42" i="139"/>
  <c r="R42" i="139"/>
  <c r="S42" i="139"/>
  <c r="T42" i="139"/>
  <c r="L43" i="139"/>
  <c r="M43" i="139"/>
  <c r="N43" i="139"/>
  <c r="O43" i="139"/>
  <c r="P43" i="139"/>
  <c r="Q43" i="139"/>
  <c r="R43" i="139"/>
  <c r="S43" i="139"/>
  <c r="T43" i="139"/>
  <c r="L44" i="139"/>
  <c r="M44" i="139"/>
  <c r="N44" i="139"/>
  <c r="O44" i="139"/>
  <c r="P44" i="139"/>
  <c r="Q44" i="139"/>
  <c r="R44" i="139"/>
  <c r="S44" i="139"/>
  <c r="T44" i="139"/>
  <c r="L45" i="139"/>
  <c r="M45" i="139"/>
  <c r="N45" i="139"/>
  <c r="O45" i="139"/>
  <c r="P45" i="139"/>
  <c r="Q45" i="139"/>
  <c r="R45" i="139"/>
  <c r="S45" i="139"/>
  <c r="T45" i="139"/>
  <c r="L46" i="139"/>
  <c r="M46" i="139"/>
  <c r="N46" i="139"/>
  <c r="O46" i="139"/>
  <c r="P46" i="139"/>
  <c r="Q46" i="139"/>
  <c r="R46" i="139"/>
  <c r="S46" i="139"/>
  <c r="T46" i="139"/>
  <c r="L47" i="139"/>
  <c r="M47" i="139"/>
  <c r="N47" i="139"/>
  <c r="O47" i="139"/>
  <c r="P47" i="139"/>
  <c r="Q47" i="139"/>
  <c r="R47" i="139"/>
  <c r="S47" i="139"/>
  <c r="T47" i="139"/>
  <c r="L48" i="139"/>
  <c r="M48" i="139"/>
  <c r="N48" i="139"/>
  <c r="O48" i="139"/>
  <c r="P48" i="139"/>
  <c r="Q48" i="139"/>
  <c r="R48" i="139"/>
  <c r="S48" i="139"/>
  <c r="T48" i="139"/>
  <c r="L49" i="139"/>
  <c r="M49" i="139"/>
  <c r="N49" i="139"/>
  <c r="O49" i="139"/>
  <c r="P49" i="139"/>
  <c r="Q49" i="139"/>
  <c r="R49" i="139"/>
  <c r="S49" i="139"/>
  <c r="T49" i="139"/>
  <c r="L50" i="139"/>
  <c r="M50" i="139"/>
  <c r="N50" i="139"/>
  <c r="O50" i="139"/>
  <c r="P50" i="139"/>
  <c r="Q50" i="139"/>
  <c r="R50" i="139"/>
  <c r="S50" i="139"/>
  <c r="T50" i="139"/>
  <c r="L51" i="139"/>
  <c r="M51" i="139"/>
  <c r="N51" i="139"/>
  <c r="O51" i="139"/>
  <c r="P51" i="139"/>
  <c r="Q51" i="139"/>
  <c r="R51" i="139"/>
  <c r="S51" i="139"/>
  <c r="T51" i="139"/>
  <c r="L52" i="139"/>
  <c r="M52" i="139"/>
  <c r="N52" i="139"/>
  <c r="O52" i="139"/>
  <c r="P52" i="139"/>
  <c r="Q52" i="139"/>
  <c r="R52" i="139"/>
  <c r="S52" i="139"/>
  <c r="T52" i="139"/>
  <c r="L53" i="139"/>
  <c r="M53" i="139"/>
  <c r="N53" i="139"/>
  <c r="O53" i="139"/>
  <c r="P53" i="139"/>
  <c r="Q53" i="139"/>
  <c r="R53" i="139"/>
  <c r="S53" i="139"/>
  <c r="T53" i="139"/>
  <c r="L54" i="139"/>
  <c r="M54" i="139"/>
  <c r="N54" i="139"/>
  <c r="O54" i="139"/>
  <c r="P54" i="139"/>
  <c r="Q54" i="139"/>
  <c r="R54" i="139"/>
  <c r="S54" i="139"/>
  <c r="T54" i="139"/>
  <c r="L55" i="139"/>
  <c r="M55" i="139"/>
  <c r="N55" i="139"/>
  <c r="O55" i="139"/>
  <c r="P55" i="139"/>
  <c r="Q55" i="139"/>
  <c r="R55" i="139"/>
  <c r="S55" i="139"/>
  <c r="T55" i="139"/>
  <c r="L56" i="139"/>
  <c r="M56" i="139"/>
  <c r="N56" i="139"/>
  <c r="O56" i="139"/>
  <c r="P56" i="139"/>
  <c r="Q56" i="139"/>
  <c r="R56" i="139"/>
  <c r="S56" i="139"/>
  <c r="T56" i="139"/>
  <c r="L57" i="139"/>
  <c r="M57" i="139"/>
  <c r="N57" i="139"/>
  <c r="O57" i="139"/>
  <c r="P57" i="139"/>
  <c r="Q57" i="139"/>
  <c r="R57" i="139"/>
  <c r="S57" i="139"/>
  <c r="T57" i="139"/>
  <c r="L58" i="139"/>
  <c r="M58" i="139"/>
  <c r="N58" i="139"/>
  <c r="O58" i="139"/>
  <c r="P58" i="139"/>
  <c r="Q58" i="139"/>
  <c r="R58" i="139"/>
  <c r="S58" i="139"/>
  <c r="T58" i="139"/>
  <c r="L59" i="139"/>
  <c r="M59" i="139"/>
  <c r="N59" i="139"/>
  <c r="O59" i="139"/>
  <c r="P59" i="139"/>
  <c r="Q59" i="139"/>
  <c r="R59" i="139"/>
  <c r="S59" i="139"/>
  <c r="T59" i="139"/>
  <c r="L60" i="139"/>
  <c r="M60" i="139"/>
  <c r="N60" i="139"/>
  <c r="O60" i="139"/>
  <c r="P60" i="139"/>
  <c r="Q60" i="139"/>
  <c r="R60" i="139"/>
  <c r="S60" i="139"/>
  <c r="T60" i="139"/>
  <c r="L61" i="139"/>
  <c r="M61" i="139"/>
  <c r="N61" i="139"/>
  <c r="O61" i="139"/>
  <c r="P61" i="139"/>
  <c r="Q61" i="139"/>
  <c r="R61" i="139"/>
  <c r="S61" i="139"/>
  <c r="T61" i="139"/>
  <c r="L62" i="139"/>
  <c r="M62" i="139"/>
  <c r="N62" i="139"/>
  <c r="O62" i="139"/>
  <c r="P62" i="139"/>
  <c r="Q62" i="139"/>
  <c r="R62" i="139"/>
  <c r="S62" i="139"/>
  <c r="T62" i="139"/>
  <c r="L63" i="139"/>
  <c r="M63" i="139"/>
  <c r="N63" i="139"/>
  <c r="O63" i="139"/>
  <c r="P63" i="139"/>
  <c r="Q63" i="139"/>
  <c r="R63" i="139"/>
  <c r="S63" i="139"/>
  <c r="T63" i="139"/>
  <c r="L64" i="139"/>
  <c r="M64" i="139"/>
  <c r="N64" i="139"/>
  <c r="O64" i="139"/>
  <c r="P64" i="139"/>
  <c r="Q64" i="139"/>
  <c r="R64" i="139"/>
  <c r="S64" i="139"/>
  <c r="T64" i="139"/>
  <c r="L65" i="139"/>
  <c r="M65" i="139"/>
  <c r="N65" i="139"/>
  <c r="O65" i="139"/>
  <c r="P65" i="139"/>
  <c r="Q65" i="139"/>
  <c r="R65" i="139"/>
  <c r="S65" i="139"/>
  <c r="T65" i="139"/>
  <c r="L66" i="139"/>
  <c r="M66" i="139"/>
  <c r="N66" i="139"/>
  <c r="O66" i="139"/>
  <c r="P66" i="139"/>
  <c r="Q66" i="139"/>
  <c r="R66" i="139"/>
  <c r="S66" i="139"/>
  <c r="T66" i="139"/>
  <c r="L67" i="139"/>
  <c r="M67" i="139"/>
  <c r="N67" i="139"/>
  <c r="O67" i="139"/>
  <c r="P67" i="139"/>
  <c r="Q67" i="139"/>
  <c r="R67" i="139"/>
  <c r="S67" i="139"/>
  <c r="T67" i="139"/>
  <c r="L68" i="139"/>
  <c r="M68" i="139"/>
  <c r="N68" i="139"/>
  <c r="O68" i="139"/>
  <c r="P68" i="139"/>
  <c r="Q68" i="139"/>
  <c r="R68" i="139"/>
  <c r="S68" i="139"/>
  <c r="T68" i="139"/>
  <c r="L69" i="139"/>
  <c r="M69" i="139"/>
  <c r="N69" i="139"/>
  <c r="O69" i="139"/>
  <c r="P69" i="139"/>
  <c r="Q69" i="139"/>
  <c r="R69" i="139"/>
  <c r="S69" i="139"/>
  <c r="T69" i="139"/>
  <c r="L70" i="139"/>
  <c r="M70" i="139"/>
  <c r="N70" i="139"/>
  <c r="O70" i="139"/>
  <c r="P70" i="139"/>
  <c r="Q70" i="139"/>
  <c r="R70" i="139"/>
  <c r="S70" i="139"/>
  <c r="T70" i="139"/>
  <c r="L71" i="139"/>
  <c r="M71" i="139"/>
  <c r="N71" i="139"/>
  <c r="O71" i="139"/>
  <c r="P71" i="139"/>
  <c r="Q71" i="139"/>
  <c r="R71" i="139"/>
  <c r="S71" i="139"/>
  <c r="T71" i="139"/>
  <c r="L72" i="139"/>
  <c r="M72" i="139"/>
  <c r="N72" i="139"/>
  <c r="O72" i="139"/>
  <c r="P72" i="139"/>
  <c r="Q72" i="139"/>
  <c r="R72" i="139"/>
  <c r="S72" i="139"/>
  <c r="T72" i="139"/>
  <c r="L73" i="139"/>
  <c r="M73" i="139"/>
  <c r="N73" i="139"/>
  <c r="O73" i="139"/>
  <c r="P73" i="139"/>
  <c r="Q73" i="139"/>
  <c r="R73" i="139"/>
  <c r="S73" i="139"/>
  <c r="T73" i="139"/>
  <c r="L74" i="139"/>
  <c r="M74" i="139"/>
  <c r="N74" i="139"/>
  <c r="O74" i="139"/>
  <c r="P74" i="139"/>
  <c r="Q74" i="139"/>
  <c r="R74" i="139"/>
  <c r="S74" i="139"/>
  <c r="T74" i="139"/>
  <c r="L75" i="139"/>
  <c r="M75" i="139"/>
  <c r="N75" i="139"/>
  <c r="O75" i="139"/>
  <c r="P75" i="139"/>
  <c r="Q75" i="139"/>
  <c r="R75" i="139"/>
  <c r="S75" i="139"/>
  <c r="T75" i="139"/>
  <c r="L76" i="139"/>
  <c r="M76" i="139"/>
  <c r="N76" i="139"/>
  <c r="O76" i="139"/>
  <c r="P76" i="139"/>
  <c r="Q76" i="139"/>
  <c r="R76" i="139"/>
  <c r="S76" i="139"/>
  <c r="T76" i="139"/>
  <c r="L77" i="139"/>
  <c r="M77" i="139"/>
  <c r="N77" i="139"/>
  <c r="O77" i="139"/>
  <c r="P77" i="139"/>
  <c r="Q77" i="139"/>
  <c r="R77" i="139"/>
  <c r="S77" i="139"/>
  <c r="T77" i="139"/>
  <c r="L78" i="139"/>
  <c r="M78" i="139"/>
  <c r="N78" i="139"/>
  <c r="O78" i="139"/>
  <c r="P78" i="139"/>
  <c r="Q78" i="139"/>
  <c r="R78" i="139"/>
  <c r="S78" i="139"/>
  <c r="T78" i="139"/>
  <c r="L79" i="139"/>
  <c r="M79" i="139"/>
  <c r="N79" i="139"/>
  <c r="O79" i="139"/>
  <c r="P79" i="139"/>
  <c r="Q79" i="139"/>
  <c r="R79" i="139"/>
  <c r="S79" i="139"/>
  <c r="T79" i="139"/>
  <c r="L80" i="139"/>
  <c r="M80" i="139"/>
  <c r="N80" i="139"/>
  <c r="O80" i="139"/>
  <c r="P80" i="139"/>
  <c r="Q80" i="139"/>
  <c r="R80" i="139"/>
  <c r="S80" i="139"/>
  <c r="T80" i="139"/>
  <c r="L81" i="139"/>
  <c r="M81" i="139"/>
  <c r="N81" i="139"/>
  <c r="O81" i="139"/>
  <c r="P81" i="139"/>
  <c r="Q81" i="139"/>
  <c r="R81" i="139"/>
  <c r="S81" i="139"/>
  <c r="T81" i="139"/>
  <c r="L82" i="139"/>
  <c r="M82" i="139"/>
  <c r="N82" i="139"/>
  <c r="O82" i="139"/>
  <c r="P82" i="139"/>
  <c r="Q82" i="139"/>
  <c r="R82" i="139"/>
  <c r="S82" i="139"/>
  <c r="T82" i="139"/>
  <c r="L83" i="139"/>
  <c r="M83" i="139"/>
  <c r="N83" i="139"/>
  <c r="O83" i="139"/>
  <c r="P83" i="139"/>
  <c r="Q83" i="139"/>
  <c r="R83" i="139"/>
  <c r="S83" i="139"/>
  <c r="T83" i="139"/>
  <c r="L84" i="139"/>
  <c r="M84" i="139"/>
  <c r="N84" i="139"/>
  <c r="O84" i="139"/>
  <c r="P84" i="139"/>
  <c r="Q84" i="139"/>
  <c r="R84" i="139"/>
  <c r="S84" i="139"/>
  <c r="T84" i="139"/>
  <c r="L85" i="139"/>
  <c r="M85" i="139"/>
  <c r="N85" i="139"/>
  <c r="O85" i="139"/>
  <c r="P85" i="139"/>
  <c r="Q85" i="139"/>
  <c r="R85" i="139"/>
  <c r="S85" i="139"/>
  <c r="T85" i="139"/>
  <c r="L86" i="139"/>
  <c r="M86" i="139"/>
  <c r="N86" i="139"/>
  <c r="O86" i="139"/>
  <c r="P86" i="139"/>
  <c r="Q86" i="139"/>
  <c r="R86" i="139"/>
  <c r="S86" i="139"/>
  <c r="T86" i="139"/>
  <c r="L87" i="139"/>
  <c r="M87" i="139"/>
  <c r="N87" i="139"/>
  <c r="O87" i="139"/>
  <c r="P87" i="139"/>
  <c r="Q87" i="139"/>
  <c r="R87" i="139"/>
  <c r="S87" i="139"/>
  <c r="T87" i="139"/>
  <c r="L88" i="139"/>
  <c r="M88" i="139"/>
  <c r="N88" i="139"/>
  <c r="O88" i="139"/>
  <c r="P88" i="139"/>
  <c r="Q88" i="139"/>
  <c r="R88" i="139"/>
  <c r="S88" i="139"/>
  <c r="T88" i="139"/>
  <c r="L89" i="139"/>
  <c r="M89" i="139"/>
  <c r="N89" i="139"/>
  <c r="O89" i="139"/>
  <c r="P89" i="139"/>
  <c r="Q89" i="139"/>
  <c r="R89" i="139"/>
  <c r="S89" i="139"/>
  <c r="T89" i="139"/>
  <c r="L90" i="139"/>
  <c r="M90" i="139"/>
  <c r="N90" i="139"/>
  <c r="O90" i="139"/>
  <c r="P90" i="139"/>
  <c r="Q90" i="139"/>
  <c r="R90" i="139"/>
  <c r="S90" i="139"/>
  <c r="T90" i="139"/>
  <c r="L91" i="139"/>
  <c r="M91" i="139"/>
  <c r="N91" i="139"/>
  <c r="O91" i="139"/>
  <c r="P91" i="139"/>
  <c r="Q91" i="139"/>
  <c r="R91" i="139"/>
  <c r="S91" i="139"/>
  <c r="T91" i="139"/>
  <c r="L92" i="139"/>
  <c r="M92" i="139"/>
  <c r="N92" i="139"/>
  <c r="O92" i="139"/>
  <c r="P92" i="139"/>
  <c r="Q92" i="139"/>
  <c r="R92" i="139"/>
  <c r="S92" i="139"/>
  <c r="T92" i="139"/>
  <c r="L93" i="139"/>
  <c r="M93" i="139"/>
  <c r="N93" i="139"/>
  <c r="O93" i="139"/>
  <c r="P93" i="139"/>
  <c r="Q93" i="139"/>
  <c r="R93" i="139"/>
  <c r="S93" i="139"/>
  <c r="T93" i="139"/>
  <c r="L94" i="139"/>
  <c r="M94" i="139"/>
  <c r="N94" i="139"/>
  <c r="O94" i="139"/>
  <c r="P94" i="139"/>
  <c r="Q94" i="139"/>
  <c r="R94" i="139"/>
  <c r="S94" i="139"/>
  <c r="T94" i="139"/>
  <c r="L95" i="139"/>
  <c r="M95" i="139"/>
  <c r="N95" i="139"/>
  <c r="O95" i="139"/>
  <c r="P95" i="139"/>
  <c r="Q95" i="139"/>
  <c r="R95" i="139"/>
  <c r="S95" i="139"/>
  <c r="T95" i="139"/>
  <c r="L96" i="139"/>
  <c r="M96" i="139"/>
  <c r="N96" i="139"/>
  <c r="O96" i="139"/>
  <c r="P96" i="139"/>
  <c r="Q96" i="139"/>
  <c r="R96" i="139"/>
  <c r="S96" i="139"/>
  <c r="T96" i="139"/>
  <c r="L97" i="139"/>
  <c r="M97" i="139"/>
  <c r="N97" i="139"/>
  <c r="O97" i="139"/>
  <c r="P97" i="139"/>
  <c r="Q97" i="139"/>
  <c r="R97" i="139"/>
  <c r="S97" i="139"/>
  <c r="T97" i="139"/>
  <c r="L98" i="139"/>
  <c r="M98" i="139"/>
  <c r="N98" i="139"/>
  <c r="O98" i="139"/>
  <c r="P98" i="139"/>
  <c r="Q98" i="139"/>
  <c r="R98" i="139"/>
  <c r="S98" i="139"/>
  <c r="T98" i="139"/>
  <c r="L99" i="139"/>
  <c r="M99" i="139"/>
  <c r="N99" i="139"/>
  <c r="O99" i="139"/>
  <c r="P99" i="139"/>
  <c r="Q99" i="139"/>
  <c r="R99" i="139"/>
  <c r="S99" i="139"/>
  <c r="T99" i="139"/>
  <c r="L100" i="139"/>
  <c r="M100" i="139"/>
  <c r="N100" i="139"/>
  <c r="O100" i="139"/>
  <c r="P100" i="139"/>
  <c r="Q100" i="139"/>
  <c r="R100" i="139"/>
  <c r="S100" i="139"/>
  <c r="T100" i="139"/>
  <c r="L101" i="139"/>
  <c r="M101" i="139"/>
  <c r="N101" i="139"/>
  <c r="O101" i="139"/>
  <c r="P101" i="139"/>
  <c r="Q101" i="139"/>
  <c r="R101" i="139"/>
  <c r="S101" i="139"/>
  <c r="T101" i="139"/>
  <c r="L102" i="139"/>
  <c r="M102" i="139"/>
  <c r="N102" i="139"/>
  <c r="O102" i="139"/>
  <c r="P102" i="139"/>
  <c r="Q102" i="139"/>
  <c r="R102" i="139"/>
  <c r="S102" i="139"/>
  <c r="T102" i="139"/>
  <c r="L103" i="139"/>
  <c r="M103" i="139"/>
  <c r="N103" i="139"/>
  <c r="O103" i="139"/>
  <c r="P103" i="139"/>
  <c r="Q103" i="139"/>
  <c r="R103" i="139"/>
  <c r="S103" i="139"/>
  <c r="T103" i="139"/>
  <c r="L104" i="139"/>
  <c r="M104" i="139"/>
  <c r="N104" i="139"/>
  <c r="O104" i="139"/>
  <c r="P104" i="139"/>
  <c r="Q104" i="139"/>
  <c r="R104" i="139"/>
  <c r="S104" i="139"/>
  <c r="T104" i="139"/>
  <c r="L105" i="139"/>
  <c r="M105" i="139"/>
  <c r="N105" i="139"/>
  <c r="O105" i="139"/>
  <c r="P105" i="139"/>
  <c r="Q105" i="139"/>
  <c r="R105" i="139"/>
  <c r="S105" i="139"/>
  <c r="T105" i="139"/>
  <c r="L106" i="139"/>
  <c r="M106" i="139"/>
  <c r="N106" i="139"/>
  <c r="O106" i="139"/>
  <c r="P106" i="139"/>
  <c r="Q106" i="139"/>
  <c r="R106" i="139"/>
  <c r="S106" i="139"/>
  <c r="T106" i="139"/>
  <c r="L107" i="139"/>
  <c r="M107" i="139"/>
  <c r="N107" i="139"/>
  <c r="O107" i="139"/>
  <c r="P107" i="139"/>
  <c r="Q107" i="139"/>
  <c r="R107" i="139"/>
  <c r="S107" i="139"/>
  <c r="T107" i="139"/>
  <c r="L108" i="139"/>
  <c r="M108" i="139"/>
  <c r="N108" i="139"/>
  <c r="O108" i="139"/>
  <c r="P108" i="139"/>
  <c r="Q108" i="139"/>
  <c r="R108" i="139"/>
  <c r="S108" i="139"/>
  <c r="T108" i="139"/>
  <c r="L109" i="139"/>
  <c r="M109" i="139"/>
  <c r="N109" i="139"/>
  <c r="O109" i="139"/>
  <c r="P109" i="139"/>
  <c r="Q109" i="139"/>
  <c r="R109" i="139"/>
  <c r="S109" i="139"/>
  <c r="T109" i="139"/>
  <c r="L110" i="139"/>
  <c r="M110" i="139"/>
  <c r="N110" i="139"/>
  <c r="O110" i="139"/>
  <c r="P110" i="139"/>
  <c r="Q110" i="139"/>
  <c r="R110" i="139"/>
  <c r="S110" i="139"/>
  <c r="T110" i="139"/>
  <c r="L111" i="139"/>
  <c r="M111" i="139"/>
  <c r="N111" i="139"/>
  <c r="O111" i="139"/>
  <c r="P111" i="139"/>
  <c r="Q111" i="139"/>
  <c r="R111" i="139"/>
  <c r="S111" i="139"/>
  <c r="T111" i="139"/>
  <c r="L112" i="139"/>
  <c r="M112" i="139"/>
  <c r="N112" i="139"/>
  <c r="O112" i="139"/>
  <c r="P112" i="139"/>
  <c r="Q112" i="139"/>
  <c r="R112" i="139"/>
  <c r="S112" i="139"/>
  <c r="T112" i="139"/>
  <c r="L113" i="139"/>
  <c r="M113" i="139"/>
  <c r="N113" i="139"/>
  <c r="O113" i="139"/>
  <c r="P113" i="139"/>
  <c r="Q113" i="139"/>
  <c r="R113" i="139"/>
  <c r="S113" i="139"/>
  <c r="T113" i="139"/>
  <c r="L114" i="139"/>
  <c r="M114" i="139"/>
  <c r="N114" i="139"/>
  <c r="O114" i="139"/>
  <c r="P114" i="139"/>
  <c r="Q114" i="139"/>
  <c r="R114" i="139"/>
  <c r="S114" i="139"/>
  <c r="T114" i="139"/>
  <c r="L115" i="139"/>
  <c r="M115" i="139"/>
  <c r="N115" i="139"/>
  <c r="O115" i="139"/>
  <c r="P115" i="139"/>
  <c r="Q115" i="139"/>
  <c r="R115" i="139"/>
  <c r="S115" i="139"/>
  <c r="T115" i="139"/>
  <c r="L116" i="139"/>
  <c r="M116" i="139"/>
  <c r="N116" i="139"/>
  <c r="O116" i="139"/>
  <c r="P116" i="139"/>
  <c r="Q116" i="139"/>
  <c r="R116" i="139"/>
  <c r="S116" i="139"/>
  <c r="T116" i="139"/>
  <c r="L117" i="139"/>
  <c r="M117" i="139"/>
  <c r="N117" i="139"/>
  <c r="O117" i="139"/>
  <c r="P117" i="139"/>
  <c r="Q117" i="139"/>
  <c r="R117" i="139"/>
  <c r="S117" i="139"/>
  <c r="T117" i="139"/>
  <c r="L118" i="139"/>
  <c r="M118" i="139"/>
  <c r="N118" i="139"/>
  <c r="O118" i="139"/>
  <c r="P118" i="139"/>
  <c r="Q118" i="139"/>
  <c r="R118" i="139"/>
  <c r="S118" i="139"/>
  <c r="T118" i="139"/>
  <c r="L119" i="139"/>
  <c r="M119" i="139"/>
  <c r="N119" i="139"/>
  <c r="O119" i="139"/>
  <c r="P119" i="139"/>
  <c r="Q119" i="139"/>
  <c r="R119" i="139"/>
  <c r="S119" i="139"/>
  <c r="T119" i="139"/>
  <c r="L120" i="139"/>
  <c r="M120" i="139"/>
  <c r="N120" i="139"/>
  <c r="O120" i="139"/>
  <c r="P120" i="139"/>
  <c r="Q120" i="139"/>
  <c r="R120" i="139"/>
  <c r="S120" i="139"/>
  <c r="T120" i="139"/>
  <c r="L121" i="139"/>
  <c r="M121" i="139"/>
  <c r="N121" i="139"/>
  <c r="O121" i="139"/>
  <c r="P121" i="139"/>
  <c r="Q121" i="139"/>
  <c r="R121" i="139"/>
  <c r="S121" i="139"/>
  <c r="T121" i="139"/>
  <c r="L122" i="139"/>
  <c r="M122" i="139"/>
  <c r="N122" i="139"/>
  <c r="O122" i="139"/>
  <c r="P122" i="139"/>
  <c r="Q122" i="139"/>
  <c r="R122" i="139"/>
  <c r="S122" i="139"/>
  <c r="T122" i="139"/>
  <c r="L123" i="139"/>
  <c r="M123" i="139"/>
  <c r="N123" i="139"/>
  <c r="O123" i="139"/>
  <c r="P123" i="139"/>
  <c r="Q123" i="139"/>
  <c r="R123" i="139"/>
  <c r="S123" i="139"/>
  <c r="T123" i="139"/>
  <c r="L124" i="139"/>
  <c r="M124" i="139"/>
  <c r="N124" i="139"/>
  <c r="O124" i="139"/>
  <c r="P124" i="139"/>
  <c r="Q124" i="139"/>
  <c r="R124" i="139"/>
  <c r="S124" i="139"/>
  <c r="T124" i="139"/>
  <c r="L125" i="139"/>
  <c r="M125" i="139"/>
  <c r="N125" i="139"/>
  <c r="O125" i="139"/>
  <c r="P125" i="139"/>
  <c r="Q125" i="139"/>
  <c r="R125" i="139"/>
  <c r="S125" i="139"/>
  <c r="T125" i="139"/>
  <c r="L126" i="139"/>
  <c r="M126" i="139"/>
  <c r="N126" i="139"/>
  <c r="O126" i="139"/>
  <c r="P126" i="139"/>
  <c r="Q126" i="139"/>
  <c r="R126" i="139"/>
  <c r="S126" i="139"/>
  <c r="T126" i="139"/>
  <c r="L127" i="139"/>
  <c r="M127" i="139"/>
  <c r="N127" i="139"/>
  <c r="O127" i="139"/>
  <c r="P127" i="139"/>
  <c r="Q127" i="139"/>
  <c r="R127" i="139"/>
  <c r="S127" i="139"/>
  <c r="T127" i="139"/>
  <c r="L128" i="139"/>
  <c r="M128" i="139"/>
  <c r="N128" i="139"/>
  <c r="O128" i="139"/>
  <c r="P128" i="139"/>
  <c r="Q128" i="139"/>
  <c r="R128" i="139"/>
  <c r="S128" i="139"/>
  <c r="T128" i="139"/>
  <c r="L129" i="139"/>
  <c r="M129" i="139"/>
  <c r="N129" i="139"/>
  <c r="O129" i="139"/>
  <c r="P129" i="139"/>
  <c r="Q129" i="139"/>
  <c r="R129" i="139"/>
  <c r="S129" i="139"/>
  <c r="T129" i="139"/>
  <c r="L130" i="139"/>
  <c r="M130" i="139"/>
  <c r="N130" i="139"/>
  <c r="O130" i="139"/>
  <c r="P130" i="139"/>
  <c r="Q130" i="139"/>
  <c r="R130" i="139"/>
  <c r="S130" i="139"/>
  <c r="T130" i="139"/>
  <c r="L131" i="139"/>
  <c r="M131" i="139"/>
  <c r="N131" i="139"/>
  <c r="O131" i="139"/>
  <c r="P131" i="139"/>
  <c r="Q131" i="139"/>
  <c r="R131" i="139"/>
  <c r="S131" i="139"/>
  <c r="T131" i="139"/>
  <c r="L132" i="139"/>
  <c r="M132" i="139"/>
  <c r="N132" i="139"/>
  <c r="O132" i="139"/>
  <c r="P132" i="139"/>
  <c r="Q132" i="139"/>
  <c r="R132" i="139"/>
  <c r="S132" i="139"/>
  <c r="T132" i="139"/>
  <c r="L133" i="139"/>
  <c r="M133" i="139"/>
  <c r="N133" i="139"/>
  <c r="O133" i="139"/>
  <c r="P133" i="139"/>
  <c r="Q133" i="139"/>
  <c r="R133" i="139"/>
  <c r="S133" i="139"/>
  <c r="T133" i="139"/>
  <c r="L134" i="139"/>
  <c r="M134" i="139"/>
  <c r="N134" i="139"/>
  <c r="O134" i="139"/>
  <c r="P134" i="139"/>
  <c r="Q134" i="139"/>
  <c r="R134" i="139"/>
  <c r="S134" i="139"/>
  <c r="T134" i="139"/>
  <c r="L135" i="139"/>
  <c r="M135" i="139"/>
  <c r="N135" i="139"/>
  <c r="O135" i="139"/>
  <c r="P135" i="139"/>
  <c r="Q135" i="139"/>
  <c r="R135" i="139"/>
  <c r="S135" i="139"/>
  <c r="T135" i="139"/>
  <c r="L136" i="139"/>
  <c r="M136" i="139"/>
  <c r="N136" i="139"/>
  <c r="O136" i="139"/>
  <c r="P136" i="139"/>
  <c r="Q136" i="139"/>
  <c r="R136" i="139"/>
  <c r="S136" i="139"/>
  <c r="T136" i="139"/>
  <c r="L137" i="139"/>
  <c r="M137" i="139"/>
  <c r="N137" i="139"/>
  <c r="O137" i="139"/>
  <c r="P137" i="139"/>
  <c r="Q137" i="139"/>
  <c r="R137" i="139"/>
  <c r="S137" i="139"/>
  <c r="T137" i="139"/>
  <c r="L138" i="139"/>
  <c r="M138" i="139"/>
  <c r="N138" i="139"/>
  <c r="O138" i="139"/>
  <c r="P138" i="139"/>
  <c r="Q138" i="139"/>
  <c r="R138" i="139"/>
  <c r="S138" i="139"/>
  <c r="T138" i="139"/>
  <c r="L139" i="139"/>
  <c r="M139" i="139"/>
  <c r="N139" i="139"/>
  <c r="O139" i="139"/>
  <c r="P139" i="139"/>
  <c r="Q139" i="139"/>
  <c r="R139" i="139"/>
  <c r="S139" i="139"/>
  <c r="T139" i="139"/>
  <c r="L140" i="139"/>
  <c r="M140" i="139"/>
  <c r="N140" i="139"/>
  <c r="O140" i="139"/>
  <c r="P140" i="139"/>
  <c r="Q140" i="139"/>
  <c r="R140" i="139"/>
  <c r="S140" i="139"/>
  <c r="T140" i="139"/>
  <c r="L141" i="139"/>
  <c r="M141" i="139"/>
  <c r="N141" i="139"/>
  <c r="O141" i="139"/>
  <c r="P141" i="139"/>
  <c r="Q141" i="139"/>
  <c r="R141" i="139"/>
  <c r="S141" i="139"/>
  <c r="T141" i="139"/>
  <c r="L142" i="139"/>
  <c r="M142" i="139"/>
  <c r="N142" i="139"/>
  <c r="O142" i="139"/>
  <c r="P142" i="139"/>
  <c r="Q142" i="139"/>
  <c r="R142" i="139"/>
  <c r="S142" i="139"/>
  <c r="T142" i="139"/>
  <c r="L143" i="139"/>
  <c r="M143" i="139"/>
  <c r="N143" i="139"/>
  <c r="O143" i="139"/>
  <c r="P143" i="139"/>
  <c r="Q143" i="139"/>
  <c r="R143" i="139"/>
  <c r="S143" i="139"/>
  <c r="T143" i="139"/>
  <c r="L144" i="139"/>
  <c r="M144" i="139"/>
  <c r="N144" i="139"/>
  <c r="O144" i="139"/>
  <c r="P144" i="139"/>
  <c r="Q144" i="139"/>
  <c r="R144" i="139"/>
  <c r="S144" i="139"/>
  <c r="T144" i="139"/>
  <c r="L145" i="139"/>
  <c r="M145" i="139"/>
  <c r="N145" i="139"/>
  <c r="O145" i="139"/>
  <c r="P145" i="139"/>
  <c r="Q145" i="139"/>
  <c r="R145" i="139"/>
  <c r="S145" i="139"/>
  <c r="T145" i="139"/>
  <c r="L146" i="139"/>
  <c r="M146" i="139"/>
  <c r="N146" i="139"/>
  <c r="O146" i="139"/>
  <c r="P146" i="139"/>
  <c r="Q146" i="139"/>
  <c r="R146" i="139"/>
  <c r="S146" i="139"/>
  <c r="T146" i="139"/>
  <c r="L147" i="139"/>
  <c r="M147" i="139"/>
  <c r="N147" i="139"/>
  <c r="O147" i="139"/>
  <c r="P147" i="139"/>
  <c r="Q147" i="139"/>
  <c r="R147" i="139"/>
  <c r="S147" i="139"/>
  <c r="T147" i="139"/>
  <c r="L148" i="139"/>
  <c r="M148" i="139"/>
  <c r="N148" i="139"/>
  <c r="O148" i="139"/>
  <c r="P148" i="139"/>
  <c r="Q148" i="139"/>
  <c r="R148" i="139"/>
  <c r="S148" i="139"/>
  <c r="T148" i="139"/>
  <c r="L149" i="139"/>
  <c r="M149" i="139"/>
  <c r="N149" i="139"/>
  <c r="O149" i="139"/>
  <c r="P149" i="139"/>
  <c r="Q149" i="139"/>
  <c r="R149" i="139"/>
  <c r="S149" i="139"/>
  <c r="T149" i="139"/>
  <c r="L150" i="139"/>
  <c r="M150" i="139"/>
  <c r="N150" i="139"/>
  <c r="O150" i="139"/>
  <c r="P150" i="139"/>
  <c r="Q150" i="139"/>
  <c r="R150" i="139"/>
  <c r="S150" i="139"/>
  <c r="T150" i="139"/>
  <c r="L151" i="139"/>
  <c r="M151" i="139"/>
  <c r="N151" i="139"/>
  <c r="O151" i="139"/>
  <c r="P151" i="139"/>
  <c r="Q151" i="139"/>
  <c r="R151" i="139"/>
  <c r="S151" i="139"/>
  <c r="T151" i="139"/>
  <c r="L152" i="139"/>
  <c r="M152" i="139"/>
  <c r="N152" i="139"/>
  <c r="O152" i="139"/>
  <c r="P152" i="139"/>
  <c r="Q152" i="139"/>
  <c r="R152" i="139"/>
  <c r="S152" i="139"/>
  <c r="T152" i="139"/>
  <c r="L153" i="139"/>
  <c r="M153" i="139"/>
  <c r="N153" i="139"/>
  <c r="O153" i="139"/>
  <c r="P153" i="139"/>
  <c r="Q153" i="139"/>
  <c r="R153" i="139"/>
  <c r="S153" i="139"/>
  <c r="T153" i="139"/>
  <c r="L154" i="139"/>
  <c r="M154" i="139"/>
  <c r="N154" i="139"/>
  <c r="O154" i="139"/>
  <c r="P154" i="139"/>
  <c r="Q154" i="139"/>
  <c r="R154" i="139"/>
  <c r="S154" i="139"/>
  <c r="T154" i="139"/>
  <c r="L155" i="139"/>
  <c r="M155" i="139"/>
  <c r="N155" i="139"/>
  <c r="O155" i="139"/>
  <c r="P155" i="139"/>
  <c r="Q155" i="139"/>
  <c r="R155" i="139"/>
  <c r="S155" i="139"/>
  <c r="T155" i="139"/>
  <c r="L156" i="139"/>
  <c r="M156" i="139"/>
  <c r="N156" i="139"/>
  <c r="O156" i="139"/>
  <c r="P156" i="139"/>
  <c r="Q156" i="139"/>
  <c r="R156" i="139"/>
  <c r="S156" i="139"/>
  <c r="T156" i="139"/>
  <c r="L157" i="139"/>
  <c r="M157" i="139"/>
  <c r="N157" i="139"/>
  <c r="O157" i="139"/>
  <c r="P157" i="139"/>
  <c r="Q157" i="139"/>
  <c r="R157" i="139"/>
  <c r="S157" i="139"/>
  <c r="T157" i="139"/>
  <c r="L158" i="139"/>
  <c r="M158" i="139"/>
  <c r="N158" i="139"/>
  <c r="O158" i="139"/>
  <c r="P158" i="139"/>
  <c r="Q158" i="139"/>
  <c r="R158" i="139"/>
  <c r="S158" i="139"/>
  <c r="T158" i="139"/>
  <c r="L159" i="139"/>
  <c r="M159" i="139"/>
  <c r="N159" i="139"/>
  <c r="O159" i="139"/>
  <c r="P159" i="139"/>
  <c r="Q159" i="139"/>
  <c r="R159" i="139"/>
  <c r="S159" i="139"/>
  <c r="T159" i="139"/>
  <c r="L160" i="139"/>
  <c r="M160" i="139"/>
  <c r="N160" i="139"/>
  <c r="O160" i="139"/>
  <c r="P160" i="139"/>
  <c r="Q160" i="139"/>
  <c r="R160" i="139"/>
  <c r="S160" i="139"/>
  <c r="T160" i="139"/>
  <c r="L161" i="139"/>
  <c r="M161" i="139"/>
  <c r="N161" i="139"/>
  <c r="O161" i="139"/>
  <c r="P161" i="139"/>
  <c r="Q161" i="139"/>
  <c r="R161" i="139"/>
  <c r="S161" i="139"/>
  <c r="T161" i="139"/>
  <c r="L162" i="139"/>
  <c r="M162" i="139"/>
  <c r="N162" i="139"/>
  <c r="O162" i="139"/>
  <c r="P162" i="139"/>
  <c r="Q162" i="139"/>
  <c r="R162" i="139"/>
  <c r="S162" i="139"/>
  <c r="T162" i="139"/>
  <c r="L163" i="139"/>
  <c r="M163" i="139"/>
  <c r="N163" i="139"/>
  <c r="O163" i="139"/>
  <c r="P163" i="139"/>
  <c r="Q163" i="139"/>
  <c r="R163" i="139"/>
  <c r="S163" i="139"/>
  <c r="T163" i="139"/>
  <c r="L164" i="139"/>
  <c r="M164" i="139"/>
  <c r="N164" i="139"/>
  <c r="O164" i="139"/>
  <c r="P164" i="139"/>
  <c r="Q164" i="139"/>
  <c r="R164" i="139"/>
  <c r="S164" i="139"/>
  <c r="T164" i="139"/>
  <c r="L165" i="139"/>
  <c r="M165" i="139"/>
  <c r="N165" i="139"/>
  <c r="O165" i="139"/>
  <c r="P165" i="139"/>
  <c r="Q165" i="139"/>
  <c r="R165" i="139"/>
  <c r="S165" i="139"/>
  <c r="T165" i="139"/>
  <c r="L166" i="139"/>
  <c r="M166" i="139"/>
  <c r="N166" i="139"/>
  <c r="O166" i="139"/>
  <c r="P166" i="139"/>
  <c r="Q166" i="139"/>
  <c r="R166" i="139"/>
  <c r="S166" i="139"/>
  <c r="T166" i="139"/>
  <c r="K22" i="139"/>
  <c r="K23" i="139"/>
  <c r="K24" i="139"/>
  <c r="K25" i="139"/>
  <c r="K26" i="139"/>
  <c r="K27" i="139"/>
  <c r="K28" i="139"/>
  <c r="K29" i="139"/>
  <c r="K30" i="139"/>
  <c r="K31" i="139"/>
  <c r="K32" i="139"/>
  <c r="K33" i="139"/>
  <c r="K34" i="139"/>
  <c r="K35" i="139"/>
  <c r="K36" i="139"/>
  <c r="K37" i="139"/>
  <c r="K38" i="139"/>
  <c r="K39" i="139"/>
  <c r="K40" i="139"/>
  <c r="K41" i="139"/>
  <c r="K42" i="139"/>
  <c r="K43" i="139"/>
  <c r="K44" i="139"/>
  <c r="K45" i="139"/>
  <c r="K46" i="139"/>
  <c r="K47" i="139"/>
  <c r="K48" i="139"/>
  <c r="K49" i="139"/>
  <c r="K50" i="139"/>
  <c r="K51" i="139"/>
  <c r="K52" i="139"/>
  <c r="K53" i="139"/>
  <c r="K54" i="139"/>
  <c r="K55" i="139"/>
  <c r="K56" i="139"/>
  <c r="K57" i="139"/>
  <c r="K58" i="139"/>
  <c r="K59" i="139"/>
  <c r="K60" i="139"/>
  <c r="K61" i="139"/>
  <c r="K62" i="139"/>
  <c r="K63" i="139"/>
  <c r="K64" i="139"/>
  <c r="K65" i="139"/>
  <c r="K66" i="139"/>
  <c r="K67" i="139"/>
  <c r="K68" i="139"/>
  <c r="K69" i="139"/>
  <c r="K70" i="139"/>
  <c r="K71" i="139"/>
  <c r="K72" i="139"/>
  <c r="K73" i="139"/>
  <c r="K74" i="139"/>
  <c r="K75" i="139"/>
  <c r="K76" i="139"/>
  <c r="K77" i="139"/>
  <c r="K78" i="139"/>
  <c r="K79" i="139"/>
  <c r="K80" i="139"/>
  <c r="K81" i="139"/>
  <c r="K82" i="139"/>
  <c r="K83" i="139"/>
  <c r="K84" i="139"/>
  <c r="K85" i="139"/>
  <c r="K86" i="139"/>
  <c r="K87" i="139"/>
  <c r="K88" i="139"/>
  <c r="K89" i="139"/>
  <c r="K90" i="139"/>
  <c r="K91" i="139"/>
  <c r="K92" i="139"/>
  <c r="K93" i="139"/>
  <c r="K94" i="139"/>
  <c r="K95" i="139"/>
  <c r="K96" i="139"/>
  <c r="K97" i="139"/>
  <c r="K98" i="139"/>
  <c r="K99" i="139"/>
  <c r="K100" i="139"/>
  <c r="K101" i="139"/>
  <c r="K102" i="139"/>
  <c r="K103" i="139"/>
  <c r="K104" i="139"/>
  <c r="K105" i="139"/>
  <c r="K106" i="139"/>
  <c r="K107" i="139"/>
  <c r="K108" i="139"/>
  <c r="K109" i="139"/>
  <c r="K110" i="139"/>
  <c r="K111" i="139"/>
  <c r="K112" i="139"/>
  <c r="K113" i="139"/>
  <c r="K114" i="139"/>
  <c r="K115" i="139"/>
  <c r="K116" i="139"/>
  <c r="K117" i="139"/>
  <c r="K118" i="139"/>
  <c r="K119" i="139"/>
  <c r="K120" i="139"/>
  <c r="K121" i="139"/>
  <c r="K122" i="139"/>
  <c r="K123" i="139"/>
  <c r="K124" i="139"/>
  <c r="K125" i="139"/>
  <c r="K126" i="139"/>
  <c r="K127" i="139"/>
  <c r="K128" i="139"/>
  <c r="K129" i="139"/>
  <c r="K130" i="139"/>
  <c r="K131" i="139"/>
  <c r="K132" i="139"/>
  <c r="K133" i="139"/>
  <c r="K134" i="139"/>
  <c r="K135" i="139"/>
  <c r="K136" i="139"/>
  <c r="K137" i="139"/>
  <c r="K138" i="139"/>
  <c r="K139" i="139"/>
  <c r="K140" i="139"/>
  <c r="K141" i="139"/>
  <c r="K142" i="139"/>
  <c r="K143" i="139"/>
  <c r="K144" i="139"/>
  <c r="K145" i="139"/>
  <c r="K146" i="139"/>
  <c r="K147" i="139"/>
  <c r="K148" i="139"/>
  <c r="K149" i="139"/>
  <c r="K150" i="139"/>
  <c r="K151" i="139"/>
  <c r="K152" i="139"/>
  <c r="K153" i="139"/>
  <c r="K154" i="139"/>
  <c r="K155" i="139"/>
  <c r="K156" i="139"/>
  <c r="K157" i="139"/>
  <c r="K158" i="139"/>
  <c r="K159" i="139"/>
  <c r="K160" i="139"/>
  <c r="K161" i="139"/>
  <c r="K162" i="139"/>
  <c r="K163" i="139"/>
  <c r="K164" i="139"/>
  <c r="K165" i="139"/>
  <c r="K166" i="139"/>
  <c r="K3" i="139"/>
  <c r="K4" i="139"/>
  <c r="K5" i="139"/>
  <c r="K6" i="139"/>
  <c r="K7" i="139"/>
  <c r="K8" i="139"/>
  <c r="K9" i="139"/>
  <c r="K10" i="139"/>
  <c r="K11" i="139"/>
  <c r="K12" i="139"/>
  <c r="K13" i="139"/>
  <c r="K14" i="139"/>
  <c r="K15" i="139"/>
  <c r="K16" i="139"/>
  <c r="K17" i="139"/>
  <c r="K18" i="139"/>
  <c r="K19" i="139"/>
  <c r="K20" i="139"/>
  <c r="K21" i="139"/>
  <c r="K2" i="139"/>
  <c r="J22" i="139"/>
  <c r="J23" i="139"/>
  <c r="J24" i="139"/>
  <c r="J25" i="139"/>
  <c r="J26" i="139"/>
  <c r="J27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J41" i="139"/>
  <c r="J42" i="139"/>
  <c r="J43" i="139"/>
  <c r="J44" i="139"/>
  <c r="J45" i="139"/>
  <c r="J46" i="139"/>
  <c r="J47" i="139"/>
  <c r="J48" i="139"/>
  <c r="J49" i="139"/>
  <c r="J50" i="139"/>
  <c r="J51" i="139"/>
  <c r="J52" i="139"/>
  <c r="J53" i="139"/>
  <c r="J54" i="139"/>
  <c r="J55" i="139"/>
  <c r="J56" i="139"/>
  <c r="J57" i="139"/>
  <c r="J58" i="139"/>
  <c r="J59" i="139"/>
  <c r="J60" i="139"/>
  <c r="J61" i="139"/>
  <c r="J62" i="139"/>
  <c r="J63" i="139"/>
  <c r="J64" i="139"/>
  <c r="J65" i="139"/>
  <c r="J66" i="139"/>
  <c r="J67" i="139"/>
  <c r="J68" i="139"/>
  <c r="J69" i="139"/>
  <c r="J70" i="139"/>
  <c r="J71" i="139"/>
  <c r="J72" i="139"/>
  <c r="J73" i="139"/>
  <c r="J74" i="139"/>
  <c r="J75" i="139"/>
  <c r="J76" i="139"/>
  <c r="J77" i="139"/>
  <c r="J78" i="139"/>
  <c r="J79" i="139"/>
  <c r="J80" i="139"/>
  <c r="J81" i="139"/>
  <c r="J82" i="139"/>
  <c r="J83" i="139"/>
  <c r="J84" i="139"/>
  <c r="J85" i="139"/>
  <c r="J86" i="139"/>
  <c r="J87" i="139"/>
  <c r="J88" i="139"/>
  <c r="J89" i="139"/>
  <c r="J90" i="139"/>
  <c r="J91" i="139"/>
  <c r="J92" i="139"/>
  <c r="J93" i="139"/>
  <c r="J94" i="139"/>
  <c r="J95" i="139"/>
  <c r="J96" i="139"/>
  <c r="J97" i="139"/>
  <c r="J98" i="139"/>
  <c r="J99" i="139"/>
  <c r="J100" i="139"/>
  <c r="J101" i="139"/>
  <c r="J102" i="139"/>
  <c r="J103" i="139"/>
  <c r="J104" i="139"/>
  <c r="J105" i="139"/>
  <c r="J106" i="139"/>
  <c r="J107" i="139"/>
  <c r="J108" i="139"/>
  <c r="J109" i="139"/>
  <c r="J110" i="139"/>
  <c r="J111" i="139"/>
  <c r="J112" i="139"/>
  <c r="J113" i="139"/>
  <c r="J114" i="139"/>
  <c r="J115" i="139"/>
  <c r="J116" i="139"/>
  <c r="J117" i="139"/>
  <c r="J118" i="139"/>
  <c r="J119" i="139"/>
  <c r="J120" i="139"/>
  <c r="J121" i="139"/>
  <c r="J122" i="139"/>
  <c r="J123" i="139"/>
  <c r="J124" i="139"/>
  <c r="J125" i="139"/>
  <c r="J126" i="139"/>
  <c r="J127" i="139"/>
  <c r="J128" i="139"/>
  <c r="J129" i="139"/>
  <c r="J130" i="139"/>
  <c r="J131" i="139"/>
  <c r="J132" i="139"/>
  <c r="J133" i="139"/>
  <c r="J134" i="139"/>
  <c r="J135" i="139"/>
  <c r="J136" i="139"/>
  <c r="J137" i="139"/>
  <c r="J138" i="139"/>
  <c r="J139" i="139"/>
  <c r="J140" i="139"/>
  <c r="J141" i="139"/>
  <c r="J142" i="139"/>
  <c r="J143" i="139"/>
  <c r="J144" i="139"/>
  <c r="J145" i="139"/>
  <c r="J146" i="139"/>
  <c r="J147" i="139"/>
  <c r="J148" i="139"/>
  <c r="J149" i="139"/>
  <c r="J150" i="139"/>
  <c r="J151" i="139"/>
  <c r="J152" i="139"/>
  <c r="J153" i="139"/>
  <c r="J154" i="139"/>
  <c r="J155" i="139"/>
  <c r="J156" i="139"/>
  <c r="J157" i="139"/>
  <c r="J158" i="139"/>
  <c r="J159" i="139"/>
  <c r="J160" i="139"/>
  <c r="J161" i="139"/>
  <c r="J162" i="139"/>
  <c r="J163" i="139"/>
  <c r="J164" i="139"/>
  <c r="J165" i="139"/>
  <c r="J166" i="139"/>
  <c r="J3" i="139"/>
  <c r="J4" i="139"/>
  <c r="J5" i="139"/>
  <c r="J6" i="139"/>
  <c r="J7" i="139"/>
  <c r="J8" i="139"/>
  <c r="J9" i="139"/>
  <c r="J10" i="139"/>
  <c r="J11" i="139"/>
  <c r="J12" i="139"/>
  <c r="J13" i="139"/>
  <c r="J14" i="139"/>
  <c r="J15" i="139"/>
  <c r="J16" i="139"/>
  <c r="J17" i="139"/>
  <c r="J18" i="139"/>
  <c r="J19" i="139"/>
  <c r="J20" i="139"/>
  <c r="J21" i="139"/>
  <c r="J2" i="139"/>
  <c r="V71" i="139" l="1"/>
  <c r="V72" i="139"/>
  <c r="V119" i="139"/>
  <c r="I166" i="139"/>
  <c r="I165" i="139"/>
  <c r="I164" i="139"/>
  <c r="I163" i="139"/>
  <c r="I162" i="139"/>
  <c r="I161" i="139"/>
  <c r="I160" i="139"/>
  <c r="I159" i="139"/>
  <c r="I158" i="139"/>
  <c r="I157" i="139"/>
  <c r="I156" i="139"/>
  <c r="I155" i="139"/>
  <c r="I154" i="139"/>
  <c r="I153" i="139"/>
  <c r="I152" i="139"/>
  <c r="I151" i="139"/>
  <c r="I150" i="139"/>
  <c r="I149" i="139"/>
  <c r="I148" i="139"/>
  <c r="I147" i="139"/>
  <c r="I146" i="139"/>
  <c r="I145" i="139"/>
  <c r="I144" i="139"/>
  <c r="I143" i="139"/>
  <c r="I142" i="139"/>
  <c r="I141" i="139"/>
  <c r="I140" i="139"/>
  <c r="I139" i="139"/>
  <c r="I138" i="139"/>
  <c r="I137" i="139"/>
  <c r="I136" i="139"/>
  <c r="I135" i="139"/>
  <c r="I134" i="139"/>
  <c r="I133" i="139"/>
  <c r="I132" i="139"/>
  <c r="I131" i="139"/>
  <c r="I130" i="139"/>
  <c r="I129" i="139"/>
  <c r="I128" i="139"/>
  <c r="I127" i="139"/>
  <c r="I126" i="139"/>
  <c r="I125" i="139"/>
  <c r="I124" i="139"/>
  <c r="I123" i="139"/>
  <c r="I122" i="139"/>
  <c r="I121" i="139"/>
  <c r="I120" i="139"/>
  <c r="I119" i="139"/>
  <c r="I118" i="139"/>
  <c r="I117" i="139"/>
  <c r="I116" i="139"/>
  <c r="I115" i="139"/>
  <c r="I114" i="139"/>
  <c r="I113" i="139"/>
  <c r="I112" i="139"/>
  <c r="I111" i="139"/>
  <c r="I110" i="139"/>
  <c r="I109" i="139"/>
  <c r="I108" i="139"/>
  <c r="I107" i="139"/>
  <c r="I106" i="139"/>
  <c r="I105" i="139"/>
  <c r="I104" i="139"/>
  <c r="I103" i="139"/>
  <c r="I102" i="139"/>
  <c r="I101" i="139"/>
  <c r="I100" i="139"/>
  <c r="I99" i="139"/>
  <c r="I98" i="139"/>
  <c r="I97" i="139"/>
  <c r="I96" i="139"/>
  <c r="I95" i="139"/>
  <c r="I94" i="139"/>
  <c r="I93" i="139"/>
  <c r="I92" i="139"/>
  <c r="I91" i="139"/>
  <c r="I90" i="139"/>
  <c r="I89" i="139"/>
  <c r="I88" i="139"/>
  <c r="I87" i="139"/>
  <c r="I86" i="139"/>
  <c r="I85" i="139"/>
  <c r="I84" i="139"/>
  <c r="I83" i="139"/>
  <c r="I82" i="139"/>
  <c r="I81" i="139"/>
  <c r="I80" i="139"/>
  <c r="I79" i="139"/>
  <c r="I78" i="139"/>
  <c r="I77" i="139"/>
  <c r="I76" i="139"/>
  <c r="I75" i="139"/>
  <c r="I74" i="139"/>
  <c r="I73" i="139"/>
  <c r="I72" i="139"/>
  <c r="I71" i="139"/>
  <c r="I70" i="139"/>
  <c r="I69" i="139"/>
  <c r="I68" i="139"/>
  <c r="I67" i="139"/>
  <c r="I66" i="139"/>
  <c r="I65" i="139"/>
  <c r="I64" i="139"/>
  <c r="I63" i="139"/>
  <c r="I62" i="139"/>
  <c r="I61" i="139"/>
  <c r="I60" i="139"/>
  <c r="I59" i="139"/>
  <c r="I58" i="139"/>
  <c r="I57" i="139"/>
  <c r="I56" i="139"/>
  <c r="I55" i="139"/>
  <c r="I54" i="139"/>
  <c r="I53" i="139"/>
  <c r="I52" i="139"/>
  <c r="I51" i="139"/>
  <c r="I50" i="139"/>
  <c r="I49" i="139"/>
  <c r="I48" i="139"/>
  <c r="I47" i="139"/>
  <c r="I46" i="139"/>
  <c r="I45" i="139"/>
  <c r="I44" i="139"/>
  <c r="I43" i="139"/>
  <c r="I42" i="139"/>
  <c r="I41" i="139"/>
  <c r="I40" i="139"/>
  <c r="I39" i="139"/>
  <c r="I38" i="139"/>
  <c r="I37" i="139"/>
  <c r="I36" i="139"/>
  <c r="I35" i="139"/>
  <c r="I34" i="139"/>
  <c r="I33" i="139"/>
  <c r="I32" i="139"/>
  <c r="I31" i="139"/>
  <c r="I30" i="139"/>
  <c r="I29" i="139"/>
  <c r="I28" i="139"/>
  <c r="I27" i="139"/>
  <c r="I26" i="139"/>
  <c r="I25" i="139"/>
  <c r="I24" i="139"/>
  <c r="I23" i="139"/>
  <c r="I22" i="139"/>
  <c r="I21" i="139"/>
  <c r="I20" i="139"/>
  <c r="I19" i="139"/>
  <c r="I18" i="139"/>
  <c r="I17" i="139"/>
  <c r="I16" i="139"/>
  <c r="I15" i="139"/>
  <c r="I14" i="139"/>
  <c r="I13" i="139"/>
  <c r="I12" i="139"/>
  <c r="I11" i="139"/>
  <c r="I10" i="139"/>
  <c r="I9" i="139"/>
  <c r="I8" i="139"/>
  <c r="I7" i="139"/>
  <c r="I6" i="139"/>
  <c r="I5" i="139"/>
  <c r="I4" i="139"/>
  <c r="I3" i="139"/>
  <c r="I2" i="139"/>
  <c r="U3" i="139"/>
  <c r="V3" i="139" s="1"/>
  <c r="U4" i="139"/>
  <c r="V4" i="139" s="1"/>
  <c r="U5" i="139"/>
  <c r="V5" i="139" s="1"/>
  <c r="U6" i="139"/>
  <c r="V6" i="139" s="1"/>
  <c r="U7" i="139"/>
  <c r="V7" i="139" s="1"/>
  <c r="U8" i="139"/>
  <c r="U9" i="139"/>
  <c r="V9" i="139" s="1"/>
  <c r="U10" i="139"/>
  <c r="V10" i="139" s="1"/>
  <c r="U11" i="139"/>
  <c r="V11" i="139" s="1"/>
  <c r="U12" i="139"/>
  <c r="V12" i="139" s="1"/>
  <c r="U13" i="139"/>
  <c r="V13" i="139" s="1"/>
  <c r="U14" i="139"/>
  <c r="V14" i="139" s="1"/>
  <c r="U15" i="139"/>
  <c r="V15" i="139" s="1"/>
  <c r="U16" i="139"/>
  <c r="V16" i="139" s="1"/>
  <c r="U17" i="139"/>
  <c r="V17" i="139" s="1"/>
  <c r="U18" i="139"/>
  <c r="V18" i="139" s="1"/>
  <c r="U19" i="139"/>
  <c r="V19" i="139" s="1"/>
  <c r="U20" i="139"/>
  <c r="V20" i="139" s="1"/>
  <c r="U21" i="139"/>
  <c r="V21" i="139" s="1"/>
  <c r="U22" i="139"/>
  <c r="V22" i="139" s="1"/>
  <c r="U23" i="139"/>
  <c r="V23" i="139" s="1"/>
  <c r="U24" i="139"/>
  <c r="V24" i="139" s="1"/>
  <c r="U25" i="139"/>
  <c r="V25" i="139" s="1"/>
  <c r="U26" i="139"/>
  <c r="V26" i="139" s="1"/>
  <c r="U27" i="139"/>
  <c r="V27" i="139" s="1"/>
  <c r="U28" i="139"/>
  <c r="V28" i="139" s="1"/>
  <c r="U29" i="139"/>
  <c r="V29" i="139" s="1"/>
  <c r="U30" i="139"/>
  <c r="V30" i="139" s="1"/>
  <c r="U31" i="139"/>
  <c r="V31" i="139" s="1"/>
  <c r="U32" i="139"/>
  <c r="V32" i="139" s="1"/>
  <c r="U33" i="139"/>
  <c r="V33" i="139" s="1"/>
  <c r="U34" i="139"/>
  <c r="V34" i="139" s="1"/>
  <c r="U35" i="139"/>
  <c r="V35" i="139" s="1"/>
  <c r="U36" i="139"/>
  <c r="V36" i="139" s="1"/>
  <c r="U37" i="139"/>
  <c r="V37" i="139" s="1"/>
  <c r="U38" i="139"/>
  <c r="V38" i="139" s="1"/>
  <c r="U39" i="139"/>
  <c r="V39" i="139" s="1"/>
  <c r="U40" i="139"/>
  <c r="V40" i="139" s="1"/>
  <c r="U41" i="139"/>
  <c r="V41" i="139" s="1"/>
  <c r="U42" i="139"/>
  <c r="V42" i="139" s="1"/>
  <c r="U43" i="139"/>
  <c r="V43" i="139" s="1"/>
  <c r="U44" i="139"/>
  <c r="V44" i="139" s="1"/>
  <c r="U45" i="139"/>
  <c r="V45" i="139" s="1"/>
  <c r="U46" i="139"/>
  <c r="V46" i="139" s="1"/>
  <c r="U47" i="139"/>
  <c r="V47" i="139" s="1"/>
  <c r="U48" i="139"/>
  <c r="V48" i="139" s="1"/>
  <c r="U49" i="139"/>
  <c r="V49" i="139" s="1"/>
  <c r="U50" i="139"/>
  <c r="V50" i="139" s="1"/>
  <c r="U51" i="139"/>
  <c r="V51" i="139" s="1"/>
  <c r="U52" i="139"/>
  <c r="V52" i="139" s="1"/>
  <c r="U53" i="139"/>
  <c r="V53" i="139" s="1"/>
  <c r="U54" i="139"/>
  <c r="V54" i="139" s="1"/>
  <c r="U55" i="139"/>
  <c r="V55" i="139" s="1"/>
  <c r="U56" i="139"/>
  <c r="V56" i="139" s="1"/>
  <c r="U57" i="139"/>
  <c r="V57" i="139" s="1"/>
  <c r="U58" i="139"/>
  <c r="V58" i="139" s="1"/>
  <c r="U59" i="139"/>
  <c r="V59" i="139" s="1"/>
  <c r="U60" i="139"/>
  <c r="V60" i="139" s="1"/>
  <c r="U61" i="139"/>
  <c r="V61" i="139" s="1"/>
  <c r="U62" i="139"/>
  <c r="V62" i="139" s="1"/>
  <c r="U63" i="139"/>
  <c r="V63" i="139" s="1"/>
  <c r="U64" i="139"/>
  <c r="V64" i="139" s="1"/>
  <c r="U65" i="139"/>
  <c r="V65" i="139" s="1"/>
  <c r="U66" i="139"/>
  <c r="V66" i="139" s="1"/>
  <c r="U67" i="139"/>
  <c r="V67" i="139" s="1"/>
  <c r="U68" i="139"/>
  <c r="V68" i="139" s="1"/>
  <c r="U69" i="139"/>
  <c r="V69" i="139" s="1"/>
  <c r="U70" i="139"/>
  <c r="V70" i="139" s="1"/>
  <c r="U71" i="139"/>
  <c r="U72" i="139"/>
  <c r="U73" i="139"/>
  <c r="V73" i="139" s="1"/>
  <c r="U74" i="139"/>
  <c r="V74" i="139" s="1"/>
  <c r="U75" i="139"/>
  <c r="V75" i="139" s="1"/>
  <c r="U76" i="139"/>
  <c r="V76" i="139" s="1"/>
  <c r="U77" i="139"/>
  <c r="V77" i="139" s="1"/>
  <c r="U78" i="139"/>
  <c r="V78" i="139" s="1"/>
  <c r="U79" i="139"/>
  <c r="V79" i="139" s="1"/>
  <c r="U80" i="139"/>
  <c r="V80" i="139" s="1"/>
  <c r="U81" i="139"/>
  <c r="V81" i="139" s="1"/>
  <c r="U82" i="139"/>
  <c r="V82" i="139" s="1"/>
  <c r="U83" i="139"/>
  <c r="V83" i="139" s="1"/>
  <c r="U84" i="139"/>
  <c r="V84" i="139" s="1"/>
  <c r="U85" i="139"/>
  <c r="V85" i="139" s="1"/>
  <c r="U86" i="139"/>
  <c r="V86" i="139" s="1"/>
  <c r="U87" i="139"/>
  <c r="V87" i="139" s="1"/>
  <c r="U88" i="139"/>
  <c r="V88" i="139" s="1"/>
  <c r="U89" i="139"/>
  <c r="V89" i="139" s="1"/>
  <c r="U90" i="139"/>
  <c r="V90" i="139" s="1"/>
  <c r="U91" i="139"/>
  <c r="V91" i="139" s="1"/>
  <c r="U92" i="139"/>
  <c r="V92" i="139" s="1"/>
  <c r="U93" i="139"/>
  <c r="V93" i="139" s="1"/>
  <c r="U94" i="139"/>
  <c r="V94" i="139" s="1"/>
  <c r="U95" i="139"/>
  <c r="V95" i="139" s="1"/>
  <c r="U96" i="139"/>
  <c r="V96" i="139" s="1"/>
  <c r="U97" i="139"/>
  <c r="V97" i="139" s="1"/>
  <c r="U98" i="139"/>
  <c r="V98" i="139" s="1"/>
  <c r="U99" i="139"/>
  <c r="V99" i="139" s="1"/>
  <c r="U100" i="139"/>
  <c r="V100" i="139" s="1"/>
  <c r="U101" i="139"/>
  <c r="V101" i="139" s="1"/>
  <c r="U102" i="139"/>
  <c r="V102" i="139" s="1"/>
  <c r="U103" i="139"/>
  <c r="V103" i="139" s="1"/>
  <c r="U104" i="139"/>
  <c r="V104" i="139" s="1"/>
  <c r="U105" i="139"/>
  <c r="V105" i="139" s="1"/>
  <c r="U106" i="139"/>
  <c r="V106" i="139" s="1"/>
  <c r="U107" i="139"/>
  <c r="V107" i="139" s="1"/>
  <c r="U108" i="139"/>
  <c r="V108" i="139" s="1"/>
  <c r="U109" i="139"/>
  <c r="V109" i="139" s="1"/>
  <c r="U110" i="139"/>
  <c r="V110" i="139" s="1"/>
  <c r="U111" i="139"/>
  <c r="V111" i="139" s="1"/>
  <c r="U112" i="139"/>
  <c r="V112" i="139" s="1"/>
  <c r="U113" i="139"/>
  <c r="V113" i="139" s="1"/>
  <c r="U114" i="139"/>
  <c r="V114" i="139" s="1"/>
  <c r="U115" i="139"/>
  <c r="V115" i="139" s="1"/>
  <c r="U116" i="139"/>
  <c r="V116" i="139" s="1"/>
  <c r="U117" i="139"/>
  <c r="V117" i="139" s="1"/>
  <c r="U118" i="139"/>
  <c r="V118" i="139" s="1"/>
  <c r="U119" i="139"/>
  <c r="U120" i="139"/>
  <c r="V120" i="139" s="1"/>
  <c r="U121" i="139"/>
  <c r="V121" i="139" s="1"/>
  <c r="U122" i="139"/>
  <c r="V122" i="139" s="1"/>
  <c r="U123" i="139"/>
  <c r="V123" i="139" s="1"/>
  <c r="U124" i="139"/>
  <c r="V124" i="139" s="1"/>
  <c r="U125" i="139"/>
  <c r="V125" i="139" s="1"/>
  <c r="U126" i="139"/>
  <c r="V126" i="139" s="1"/>
  <c r="U127" i="139"/>
  <c r="V127" i="139" s="1"/>
  <c r="U128" i="139"/>
  <c r="V128" i="139" s="1"/>
  <c r="U129" i="139"/>
  <c r="V129" i="139" s="1"/>
  <c r="U130" i="139"/>
  <c r="V130" i="139" s="1"/>
  <c r="U131" i="139"/>
  <c r="V131" i="139" s="1"/>
  <c r="U132" i="139"/>
  <c r="V132" i="139" s="1"/>
  <c r="U133" i="139"/>
  <c r="V133" i="139" s="1"/>
  <c r="U134" i="139"/>
  <c r="V134" i="139" s="1"/>
  <c r="U135" i="139"/>
  <c r="V135" i="139" s="1"/>
  <c r="U136" i="139"/>
  <c r="V136" i="139" s="1"/>
  <c r="U137" i="139"/>
  <c r="V137" i="139" s="1"/>
  <c r="U138" i="139"/>
  <c r="V138" i="139" s="1"/>
  <c r="U139" i="139"/>
  <c r="V139" i="139" s="1"/>
  <c r="U140" i="139"/>
  <c r="V140" i="139" s="1"/>
  <c r="U141" i="139"/>
  <c r="V141" i="139" s="1"/>
  <c r="U142" i="139"/>
  <c r="V142" i="139" s="1"/>
  <c r="U143" i="139"/>
  <c r="V143" i="139" s="1"/>
  <c r="U144" i="139"/>
  <c r="V144" i="139" s="1"/>
  <c r="U145" i="139"/>
  <c r="V145" i="139" s="1"/>
  <c r="U146" i="139"/>
  <c r="V146" i="139" s="1"/>
  <c r="U147" i="139"/>
  <c r="V147" i="139" s="1"/>
  <c r="U148" i="139"/>
  <c r="V148" i="139" s="1"/>
  <c r="U149" i="139"/>
  <c r="V149" i="139" s="1"/>
  <c r="U150" i="139"/>
  <c r="V150" i="139" s="1"/>
  <c r="U151" i="139"/>
  <c r="V151" i="139" s="1"/>
  <c r="U152" i="139"/>
  <c r="V152" i="139" s="1"/>
  <c r="U153" i="139"/>
  <c r="V153" i="139" s="1"/>
  <c r="U154" i="139"/>
  <c r="V154" i="139" s="1"/>
  <c r="U155" i="139"/>
  <c r="V155" i="139" s="1"/>
  <c r="U156" i="139"/>
  <c r="V156" i="139" s="1"/>
  <c r="U157" i="139"/>
  <c r="V157" i="139" s="1"/>
  <c r="U158" i="139"/>
  <c r="V158" i="139" s="1"/>
  <c r="U159" i="139"/>
  <c r="V159" i="139" s="1"/>
  <c r="U160" i="139"/>
  <c r="V160" i="139" s="1"/>
  <c r="U161" i="139"/>
  <c r="V161" i="139" s="1"/>
  <c r="U162" i="139"/>
  <c r="V162" i="139" s="1"/>
  <c r="U163" i="139"/>
  <c r="V163" i="139" s="1"/>
  <c r="U164" i="139"/>
  <c r="V164" i="139" s="1"/>
  <c r="U165" i="139"/>
  <c r="V165" i="139" s="1"/>
  <c r="U166" i="139"/>
  <c r="V166" i="139" s="1"/>
  <c r="U2" i="139"/>
  <c r="V2" i="139" s="1"/>
  <c r="T168" i="139"/>
  <c r="P168" i="128"/>
  <c r="Q168" i="128"/>
  <c r="R168" i="128"/>
  <c r="S168" i="128"/>
  <c r="K21" i="128"/>
  <c r="V8" i="139" l="1"/>
  <c r="V168" i="139" s="1"/>
  <c r="M168" i="139"/>
  <c r="F168" i="139"/>
  <c r="G168" i="139"/>
  <c r="H168" i="139"/>
  <c r="J168" i="139"/>
  <c r="K168" i="139"/>
  <c r="L168" i="139"/>
  <c r="N168" i="139"/>
  <c r="O168" i="139"/>
  <c r="P168" i="139"/>
  <c r="R168" i="139"/>
  <c r="D168" i="139"/>
  <c r="E168" i="139"/>
  <c r="Q168" i="139"/>
  <c r="S168" i="139"/>
  <c r="S170" i="128"/>
  <c r="D8" i="1"/>
  <c r="AH166" i="119"/>
  <c r="AH165" i="119"/>
  <c r="AH164" i="119"/>
  <c r="AH163" i="119"/>
  <c r="AH162" i="119"/>
  <c r="AH161" i="119"/>
  <c r="AH160" i="119"/>
  <c r="AH159" i="119"/>
  <c r="AH158" i="119"/>
  <c r="AH157" i="119"/>
  <c r="AH156" i="119"/>
  <c r="AH155" i="119"/>
  <c r="AH154" i="119"/>
  <c r="AH153" i="119"/>
  <c r="AH152" i="119"/>
  <c r="AH151" i="119"/>
  <c r="AH150" i="119"/>
  <c r="AH149" i="119"/>
  <c r="AH148" i="119"/>
  <c r="AH147" i="119"/>
  <c r="AH146" i="119"/>
  <c r="AH145" i="119"/>
  <c r="AH144" i="119"/>
  <c r="AH143" i="119"/>
  <c r="AH142" i="119"/>
  <c r="AH141" i="119"/>
  <c r="AH140" i="119"/>
  <c r="AH139" i="119"/>
  <c r="AH138" i="119"/>
  <c r="AH137" i="119"/>
  <c r="AH136" i="119"/>
  <c r="AH135" i="119"/>
  <c r="AH134" i="119"/>
  <c r="AH133" i="119"/>
  <c r="AH132" i="119"/>
  <c r="AH131" i="119"/>
  <c r="AH130" i="119"/>
  <c r="AH129" i="119"/>
  <c r="AH128" i="119"/>
  <c r="AH127" i="119"/>
  <c r="AH126" i="119"/>
  <c r="AH125" i="119"/>
  <c r="AH124" i="119"/>
  <c r="AH123" i="119"/>
  <c r="AH122" i="119"/>
  <c r="AH121" i="119"/>
  <c r="AH120" i="119"/>
  <c r="AH119" i="119"/>
  <c r="AH118" i="119"/>
  <c r="AH117" i="119"/>
  <c r="AH116" i="119"/>
  <c r="AH115" i="119"/>
  <c r="AH114" i="119"/>
  <c r="AH113" i="119"/>
  <c r="AH112" i="119"/>
  <c r="AH111" i="119"/>
  <c r="AH110" i="119"/>
  <c r="AH109" i="119"/>
  <c r="AH108" i="119"/>
  <c r="AH107" i="119"/>
  <c r="AH106" i="119"/>
  <c r="AH105" i="119"/>
  <c r="AH104" i="119"/>
  <c r="AH103" i="119"/>
  <c r="AH102" i="119"/>
  <c r="AH101" i="119"/>
  <c r="AH100" i="119"/>
  <c r="AH99" i="119"/>
  <c r="AH98" i="119"/>
  <c r="AH97" i="119"/>
  <c r="AH96" i="119"/>
  <c r="AH95" i="119"/>
  <c r="AH94" i="119"/>
  <c r="AH93" i="119"/>
  <c r="AH92" i="119"/>
  <c r="AH91" i="119"/>
  <c r="AH90" i="119"/>
  <c r="AH89" i="119"/>
  <c r="AH88" i="119"/>
  <c r="AH87" i="119"/>
  <c r="AH86" i="119"/>
  <c r="AH85" i="119"/>
  <c r="AH84" i="119"/>
  <c r="AH83" i="119"/>
  <c r="AH82" i="119"/>
  <c r="AH81" i="119"/>
  <c r="AH80" i="119"/>
  <c r="AH79" i="119"/>
  <c r="AH78" i="119"/>
  <c r="AH77" i="119"/>
  <c r="AH76" i="119"/>
  <c r="AH75" i="119"/>
  <c r="AH74" i="119"/>
  <c r="AH73" i="119"/>
  <c r="AH72" i="119"/>
  <c r="AH71" i="119"/>
  <c r="AH70" i="119"/>
  <c r="AH69" i="119"/>
  <c r="AH68" i="119"/>
  <c r="AH67" i="119"/>
  <c r="AH66" i="119"/>
  <c r="AH65" i="119"/>
  <c r="AH64" i="119"/>
  <c r="AH63" i="119"/>
  <c r="AH62" i="119"/>
  <c r="AH61" i="119"/>
  <c r="AH60" i="119"/>
  <c r="AH59" i="119"/>
  <c r="AH58" i="119"/>
  <c r="AH57" i="119"/>
  <c r="AH56" i="119"/>
  <c r="AH55" i="119"/>
  <c r="AH54" i="119"/>
  <c r="AH53" i="119"/>
  <c r="AH52" i="119"/>
  <c r="AH51" i="119"/>
  <c r="AH50" i="119"/>
  <c r="AH49" i="119"/>
  <c r="AH48" i="119"/>
  <c r="AH47" i="119"/>
  <c r="AH46" i="119"/>
  <c r="AH45" i="119"/>
  <c r="AH44" i="119"/>
  <c r="AH43" i="119"/>
  <c r="AH42" i="119"/>
  <c r="AH41" i="119"/>
  <c r="AH40" i="119"/>
  <c r="AH39" i="119"/>
  <c r="AH38" i="119"/>
  <c r="AH37" i="119"/>
  <c r="AH36" i="119"/>
  <c r="AH35" i="119"/>
  <c r="AH34" i="119"/>
  <c r="AH33" i="119"/>
  <c r="AH32" i="119"/>
  <c r="AH31" i="119"/>
  <c r="AH30" i="119"/>
  <c r="AH29" i="119"/>
  <c r="AH28" i="119"/>
  <c r="AH27" i="119"/>
  <c r="AH26" i="119"/>
  <c r="AH25" i="119"/>
  <c r="AH24" i="119"/>
  <c r="AH23" i="119"/>
  <c r="AH22" i="119"/>
  <c r="AH21" i="119"/>
  <c r="AH20" i="119"/>
  <c r="AH19" i="119"/>
  <c r="AH18" i="119"/>
  <c r="AH17" i="119"/>
  <c r="AH16" i="119"/>
  <c r="AH15" i="119"/>
  <c r="AH14" i="119"/>
  <c r="AH13" i="119"/>
  <c r="AH12" i="119"/>
  <c r="AH11" i="119"/>
  <c r="AH10" i="119"/>
  <c r="AH9" i="119"/>
  <c r="AH8" i="119"/>
  <c r="AH7" i="119"/>
  <c r="AH6" i="119"/>
  <c r="AH5" i="119"/>
  <c r="AH4" i="119"/>
  <c r="AH3" i="119"/>
  <c r="AH166" i="116"/>
  <c r="AH165" i="116"/>
  <c r="AH164" i="116"/>
  <c r="AH163" i="116"/>
  <c r="AH162" i="116"/>
  <c r="AH161" i="116"/>
  <c r="AH160" i="116"/>
  <c r="AH159" i="116"/>
  <c r="AH158" i="116"/>
  <c r="AH157" i="116"/>
  <c r="AH156" i="116"/>
  <c r="AH155" i="116"/>
  <c r="AH154" i="116"/>
  <c r="AH153" i="116"/>
  <c r="AH152" i="116"/>
  <c r="AH151" i="116"/>
  <c r="AH150" i="116"/>
  <c r="AH149" i="116"/>
  <c r="AH148" i="116"/>
  <c r="AH147" i="116"/>
  <c r="AH146" i="116"/>
  <c r="AH145" i="116"/>
  <c r="AH144" i="116"/>
  <c r="AH143" i="116"/>
  <c r="AH142" i="116"/>
  <c r="AH141" i="116"/>
  <c r="AH140" i="116"/>
  <c r="AH139" i="116"/>
  <c r="AH138" i="116"/>
  <c r="AH137" i="116"/>
  <c r="AH136" i="116"/>
  <c r="AH135" i="116"/>
  <c r="AH134" i="116"/>
  <c r="AH133" i="116"/>
  <c r="AH132" i="116"/>
  <c r="AH131" i="116"/>
  <c r="AH130" i="116"/>
  <c r="AH129" i="116"/>
  <c r="AH128" i="116"/>
  <c r="AH127" i="116"/>
  <c r="AH126" i="116"/>
  <c r="AH125" i="116"/>
  <c r="AH124" i="116"/>
  <c r="AH123" i="116"/>
  <c r="AH122" i="116"/>
  <c r="AH121" i="116"/>
  <c r="AH120" i="116"/>
  <c r="AH119" i="116"/>
  <c r="AH118" i="116"/>
  <c r="AH117" i="116"/>
  <c r="AH116" i="116"/>
  <c r="AH115" i="116"/>
  <c r="AH114" i="116"/>
  <c r="AH113" i="116"/>
  <c r="AH112" i="116"/>
  <c r="AH111" i="116"/>
  <c r="AH110" i="116"/>
  <c r="AH109" i="116"/>
  <c r="AH108" i="116"/>
  <c r="AH107" i="116"/>
  <c r="AH106" i="116"/>
  <c r="AH105" i="116"/>
  <c r="AH104" i="116"/>
  <c r="AH103" i="116"/>
  <c r="AH102" i="116"/>
  <c r="AH101" i="116"/>
  <c r="AH100" i="116"/>
  <c r="AH99" i="116"/>
  <c r="AH98" i="116"/>
  <c r="AH97" i="116"/>
  <c r="AH96" i="116"/>
  <c r="AH95" i="116"/>
  <c r="AH94" i="116"/>
  <c r="AH93" i="116"/>
  <c r="AH92" i="116"/>
  <c r="AH91" i="116"/>
  <c r="AH90" i="116"/>
  <c r="AH89" i="116"/>
  <c r="AH88" i="116"/>
  <c r="AH87" i="116"/>
  <c r="AH86" i="116"/>
  <c r="AH85" i="116"/>
  <c r="AH84" i="116"/>
  <c r="AH83" i="116"/>
  <c r="AH82" i="116"/>
  <c r="AH81" i="116"/>
  <c r="AH80" i="116"/>
  <c r="AH79" i="116"/>
  <c r="AH78" i="116"/>
  <c r="AH77" i="116"/>
  <c r="AH76" i="116"/>
  <c r="AH75" i="116"/>
  <c r="AH74" i="116"/>
  <c r="AH73" i="116"/>
  <c r="AH72" i="116"/>
  <c r="AH71" i="116"/>
  <c r="AH70" i="116"/>
  <c r="AH69" i="116"/>
  <c r="AH68" i="116"/>
  <c r="AH67" i="116"/>
  <c r="AH66" i="116"/>
  <c r="AH65" i="116"/>
  <c r="AH64" i="116"/>
  <c r="AH63" i="116"/>
  <c r="AH62" i="116"/>
  <c r="AH61" i="116"/>
  <c r="AH60" i="116"/>
  <c r="AH59" i="116"/>
  <c r="AH58" i="116"/>
  <c r="AH57" i="116"/>
  <c r="AH56" i="116"/>
  <c r="AH55" i="116"/>
  <c r="AH54" i="116"/>
  <c r="AH53" i="116"/>
  <c r="AH52" i="116"/>
  <c r="AH51" i="116"/>
  <c r="AH50" i="116"/>
  <c r="AH49" i="116"/>
  <c r="AH48" i="116"/>
  <c r="AH47" i="116"/>
  <c r="AH46" i="116"/>
  <c r="AH45" i="116"/>
  <c r="AH44" i="116"/>
  <c r="AH43" i="116"/>
  <c r="AH42" i="116"/>
  <c r="AH41" i="116"/>
  <c r="AH40" i="116"/>
  <c r="AH39" i="116"/>
  <c r="AH38" i="116"/>
  <c r="AH37" i="116"/>
  <c r="AH36" i="116"/>
  <c r="AH35" i="116"/>
  <c r="AH34" i="116"/>
  <c r="AH33" i="116"/>
  <c r="AH32" i="116"/>
  <c r="AH31" i="116"/>
  <c r="AH30" i="116"/>
  <c r="AH29" i="116"/>
  <c r="AH28" i="116"/>
  <c r="AH27" i="116"/>
  <c r="AH26" i="116"/>
  <c r="AH25" i="116"/>
  <c r="AH24" i="116"/>
  <c r="AH23" i="116"/>
  <c r="AH22" i="116"/>
  <c r="AH21" i="116"/>
  <c r="AH20" i="116"/>
  <c r="AH19" i="116"/>
  <c r="AH18" i="116"/>
  <c r="AH17" i="116"/>
  <c r="AH16" i="116"/>
  <c r="AH15" i="116"/>
  <c r="AH14" i="116"/>
  <c r="AH13" i="116"/>
  <c r="AH12" i="116"/>
  <c r="AH11" i="116"/>
  <c r="AH10" i="116"/>
  <c r="AH9" i="116"/>
  <c r="AH8" i="116"/>
  <c r="AH7" i="116"/>
  <c r="AH6" i="116"/>
  <c r="AH5" i="116"/>
  <c r="AH4" i="116"/>
  <c r="AH3" i="116"/>
  <c r="AH166" i="115"/>
  <c r="AH165" i="115"/>
  <c r="AH164" i="115"/>
  <c r="AH163" i="115"/>
  <c r="AH162" i="115"/>
  <c r="AH161" i="115"/>
  <c r="AH160" i="115"/>
  <c r="AH159" i="115"/>
  <c r="AH158" i="115"/>
  <c r="AH157" i="115"/>
  <c r="AH156" i="115"/>
  <c r="AH155" i="115"/>
  <c r="AH154" i="115"/>
  <c r="AH153" i="115"/>
  <c r="AH152" i="115"/>
  <c r="AH151" i="115"/>
  <c r="AH150" i="115"/>
  <c r="AH149" i="115"/>
  <c r="AH148" i="115"/>
  <c r="AH147" i="115"/>
  <c r="AH146" i="115"/>
  <c r="AH145" i="115"/>
  <c r="AH144" i="115"/>
  <c r="AH143" i="115"/>
  <c r="AH142" i="115"/>
  <c r="AH141" i="115"/>
  <c r="AH140" i="115"/>
  <c r="AH139" i="115"/>
  <c r="AH138" i="115"/>
  <c r="AH137" i="115"/>
  <c r="AH136" i="115"/>
  <c r="AH135" i="115"/>
  <c r="AH134" i="115"/>
  <c r="AH133" i="115"/>
  <c r="AH132" i="115"/>
  <c r="AH131" i="115"/>
  <c r="AH130" i="115"/>
  <c r="AH129" i="115"/>
  <c r="AH128" i="115"/>
  <c r="AH127" i="115"/>
  <c r="AH126" i="115"/>
  <c r="AH125" i="115"/>
  <c r="AH124" i="115"/>
  <c r="AH123" i="115"/>
  <c r="AH122" i="115"/>
  <c r="AH121" i="115"/>
  <c r="AH120" i="115"/>
  <c r="AH119" i="115"/>
  <c r="AH118" i="115"/>
  <c r="AH117" i="115"/>
  <c r="AH116" i="115"/>
  <c r="AH115" i="115"/>
  <c r="AH114" i="115"/>
  <c r="AH113" i="115"/>
  <c r="AH112" i="115"/>
  <c r="AH111" i="115"/>
  <c r="AH110" i="115"/>
  <c r="AH109" i="115"/>
  <c r="AH108" i="115"/>
  <c r="AH107" i="115"/>
  <c r="AH106" i="115"/>
  <c r="AH105" i="115"/>
  <c r="AH104" i="115"/>
  <c r="AH103" i="115"/>
  <c r="AH102" i="115"/>
  <c r="AH101" i="115"/>
  <c r="AH100" i="115"/>
  <c r="AH99" i="115"/>
  <c r="AH98" i="115"/>
  <c r="AH97" i="115"/>
  <c r="AH96" i="115"/>
  <c r="AH95" i="115"/>
  <c r="AH94" i="115"/>
  <c r="AH93" i="115"/>
  <c r="AH92" i="115"/>
  <c r="AH91" i="115"/>
  <c r="AH90" i="115"/>
  <c r="AH89" i="115"/>
  <c r="AH88" i="115"/>
  <c r="AH87" i="115"/>
  <c r="AH86" i="115"/>
  <c r="AH85" i="115"/>
  <c r="AH84" i="115"/>
  <c r="AH83" i="115"/>
  <c r="AH82" i="115"/>
  <c r="AH81" i="115"/>
  <c r="AH80" i="115"/>
  <c r="AH79" i="115"/>
  <c r="AH78" i="115"/>
  <c r="AH77" i="115"/>
  <c r="AH76" i="115"/>
  <c r="AH75" i="115"/>
  <c r="AH74" i="115"/>
  <c r="AH73" i="115"/>
  <c r="AH72" i="115"/>
  <c r="AH71" i="115"/>
  <c r="AH70" i="115"/>
  <c r="AH69" i="115"/>
  <c r="AH68" i="115"/>
  <c r="AH67" i="115"/>
  <c r="AH66" i="115"/>
  <c r="AH65" i="115"/>
  <c r="AH64" i="115"/>
  <c r="AH63" i="115"/>
  <c r="AH62" i="115"/>
  <c r="AH61" i="115"/>
  <c r="AH60" i="115"/>
  <c r="AH59" i="115"/>
  <c r="AH58" i="115"/>
  <c r="AH57" i="115"/>
  <c r="AH56" i="115"/>
  <c r="AH55" i="115"/>
  <c r="AH54" i="115"/>
  <c r="AH53" i="115"/>
  <c r="AH52" i="115"/>
  <c r="AH51" i="115"/>
  <c r="AH50" i="115"/>
  <c r="AH49" i="115"/>
  <c r="AH48" i="115"/>
  <c r="AH47" i="115"/>
  <c r="AH46" i="115"/>
  <c r="AH45" i="115"/>
  <c r="AH44" i="115"/>
  <c r="AH43" i="115"/>
  <c r="AH42" i="115"/>
  <c r="AH41" i="115"/>
  <c r="AH40" i="115"/>
  <c r="AH39" i="115"/>
  <c r="AH38" i="115"/>
  <c r="AH37" i="115"/>
  <c r="AH36" i="115"/>
  <c r="AH35" i="115"/>
  <c r="AH34" i="115"/>
  <c r="AH33" i="115"/>
  <c r="AH32" i="115"/>
  <c r="AH31" i="115"/>
  <c r="AH30" i="115"/>
  <c r="AH29" i="115"/>
  <c r="AH28" i="115"/>
  <c r="AH27" i="115"/>
  <c r="AH26" i="115"/>
  <c r="AH25" i="115"/>
  <c r="AH24" i="115"/>
  <c r="AH23" i="115"/>
  <c r="AH22" i="115"/>
  <c r="AH21" i="115"/>
  <c r="AH20" i="115"/>
  <c r="AH19" i="115"/>
  <c r="AH18" i="115"/>
  <c r="AH17" i="115"/>
  <c r="AH16" i="115"/>
  <c r="AH15" i="115"/>
  <c r="AH14" i="115"/>
  <c r="AH13" i="115"/>
  <c r="AH12" i="115"/>
  <c r="AH11" i="115"/>
  <c r="AH10" i="115"/>
  <c r="AH9" i="115"/>
  <c r="AH8" i="115"/>
  <c r="AH7" i="115"/>
  <c r="AH6" i="115"/>
  <c r="AH5" i="115"/>
  <c r="AH4" i="115"/>
  <c r="AH3" i="115"/>
  <c r="AH166" i="114"/>
  <c r="AH165" i="114"/>
  <c r="AH164" i="114"/>
  <c r="AH163" i="114"/>
  <c r="AH162" i="114"/>
  <c r="AH161" i="114"/>
  <c r="AH160" i="114"/>
  <c r="AH159" i="114"/>
  <c r="AH158" i="114"/>
  <c r="AH157" i="114"/>
  <c r="AH156" i="114"/>
  <c r="AH155" i="114"/>
  <c r="AH154" i="114"/>
  <c r="AH153" i="114"/>
  <c r="AH152" i="114"/>
  <c r="AH151" i="114"/>
  <c r="AH150" i="114"/>
  <c r="AH149" i="114"/>
  <c r="AH148" i="114"/>
  <c r="AH147" i="114"/>
  <c r="AH146" i="114"/>
  <c r="AH145" i="114"/>
  <c r="AH144" i="114"/>
  <c r="AH143" i="114"/>
  <c r="AH142" i="114"/>
  <c r="AH141" i="114"/>
  <c r="AH140" i="114"/>
  <c r="AH139" i="114"/>
  <c r="AH138" i="114"/>
  <c r="AH137" i="114"/>
  <c r="AH136" i="114"/>
  <c r="AH135" i="114"/>
  <c r="AH134" i="114"/>
  <c r="AH133" i="114"/>
  <c r="AH132" i="114"/>
  <c r="AH131" i="114"/>
  <c r="AH130" i="114"/>
  <c r="AH129" i="114"/>
  <c r="AH128" i="114"/>
  <c r="AH127" i="114"/>
  <c r="AH126" i="114"/>
  <c r="AH125" i="114"/>
  <c r="AH124" i="114"/>
  <c r="AH123" i="114"/>
  <c r="AH122" i="114"/>
  <c r="AH121" i="114"/>
  <c r="AH120" i="114"/>
  <c r="AH119" i="114"/>
  <c r="AH118" i="114"/>
  <c r="AH117" i="114"/>
  <c r="AH116" i="114"/>
  <c r="AH115" i="114"/>
  <c r="AH114" i="114"/>
  <c r="AH113" i="114"/>
  <c r="AH112" i="114"/>
  <c r="AH111" i="114"/>
  <c r="AH110" i="114"/>
  <c r="AH109" i="114"/>
  <c r="AH108" i="114"/>
  <c r="AH107" i="114"/>
  <c r="AH106" i="114"/>
  <c r="AH105" i="114"/>
  <c r="AH104" i="114"/>
  <c r="AH103" i="114"/>
  <c r="AH102" i="114"/>
  <c r="AH101" i="114"/>
  <c r="AH100" i="114"/>
  <c r="AH99" i="114"/>
  <c r="AH98" i="114"/>
  <c r="AH97" i="114"/>
  <c r="AH96" i="114"/>
  <c r="AH95" i="114"/>
  <c r="AH94" i="114"/>
  <c r="AH93" i="114"/>
  <c r="AH92" i="114"/>
  <c r="AH91" i="114"/>
  <c r="AH90" i="114"/>
  <c r="AH89" i="114"/>
  <c r="AH88" i="114"/>
  <c r="AH87" i="114"/>
  <c r="AH86" i="114"/>
  <c r="AH85" i="114"/>
  <c r="AH84" i="114"/>
  <c r="AH83" i="114"/>
  <c r="AH82" i="114"/>
  <c r="AH81" i="114"/>
  <c r="AH80" i="114"/>
  <c r="AH79" i="114"/>
  <c r="AH78" i="114"/>
  <c r="AH77" i="114"/>
  <c r="AH76" i="114"/>
  <c r="AH75" i="114"/>
  <c r="AH74" i="114"/>
  <c r="AH73" i="114"/>
  <c r="AH72" i="114"/>
  <c r="AH71" i="114"/>
  <c r="AH70" i="114"/>
  <c r="AH69" i="114"/>
  <c r="AH68" i="114"/>
  <c r="AH67" i="114"/>
  <c r="AH66" i="114"/>
  <c r="AH65" i="114"/>
  <c r="AH64" i="114"/>
  <c r="AH63" i="114"/>
  <c r="AH62" i="114"/>
  <c r="AH61" i="114"/>
  <c r="AH60" i="114"/>
  <c r="AH59" i="114"/>
  <c r="AH58" i="114"/>
  <c r="AH57" i="114"/>
  <c r="AH56" i="114"/>
  <c r="AH55" i="114"/>
  <c r="AH54" i="114"/>
  <c r="AH53" i="114"/>
  <c r="AH52" i="114"/>
  <c r="AH51" i="114"/>
  <c r="AH50" i="114"/>
  <c r="AH49" i="114"/>
  <c r="AH48" i="114"/>
  <c r="AH47" i="114"/>
  <c r="AH46" i="114"/>
  <c r="AH45" i="114"/>
  <c r="AH44" i="114"/>
  <c r="AH43" i="114"/>
  <c r="AH42" i="114"/>
  <c r="AH41" i="114"/>
  <c r="AH40" i="114"/>
  <c r="AH39" i="114"/>
  <c r="AH38" i="114"/>
  <c r="AH37" i="114"/>
  <c r="AH36" i="114"/>
  <c r="AH35" i="114"/>
  <c r="AH34" i="114"/>
  <c r="AH33" i="114"/>
  <c r="AH32" i="114"/>
  <c r="AH31" i="114"/>
  <c r="AH30" i="114"/>
  <c r="AH29" i="114"/>
  <c r="AH28" i="114"/>
  <c r="AH27" i="114"/>
  <c r="AH26" i="114"/>
  <c r="AH25" i="114"/>
  <c r="AH24" i="114"/>
  <c r="AH23" i="114"/>
  <c r="AH22" i="114"/>
  <c r="AH21" i="114"/>
  <c r="AH20" i="114"/>
  <c r="AH19" i="114"/>
  <c r="AH18" i="114"/>
  <c r="AH17" i="114"/>
  <c r="AH16" i="114"/>
  <c r="AH15" i="114"/>
  <c r="AH14" i="114"/>
  <c r="AH13" i="114"/>
  <c r="AH12" i="114"/>
  <c r="AH11" i="114"/>
  <c r="AH10" i="114"/>
  <c r="AH9" i="114"/>
  <c r="AH8" i="114"/>
  <c r="AH7" i="114"/>
  <c r="AH6" i="114"/>
  <c r="AH5" i="114"/>
  <c r="AH166" i="113"/>
  <c r="AH165" i="113"/>
  <c r="AH164" i="113"/>
  <c r="AH163" i="113"/>
  <c r="AH162" i="113"/>
  <c r="AH161" i="113"/>
  <c r="AH160" i="113"/>
  <c r="AH159" i="113"/>
  <c r="AH158" i="113"/>
  <c r="AH157" i="113"/>
  <c r="AH156" i="113"/>
  <c r="AH155" i="113"/>
  <c r="AH154" i="113"/>
  <c r="AH153" i="113"/>
  <c r="AH152" i="113"/>
  <c r="AH151" i="113"/>
  <c r="AH150" i="113"/>
  <c r="AH149" i="113"/>
  <c r="AH148" i="113"/>
  <c r="AH147" i="113"/>
  <c r="AH146" i="113"/>
  <c r="AH145" i="113"/>
  <c r="AH144" i="113"/>
  <c r="AH143" i="113"/>
  <c r="AH142" i="113"/>
  <c r="AH141" i="113"/>
  <c r="AH140" i="113"/>
  <c r="AH139" i="113"/>
  <c r="AH138" i="113"/>
  <c r="AH137" i="113"/>
  <c r="AH136" i="113"/>
  <c r="AH135" i="113"/>
  <c r="AH134" i="113"/>
  <c r="AH133" i="113"/>
  <c r="AH132" i="113"/>
  <c r="AH131" i="113"/>
  <c r="AH130" i="113"/>
  <c r="AH129" i="113"/>
  <c r="AH128" i="113"/>
  <c r="AH127" i="113"/>
  <c r="AH126" i="113"/>
  <c r="AH125" i="113"/>
  <c r="AH124" i="113"/>
  <c r="AH123" i="113"/>
  <c r="AH122" i="113"/>
  <c r="AH121" i="113"/>
  <c r="AH120" i="113"/>
  <c r="AH119" i="113"/>
  <c r="AH118" i="113"/>
  <c r="AH117" i="113"/>
  <c r="AH116" i="113"/>
  <c r="AH115" i="113"/>
  <c r="AH114" i="113"/>
  <c r="AH113" i="113"/>
  <c r="AH112" i="113"/>
  <c r="AH111" i="113"/>
  <c r="AH110" i="113"/>
  <c r="AH109" i="113"/>
  <c r="AH108" i="113"/>
  <c r="AH107" i="113"/>
  <c r="AH106" i="113"/>
  <c r="AH105" i="113"/>
  <c r="AH104" i="113"/>
  <c r="AH103" i="113"/>
  <c r="AH102" i="113"/>
  <c r="AH101" i="113"/>
  <c r="AH100" i="113"/>
  <c r="AH99" i="113"/>
  <c r="AH98" i="113"/>
  <c r="AH97" i="113"/>
  <c r="AH96" i="113"/>
  <c r="AH95" i="113"/>
  <c r="AH94" i="113"/>
  <c r="AH93" i="113"/>
  <c r="AH92" i="113"/>
  <c r="AH91" i="113"/>
  <c r="AH90" i="113"/>
  <c r="AH89" i="113"/>
  <c r="AH88" i="113"/>
  <c r="AH87" i="113"/>
  <c r="AH86" i="113"/>
  <c r="AH85" i="113"/>
  <c r="AH84" i="113"/>
  <c r="AH83" i="113"/>
  <c r="AH82" i="113"/>
  <c r="AH81" i="113"/>
  <c r="AH80" i="113"/>
  <c r="AH79" i="113"/>
  <c r="AH78" i="113"/>
  <c r="AH77" i="113"/>
  <c r="AH76" i="113"/>
  <c r="AH75" i="113"/>
  <c r="AH74" i="113"/>
  <c r="AH73" i="113"/>
  <c r="AH72" i="113"/>
  <c r="AH71" i="113"/>
  <c r="AH70" i="113"/>
  <c r="AH69" i="113"/>
  <c r="AH68" i="113"/>
  <c r="AH67" i="113"/>
  <c r="AH66" i="113"/>
  <c r="AH65" i="113"/>
  <c r="AH64" i="113"/>
  <c r="AH63" i="113"/>
  <c r="AH62" i="113"/>
  <c r="AH61" i="113"/>
  <c r="AH60" i="113"/>
  <c r="AH59" i="113"/>
  <c r="AH58" i="113"/>
  <c r="AH57" i="113"/>
  <c r="AH56" i="113"/>
  <c r="AH55" i="113"/>
  <c r="AH54" i="113"/>
  <c r="AH53" i="113"/>
  <c r="AH52" i="113"/>
  <c r="AH51" i="113"/>
  <c r="AH50" i="113"/>
  <c r="AH49" i="113"/>
  <c r="AH48" i="113"/>
  <c r="AH47" i="113"/>
  <c r="AH46" i="113"/>
  <c r="AH45" i="113"/>
  <c r="AH44" i="113"/>
  <c r="AH43" i="113"/>
  <c r="AH42" i="113"/>
  <c r="AH41" i="113"/>
  <c r="AH40" i="113"/>
  <c r="AH39" i="113"/>
  <c r="AH38" i="113"/>
  <c r="AH37" i="113"/>
  <c r="AH36" i="113"/>
  <c r="AH35" i="113"/>
  <c r="AH34" i="113"/>
  <c r="AH33" i="113"/>
  <c r="AH32" i="113"/>
  <c r="AH31" i="113"/>
  <c r="AH30" i="113"/>
  <c r="AH29" i="113"/>
  <c r="AH28" i="113"/>
  <c r="AH27" i="113"/>
  <c r="AH26" i="113"/>
  <c r="AH25" i="113"/>
  <c r="AH24" i="113"/>
  <c r="AH23" i="113"/>
  <c r="AH22" i="113"/>
  <c r="AH21" i="113"/>
  <c r="AH20" i="113"/>
  <c r="AH19" i="113"/>
  <c r="AH18" i="113"/>
  <c r="AH17" i="113"/>
  <c r="AH16" i="113"/>
  <c r="AH15" i="113"/>
  <c r="AH14" i="113"/>
  <c r="AH13" i="113"/>
  <c r="AH12" i="113"/>
  <c r="AH11" i="113"/>
  <c r="AH10" i="113"/>
  <c r="AH9" i="113"/>
  <c r="AH8" i="113"/>
  <c r="AH7" i="113"/>
  <c r="AH6" i="113"/>
  <c r="AH5" i="113"/>
  <c r="AH4" i="113"/>
  <c r="AH3" i="113"/>
  <c r="AH166" i="112"/>
  <c r="AH165" i="112"/>
  <c r="AH164" i="112"/>
  <c r="AH163" i="112"/>
  <c r="AH162" i="112"/>
  <c r="AH161" i="112"/>
  <c r="AH160" i="112"/>
  <c r="AH159" i="112"/>
  <c r="AH158" i="112"/>
  <c r="AH157" i="112"/>
  <c r="AH156" i="112"/>
  <c r="AH155" i="112"/>
  <c r="AH154" i="112"/>
  <c r="AH153" i="112"/>
  <c r="AH152" i="112"/>
  <c r="AH151" i="112"/>
  <c r="AH150" i="112"/>
  <c r="AH149" i="112"/>
  <c r="AH148" i="112"/>
  <c r="AH147" i="112"/>
  <c r="AH146" i="112"/>
  <c r="AH145" i="112"/>
  <c r="AH144" i="112"/>
  <c r="AH143" i="112"/>
  <c r="AH142" i="112"/>
  <c r="AH141" i="112"/>
  <c r="AH140" i="112"/>
  <c r="AH139" i="112"/>
  <c r="AH138" i="112"/>
  <c r="AH137" i="112"/>
  <c r="AH136" i="112"/>
  <c r="AH135" i="112"/>
  <c r="AH134" i="112"/>
  <c r="AH133" i="112"/>
  <c r="AH132" i="112"/>
  <c r="AH131" i="112"/>
  <c r="AH130" i="112"/>
  <c r="AH129" i="112"/>
  <c r="AH128" i="112"/>
  <c r="AH127" i="112"/>
  <c r="AH126" i="112"/>
  <c r="AH125" i="112"/>
  <c r="AH124" i="112"/>
  <c r="AH123" i="112"/>
  <c r="AH122" i="112"/>
  <c r="AH121" i="112"/>
  <c r="AH120" i="112"/>
  <c r="AH119" i="112"/>
  <c r="AH118" i="112"/>
  <c r="AH117" i="112"/>
  <c r="AH116" i="112"/>
  <c r="AH115" i="112"/>
  <c r="AH114" i="112"/>
  <c r="AH113" i="112"/>
  <c r="AH112" i="112"/>
  <c r="AH111" i="112"/>
  <c r="AH110" i="112"/>
  <c r="AH109" i="112"/>
  <c r="AH108" i="112"/>
  <c r="AH107" i="112"/>
  <c r="AH106" i="112"/>
  <c r="AH105" i="112"/>
  <c r="AH104" i="112"/>
  <c r="AH103" i="112"/>
  <c r="AH102" i="112"/>
  <c r="AH101" i="112"/>
  <c r="AH100" i="112"/>
  <c r="AH99" i="112"/>
  <c r="AH98" i="112"/>
  <c r="AH97" i="112"/>
  <c r="AH96" i="112"/>
  <c r="AH95" i="112"/>
  <c r="AH94" i="112"/>
  <c r="AH93" i="112"/>
  <c r="AH92" i="112"/>
  <c r="AH91" i="112"/>
  <c r="AH90" i="112"/>
  <c r="AH89" i="112"/>
  <c r="AH88" i="112"/>
  <c r="AH87" i="112"/>
  <c r="AH86" i="112"/>
  <c r="AH85" i="112"/>
  <c r="AH84" i="112"/>
  <c r="AH83" i="112"/>
  <c r="AH82" i="112"/>
  <c r="AH81" i="112"/>
  <c r="AH80" i="112"/>
  <c r="AH79" i="112"/>
  <c r="AH78" i="112"/>
  <c r="AH77" i="112"/>
  <c r="AH76" i="112"/>
  <c r="AH75" i="112"/>
  <c r="AH74" i="112"/>
  <c r="AH73" i="112"/>
  <c r="AH72" i="112"/>
  <c r="AH71" i="112"/>
  <c r="AH70" i="112"/>
  <c r="AH69" i="112"/>
  <c r="AH68" i="112"/>
  <c r="AH67" i="112"/>
  <c r="AH66" i="112"/>
  <c r="AH65" i="112"/>
  <c r="AH64" i="112"/>
  <c r="AH63" i="112"/>
  <c r="AH62" i="112"/>
  <c r="AH61" i="112"/>
  <c r="AH60" i="112"/>
  <c r="AH59" i="112"/>
  <c r="AH58" i="112"/>
  <c r="AH57" i="112"/>
  <c r="AH56" i="112"/>
  <c r="AH55" i="112"/>
  <c r="AH54" i="112"/>
  <c r="AH53" i="112"/>
  <c r="AH52" i="112"/>
  <c r="AH51" i="112"/>
  <c r="AH50" i="112"/>
  <c r="AH49" i="112"/>
  <c r="AH48" i="112"/>
  <c r="AH47" i="112"/>
  <c r="AH46" i="112"/>
  <c r="AH45" i="112"/>
  <c r="AH44" i="112"/>
  <c r="AH43" i="112"/>
  <c r="AH42" i="112"/>
  <c r="AH41" i="112"/>
  <c r="AH40" i="112"/>
  <c r="AH39" i="112"/>
  <c r="AH38" i="112"/>
  <c r="AH37" i="112"/>
  <c r="AH36" i="112"/>
  <c r="AH35" i="112"/>
  <c r="AH34" i="112"/>
  <c r="AH33" i="112"/>
  <c r="AH32" i="112"/>
  <c r="AH31" i="112"/>
  <c r="AH30" i="112"/>
  <c r="AH29" i="112"/>
  <c r="AH28" i="112"/>
  <c r="AH27" i="112"/>
  <c r="AH26" i="112"/>
  <c r="AH25" i="112"/>
  <c r="AH24" i="112"/>
  <c r="AH23" i="112"/>
  <c r="AH22" i="112"/>
  <c r="AH21" i="112"/>
  <c r="AH20" i="112"/>
  <c r="AH19" i="112"/>
  <c r="AH18" i="112"/>
  <c r="AH17" i="112"/>
  <c r="AH16" i="112"/>
  <c r="AH15" i="112"/>
  <c r="AH14" i="112"/>
  <c r="AH13" i="112"/>
  <c r="AH12" i="112"/>
  <c r="AH11" i="112"/>
  <c r="AH10" i="112"/>
  <c r="AH9" i="112"/>
  <c r="AH8" i="112"/>
  <c r="AH7" i="112"/>
  <c r="AH6" i="112"/>
  <c r="AH5" i="112"/>
  <c r="AH4" i="112"/>
  <c r="AH3" i="112"/>
  <c r="AH166" i="110"/>
  <c r="AH165" i="110"/>
  <c r="AH164" i="110"/>
  <c r="AH163" i="110"/>
  <c r="AH162" i="110"/>
  <c r="AH161" i="110"/>
  <c r="AH160" i="110"/>
  <c r="AH159" i="110"/>
  <c r="AH158" i="110"/>
  <c r="AH157" i="110"/>
  <c r="AH156" i="110"/>
  <c r="AH155" i="110"/>
  <c r="AH154" i="110"/>
  <c r="AH153" i="110"/>
  <c r="AH152" i="110"/>
  <c r="AH151" i="110"/>
  <c r="AH150" i="110"/>
  <c r="AH149" i="110"/>
  <c r="AH148" i="110"/>
  <c r="AH147" i="110"/>
  <c r="AH146" i="110"/>
  <c r="AH145" i="110"/>
  <c r="AH144" i="110"/>
  <c r="AH143" i="110"/>
  <c r="AH142" i="110"/>
  <c r="AH141" i="110"/>
  <c r="AH140" i="110"/>
  <c r="AH139" i="110"/>
  <c r="AH138" i="110"/>
  <c r="AH137" i="110"/>
  <c r="AH136" i="110"/>
  <c r="AH135" i="110"/>
  <c r="AH134" i="110"/>
  <c r="AH133" i="110"/>
  <c r="AH132" i="110"/>
  <c r="AH131" i="110"/>
  <c r="AH130" i="110"/>
  <c r="AH129" i="110"/>
  <c r="AH128" i="110"/>
  <c r="AH127" i="110"/>
  <c r="AH126" i="110"/>
  <c r="AH125" i="110"/>
  <c r="AH124" i="110"/>
  <c r="AH123" i="110"/>
  <c r="AH122" i="110"/>
  <c r="AH121" i="110"/>
  <c r="AH120" i="110"/>
  <c r="AH119" i="110"/>
  <c r="AH118" i="110"/>
  <c r="AH117" i="110"/>
  <c r="AH116" i="110"/>
  <c r="AH115" i="110"/>
  <c r="AH114" i="110"/>
  <c r="AH113" i="110"/>
  <c r="AH112" i="110"/>
  <c r="AH111" i="110"/>
  <c r="AH110" i="110"/>
  <c r="AH109" i="110"/>
  <c r="AH108" i="110"/>
  <c r="AH107" i="110"/>
  <c r="AH106" i="110"/>
  <c r="AH105" i="110"/>
  <c r="AH104" i="110"/>
  <c r="AH103" i="110"/>
  <c r="AH102" i="110"/>
  <c r="AH101" i="110"/>
  <c r="AH100" i="110"/>
  <c r="AH99" i="110"/>
  <c r="AH98" i="110"/>
  <c r="AH97" i="110"/>
  <c r="AH96" i="110"/>
  <c r="AH95" i="110"/>
  <c r="AH94" i="110"/>
  <c r="AH93" i="110"/>
  <c r="AH92" i="110"/>
  <c r="AH91" i="110"/>
  <c r="AH90" i="110"/>
  <c r="AH89" i="110"/>
  <c r="AH88" i="110"/>
  <c r="AH87" i="110"/>
  <c r="AH86" i="110"/>
  <c r="AH85" i="110"/>
  <c r="AH84" i="110"/>
  <c r="AH83" i="110"/>
  <c r="AH82" i="110"/>
  <c r="AH81" i="110"/>
  <c r="AH80" i="110"/>
  <c r="AH79" i="110"/>
  <c r="AH78" i="110"/>
  <c r="AH77" i="110"/>
  <c r="AH76" i="110"/>
  <c r="AH75" i="110"/>
  <c r="AH74" i="110"/>
  <c r="AH73" i="110"/>
  <c r="AH72" i="110"/>
  <c r="AH71" i="110"/>
  <c r="AH70" i="110"/>
  <c r="AH69" i="110"/>
  <c r="AH68" i="110"/>
  <c r="AH67" i="110"/>
  <c r="AH66" i="110"/>
  <c r="AH65" i="110"/>
  <c r="AH64" i="110"/>
  <c r="AH63" i="110"/>
  <c r="AH62" i="110"/>
  <c r="AH61" i="110"/>
  <c r="AH60" i="110"/>
  <c r="AH59" i="110"/>
  <c r="AH58" i="110"/>
  <c r="AH57" i="110"/>
  <c r="AH56" i="110"/>
  <c r="AH55" i="110"/>
  <c r="AH54" i="110"/>
  <c r="AH53" i="110"/>
  <c r="AH52" i="110"/>
  <c r="AH51" i="110"/>
  <c r="AH50" i="110"/>
  <c r="AH49" i="110"/>
  <c r="AH48" i="110"/>
  <c r="AH47" i="110"/>
  <c r="AH46" i="110"/>
  <c r="AH45" i="110"/>
  <c r="AH44" i="110"/>
  <c r="AH43" i="110"/>
  <c r="AH42" i="110"/>
  <c r="AH41" i="110"/>
  <c r="AH40" i="110"/>
  <c r="AH39" i="110"/>
  <c r="AH38" i="110"/>
  <c r="AH37" i="110"/>
  <c r="AH36" i="110"/>
  <c r="AH35" i="110"/>
  <c r="AH34" i="110"/>
  <c r="AH33" i="110"/>
  <c r="AH32" i="110"/>
  <c r="AH31" i="110"/>
  <c r="AH30" i="110"/>
  <c r="AH29" i="110"/>
  <c r="AH28" i="110"/>
  <c r="AH27" i="110"/>
  <c r="AH26" i="110"/>
  <c r="AH25" i="110"/>
  <c r="AH24" i="110"/>
  <c r="AH23" i="110"/>
  <c r="AH22" i="110"/>
  <c r="AH21" i="110"/>
  <c r="AH20" i="110"/>
  <c r="AH19" i="110"/>
  <c r="AH18" i="110"/>
  <c r="AH17" i="110"/>
  <c r="AH16" i="110"/>
  <c r="AH15" i="110"/>
  <c r="AH14" i="110"/>
  <c r="AH13" i="110"/>
  <c r="AH12" i="110"/>
  <c r="AH11" i="110"/>
  <c r="AH10" i="110"/>
  <c r="AH9" i="110"/>
  <c r="AH8" i="110"/>
  <c r="AH7" i="110"/>
  <c r="AH6" i="110"/>
  <c r="AH5" i="110"/>
  <c r="AH4" i="110"/>
  <c r="AH3" i="110"/>
  <c r="AH166" i="109"/>
  <c r="AH165" i="109"/>
  <c r="AH164" i="109"/>
  <c r="AH163" i="109"/>
  <c r="AH162" i="109"/>
  <c r="AH161" i="109"/>
  <c r="AH160" i="109"/>
  <c r="AH159" i="109"/>
  <c r="AH158" i="109"/>
  <c r="AH157" i="109"/>
  <c r="AH156" i="109"/>
  <c r="AH155" i="109"/>
  <c r="AH154" i="109"/>
  <c r="AH153" i="109"/>
  <c r="AH152" i="109"/>
  <c r="AH151" i="109"/>
  <c r="AH150" i="109"/>
  <c r="AH149" i="109"/>
  <c r="AH148" i="109"/>
  <c r="AH147" i="109"/>
  <c r="AH146" i="109"/>
  <c r="AH145" i="109"/>
  <c r="AH144" i="109"/>
  <c r="AH143" i="109"/>
  <c r="AH142" i="109"/>
  <c r="AH141" i="109"/>
  <c r="AH140" i="109"/>
  <c r="AH139" i="109"/>
  <c r="AH138" i="109"/>
  <c r="AH137" i="109"/>
  <c r="AH136" i="109"/>
  <c r="AH135" i="109"/>
  <c r="AH134" i="109"/>
  <c r="AH133" i="109"/>
  <c r="AH132" i="109"/>
  <c r="AH131" i="109"/>
  <c r="AH130" i="109"/>
  <c r="AH129" i="109"/>
  <c r="AH128" i="109"/>
  <c r="AH127" i="109"/>
  <c r="AH126" i="109"/>
  <c r="AH125" i="109"/>
  <c r="AH124" i="109"/>
  <c r="AH123" i="109"/>
  <c r="AH122" i="109"/>
  <c r="AH121" i="109"/>
  <c r="AH120" i="109"/>
  <c r="AH119" i="109"/>
  <c r="AH118" i="109"/>
  <c r="AH117" i="109"/>
  <c r="AH116" i="109"/>
  <c r="AH115" i="109"/>
  <c r="AH114" i="109"/>
  <c r="AH113" i="109"/>
  <c r="AH112" i="109"/>
  <c r="AH111" i="109"/>
  <c r="AH110" i="109"/>
  <c r="AH109" i="109"/>
  <c r="AH108" i="109"/>
  <c r="AH107" i="109"/>
  <c r="AH106" i="109"/>
  <c r="AH105" i="109"/>
  <c r="AH104" i="109"/>
  <c r="AH103" i="109"/>
  <c r="AH102" i="109"/>
  <c r="AH101" i="109"/>
  <c r="AH100" i="109"/>
  <c r="AH99" i="109"/>
  <c r="AH98" i="109"/>
  <c r="AH97" i="109"/>
  <c r="AH96" i="109"/>
  <c r="AH95" i="109"/>
  <c r="AH94" i="109"/>
  <c r="AH93" i="109"/>
  <c r="AH92" i="109"/>
  <c r="AH91" i="109"/>
  <c r="AH90" i="109"/>
  <c r="AH89" i="109"/>
  <c r="AH88" i="109"/>
  <c r="AH87" i="109"/>
  <c r="AH86" i="109"/>
  <c r="AH85" i="109"/>
  <c r="AH84" i="109"/>
  <c r="AH83" i="109"/>
  <c r="AH82" i="109"/>
  <c r="AH81" i="109"/>
  <c r="AH80" i="109"/>
  <c r="AH79" i="109"/>
  <c r="AH78" i="109"/>
  <c r="AH77" i="109"/>
  <c r="AH76" i="109"/>
  <c r="AH75" i="109"/>
  <c r="AH74" i="109"/>
  <c r="AH73" i="109"/>
  <c r="AH72" i="109"/>
  <c r="AH71" i="109"/>
  <c r="AH70" i="109"/>
  <c r="AH69" i="109"/>
  <c r="AH68" i="109"/>
  <c r="AH67" i="109"/>
  <c r="AH66" i="109"/>
  <c r="AH65" i="109"/>
  <c r="AH64" i="109"/>
  <c r="AH63" i="109"/>
  <c r="AH62" i="109"/>
  <c r="AH61" i="109"/>
  <c r="AH60" i="109"/>
  <c r="AH59" i="109"/>
  <c r="AH58" i="109"/>
  <c r="AH57" i="109"/>
  <c r="AH56" i="109"/>
  <c r="AH55" i="109"/>
  <c r="AH54" i="109"/>
  <c r="AH53" i="109"/>
  <c r="AH52" i="109"/>
  <c r="AH51" i="109"/>
  <c r="AH50" i="109"/>
  <c r="AH49" i="109"/>
  <c r="AH48" i="109"/>
  <c r="AH47" i="109"/>
  <c r="AH46" i="109"/>
  <c r="AH45" i="109"/>
  <c r="AH44" i="109"/>
  <c r="AH43" i="109"/>
  <c r="AH42" i="109"/>
  <c r="AH41" i="109"/>
  <c r="AH40" i="109"/>
  <c r="AH39" i="109"/>
  <c r="AH38" i="109"/>
  <c r="AH37" i="109"/>
  <c r="AH36" i="109"/>
  <c r="AH35" i="109"/>
  <c r="AH34" i="109"/>
  <c r="AH33" i="109"/>
  <c r="AH32" i="109"/>
  <c r="AH31" i="109"/>
  <c r="AH30" i="109"/>
  <c r="AH29" i="109"/>
  <c r="AH28" i="109"/>
  <c r="AH27" i="109"/>
  <c r="AH26" i="109"/>
  <c r="AH25" i="109"/>
  <c r="AH24" i="109"/>
  <c r="AH23" i="109"/>
  <c r="AH22" i="109"/>
  <c r="AH21" i="109"/>
  <c r="AH20" i="109"/>
  <c r="AH19" i="109"/>
  <c r="AH18" i="109"/>
  <c r="AH17" i="109"/>
  <c r="AH16" i="109"/>
  <c r="AH15" i="109"/>
  <c r="AH14" i="109"/>
  <c r="AH13" i="109"/>
  <c r="AH12" i="109"/>
  <c r="AH11" i="109"/>
  <c r="AH10" i="109"/>
  <c r="AH9" i="109"/>
  <c r="AH8" i="109"/>
  <c r="AH7" i="109"/>
  <c r="AH6" i="109"/>
  <c r="AH5" i="109"/>
  <c r="AH4" i="109"/>
  <c r="AH3" i="109"/>
  <c r="J2" i="4"/>
  <c r="AF170" i="4"/>
  <c r="S170" i="4"/>
  <c r="P170" i="4"/>
  <c r="O170" i="4"/>
  <c r="N170" i="4"/>
  <c r="M170" i="4"/>
  <c r="L170" i="4"/>
  <c r="K170" i="4"/>
  <c r="AG168" i="4"/>
  <c r="AG170" i="4" s="1"/>
  <c r="AF168" i="4"/>
  <c r="AE168" i="4"/>
  <c r="AE170" i="4" s="1"/>
  <c r="AC168" i="4"/>
  <c r="AC170" i="4" s="1"/>
  <c r="AB168" i="4"/>
  <c r="AA168" i="4"/>
  <c r="Z168" i="4"/>
  <c r="X168" i="4"/>
  <c r="W168" i="4"/>
  <c r="V168" i="4"/>
  <c r="U168" i="4"/>
  <c r="X170" i="4" s="1"/>
  <c r="T168" i="4"/>
  <c r="S168" i="4"/>
  <c r="R168" i="4"/>
  <c r="Q168" i="4"/>
  <c r="P168" i="4"/>
  <c r="O168" i="4"/>
  <c r="N168" i="4"/>
  <c r="M168" i="4"/>
  <c r="L168" i="4"/>
  <c r="K168" i="4"/>
  <c r="AD166" i="4"/>
  <c r="Y166" i="4"/>
  <c r="T166" i="4"/>
  <c r="AD165" i="4"/>
  <c r="Y165" i="4"/>
  <c r="T165" i="4"/>
  <c r="AD164" i="4"/>
  <c r="Y164" i="4"/>
  <c r="T164" i="4"/>
  <c r="AD163" i="4"/>
  <c r="Y163" i="4"/>
  <c r="T163" i="4"/>
  <c r="AD162" i="4"/>
  <c r="Y162" i="4"/>
  <c r="T162" i="4"/>
  <c r="AD161" i="4"/>
  <c r="Y161" i="4"/>
  <c r="T161" i="4"/>
  <c r="AD160" i="4"/>
  <c r="Y160" i="4"/>
  <c r="T160" i="4"/>
  <c r="AD159" i="4"/>
  <c r="Y159" i="4"/>
  <c r="T159" i="4"/>
  <c r="AD158" i="4"/>
  <c r="Y158" i="4"/>
  <c r="T158" i="4"/>
  <c r="AD157" i="4"/>
  <c r="Y157" i="4"/>
  <c r="T157" i="4"/>
  <c r="AD156" i="4"/>
  <c r="Y156" i="4"/>
  <c r="T156" i="4"/>
  <c r="AD155" i="4"/>
  <c r="Y155" i="4"/>
  <c r="T155" i="4"/>
  <c r="AD154" i="4"/>
  <c r="Y154" i="4"/>
  <c r="T154" i="4"/>
  <c r="AD153" i="4"/>
  <c r="Y153" i="4"/>
  <c r="T153" i="4"/>
  <c r="AD152" i="4"/>
  <c r="Y152" i="4"/>
  <c r="T152" i="4"/>
  <c r="AD151" i="4"/>
  <c r="Y151" i="4"/>
  <c r="T151" i="4"/>
  <c r="AD150" i="4"/>
  <c r="Y150" i="4"/>
  <c r="T150" i="4"/>
  <c r="AD149" i="4"/>
  <c r="Y149" i="4"/>
  <c r="T149" i="4"/>
  <c r="AD148" i="4"/>
  <c r="Y148" i="4"/>
  <c r="T148" i="4"/>
  <c r="AD147" i="4"/>
  <c r="Y147" i="4"/>
  <c r="T147" i="4"/>
  <c r="AD146" i="4"/>
  <c r="Y146" i="4"/>
  <c r="T146" i="4"/>
  <c r="AD145" i="4"/>
  <c r="Y145" i="4"/>
  <c r="T145" i="4"/>
  <c r="AD144" i="4"/>
  <c r="Y144" i="4"/>
  <c r="T144" i="4"/>
  <c r="AD143" i="4"/>
  <c r="Y143" i="4"/>
  <c r="T143" i="4"/>
  <c r="AD142" i="4"/>
  <c r="Y142" i="4"/>
  <c r="T142" i="4"/>
  <c r="AD141" i="4"/>
  <c r="Y141" i="4"/>
  <c r="T141" i="4"/>
  <c r="AD140" i="4"/>
  <c r="Y140" i="4"/>
  <c r="T140" i="4"/>
  <c r="AD139" i="4"/>
  <c r="Y139" i="4"/>
  <c r="T139" i="4"/>
  <c r="AD138" i="4"/>
  <c r="Y138" i="4"/>
  <c r="T138" i="4"/>
  <c r="AD137" i="4"/>
  <c r="Y137" i="4"/>
  <c r="T137" i="4"/>
  <c r="AD136" i="4"/>
  <c r="Y136" i="4"/>
  <c r="T136" i="4"/>
  <c r="AD135" i="4"/>
  <c r="Y135" i="4"/>
  <c r="T135" i="4"/>
  <c r="AD134" i="4"/>
  <c r="Y134" i="4"/>
  <c r="T134" i="4"/>
  <c r="AD133" i="4"/>
  <c r="Y133" i="4"/>
  <c r="T133" i="4"/>
  <c r="AD132" i="4"/>
  <c r="Y132" i="4"/>
  <c r="T132" i="4"/>
  <c r="AD131" i="4"/>
  <c r="Y131" i="4"/>
  <c r="T131" i="4"/>
  <c r="AD130" i="4"/>
  <c r="Y130" i="4"/>
  <c r="T130" i="4"/>
  <c r="AD129" i="4"/>
  <c r="Y129" i="4"/>
  <c r="T129" i="4"/>
  <c r="AD128" i="4"/>
  <c r="Y128" i="4"/>
  <c r="T128" i="4"/>
  <c r="AD127" i="4"/>
  <c r="Y127" i="4"/>
  <c r="T127" i="4"/>
  <c r="AD126" i="4"/>
  <c r="Y126" i="4"/>
  <c r="T126" i="4"/>
  <c r="AD125" i="4"/>
  <c r="Y125" i="4"/>
  <c r="T125" i="4"/>
  <c r="AD124" i="4"/>
  <c r="Y124" i="4"/>
  <c r="T124" i="4"/>
  <c r="AD123" i="4"/>
  <c r="Y123" i="4"/>
  <c r="T123" i="4"/>
  <c r="AD122" i="4"/>
  <c r="Y122" i="4"/>
  <c r="T122" i="4"/>
  <c r="AD121" i="4"/>
  <c r="Y121" i="4"/>
  <c r="T121" i="4"/>
  <c r="AD120" i="4"/>
  <c r="Y120" i="4"/>
  <c r="T120" i="4"/>
  <c r="AD119" i="4"/>
  <c r="Y119" i="4"/>
  <c r="T119" i="4"/>
  <c r="AD118" i="4"/>
  <c r="Y118" i="4"/>
  <c r="T118" i="4"/>
  <c r="AD117" i="4"/>
  <c r="Y117" i="4"/>
  <c r="T117" i="4"/>
  <c r="AD116" i="4"/>
  <c r="Y116" i="4"/>
  <c r="T116" i="4"/>
  <c r="AD115" i="4"/>
  <c r="Y115" i="4"/>
  <c r="T115" i="4"/>
  <c r="AD114" i="4"/>
  <c r="Y114" i="4"/>
  <c r="T114" i="4"/>
  <c r="AD113" i="4"/>
  <c r="Y113" i="4"/>
  <c r="T113" i="4"/>
  <c r="AD112" i="4"/>
  <c r="Y112" i="4"/>
  <c r="T112" i="4"/>
  <c r="AD111" i="4"/>
  <c r="Y111" i="4"/>
  <c r="T111" i="4"/>
  <c r="AD110" i="4"/>
  <c r="Y110" i="4"/>
  <c r="T110" i="4"/>
  <c r="AD109" i="4"/>
  <c r="Y109" i="4"/>
  <c r="T109" i="4"/>
  <c r="AD108" i="4"/>
  <c r="Y108" i="4"/>
  <c r="T108" i="4"/>
  <c r="AD107" i="4"/>
  <c r="Y107" i="4"/>
  <c r="T107" i="4"/>
  <c r="AD106" i="4"/>
  <c r="Y106" i="4"/>
  <c r="T106" i="4"/>
  <c r="AD105" i="4"/>
  <c r="Y105" i="4"/>
  <c r="T105" i="4"/>
  <c r="AD104" i="4"/>
  <c r="Y104" i="4"/>
  <c r="T104" i="4"/>
  <c r="AD103" i="4"/>
  <c r="Y103" i="4"/>
  <c r="T103" i="4"/>
  <c r="AD102" i="4"/>
  <c r="Y102" i="4"/>
  <c r="T102" i="4"/>
  <c r="AD101" i="4"/>
  <c r="Y101" i="4"/>
  <c r="T101" i="4"/>
  <c r="AD100" i="4"/>
  <c r="Y100" i="4"/>
  <c r="T100" i="4"/>
  <c r="AD99" i="4"/>
  <c r="Y99" i="4"/>
  <c r="T99" i="4"/>
  <c r="AD98" i="4"/>
  <c r="Y98" i="4"/>
  <c r="T98" i="4"/>
  <c r="AD97" i="4"/>
  <c r="Y97" i="4"/>
  <c r="T97" i="4"/>
  <c r="AD96" i="4"/>
  <c r="Y96" i="4"/>
  <c r="T96" i="4"/>
  <c r="AD95" i="4"/>
  <c r="Y95" i="4"/>
  <c r="T95" i="4"/>
  <c r="AD94" i="4"/>
  <c r="Y94" i="4"/>
  <c r="T94" i="4"/>
  <c r="AD93" i="4"/>
  <c r="Y93" i="4"/>
  <c r="T93" i="4"/>
  <c r="AD92" i="4"/>
  <c r="Y92" i="4"/>
  <c r="T92" i="4"/>
  <c r="AD91" i="4"/>
  <c r="Y91" i="4"/>
  <c r="T91" i="4"/>
  <c r="AD90" i="4"/>
  <c r="Y90" i="4"/>
  <c r="T90" i="4"/>
  <c r="AD89" i="4"/>
  <c r="Y89" i="4"/>
  <c r="T89" i="4"/>
  <c r="AD88" i="4"/>
  <c r="Y88" i="4"/>
  <c r="T88" i="4"/>
  <c r="AD87" i="4"/>
  <c r="Y87" i="4"/>
  <c r="T87" i="4"/>
  <c r="AD86" i="4"/>
  <c r="Y86" i="4"/>
  <c r="T86" i="4"/>
  <c r="AD85" i="4"/>
  <c r="Y85" i="4"/>
  <c r="T85" i="4"/>
  <c r="AD84" i="4"/>
  <c r="Y84" i="4"/>
  <c r="T84" i="4"/>
  <c r="AD83" i="4"/>
  <c r="Y83" i="4"/>
  <c r="T83" i="4"/>
  <c r="AD82" i="4"/>
  <c r="Y82" i="4"/>
  <c r="T82" i="4"/>
  <c r="AD81" i="4"/>
  <c r="Y81" i="4"/>
  <c r="T81" i="4"/>
  <c r="AD80" i="4"/>
  <c r="Y80" i="4"/>
  <c r="T80" i="4"/>
  <c r="AD79" i="4"/>
  <c r="Y79" i="4"/>
  <c r="T79" i="4"/>
  <c r="AD78" i="4"/>
  <c r="Y78" i="4"/>
  <c r="T78" i="4"/>
  <c r="AD77" i="4"/>
  <c r="Y77" i="4"/>
  <c r="T77" i="4"/>
  <c r="AD76" i="4"/>
  <c r="Y76" i="4"/>
  <c r="T76" i="4"/>
  <c r="AD75" i="4"/>
  <c r="Y75" i="4"/>
  <c r="T75" i="4"/>
  <c r="AD74" i="4"/>
  <c r="Y74" i="4"/>
  <c r="T74" i="4"/>
  <c r="AD73" i="4"/>
  <c r="Y73" i="4"/>
  <c r="T73" i="4"/>
  <c r="AD72" i="4"/>
  <c r="Y72" i="4"/>
  <c r="T72" i="4"/>
  <c r="AD71" i="4"/>
  <c r="Y71" i="4"/>
  <c r="T71" i="4"/>
  <c r="AD70" i="4"/>
  <c r="Y70" i="4"/>
  <c r="T70" i="4"/>
  <c r="AD69" i="4"/>
  <c r="Y69" i="4"/>
  <c r="T69" i="4"/>
  <c r="AD68" i="4"/>
  <c r="Y68" i="4"/>
  <c r="T68" i="4"/>
  <c r="AD67" i="4"/>
  <c r="Y67" i="4"/>
  <c r="T67" i="4"/>
  <c r="AD66" i="4"/>
  <c r="Y66" i="4"/>
  <c r="T66" i="4"/>
  <c r="AD65" i="4"/>
  <c r="Y65" i="4"/>
  <c r="T65" i="4"/>
  <c r="AD64" i="4"/>
  <c r="Y64" i="4"/>
  <c r="T64" i="4"/>
  <c r="AD63" i="4"/>
  <c r="Y63" i="4"/>
  <c r="T63" i="4"/>
  <c r="AD62" i="4"/>
  <c r="Y62" i="4"/>
  <c r="T62" i="4"/>
  <c r="AD61" i="4"/>
  <c r="Y61" i="4"/>
  <c r="T61" i="4"/>
  <c r="AD60" i="4"/>
  <c r="Y60" i="4"/>
  <c r="T60" i="4"/>
  <c r="AD59" i="4"/>
  <c r="Y59" i="4"/>
  <c r="T59" i="4"/>
  <c r="AD58" i="4"/>
  <c r="Y58" i="4"/>
  <c r="T58" i="4"/>
  <c r="AD57" i="4"/>
  <c r="Y57" i="4"/>
  <c r="T57" i="4"/>
  <c r="AD56" i="4"/>
  <c r="Y56" i="4"/>
  <c r="T56" i="4"/>
  <c r="AD55" i="4"/>
  <c r="Y55" i="4"/>
  <c r="T55" i="4"/>
  <c r="AD54" i="4"/>
  <c r="Y54" i="4"/>
  <c r="T54" i="4"/>
  <c r="AD53" i="4"/>
  <c r="Y53" i="4"/>
  <c r="T53" i="4"/>
  <c r="AD52" i="4"/>
  <c r="Y52" i="4"/>
  <c r="T52" i="4"/>
  <c r="AD51" i="4"/>
  <c r="Y51" i="4"/>
  <c r="T51" i="4"/>
  <c r="AD50" i="4"/>
  <c r="Y50" i="4"/>
  <c r="T50" i="4"/>
  <c r="AD49" i="4"/>
  <c r="Y49" i="4"/>
  <c r="T49" i="4"/>
  <c r="AD48" i="4"/>
  <c r="Y48" i="4"/>
  <c r="T48" i="4"/>
  <c r="AD47" i="4"/>
  <c r="Y47" i="4"/>
  <c r="T47" i="4"/>
  <c r="AD46" i="4"/>
  <c r="Y46" i="4"/>
  <c r="T46" i="4"/>
  <c r="AD45" i="4"/>
  <c r="Y45" i="4"/>
  <c r="T45" i="4"/>
  <c r="AD44" i="4"/>
  <c r="Y44" i="4"/>
  <c r="T44" i="4"/>
  <c r="AD43" i="4"/>
  <c r="Y43" i="4"/>
  <c r="T43" i="4"/>
  <c r="AD42" i="4"/>
  <c r="Y42" i="4"/>
  <c r="T42" i="4"/>
  <c r="AD41" i="4"/>
  <c r="Y41" i="4"/>
  <c r="T41" i="4"/>
  <c r="AD40" i="4"/>
  <c r="Y40" i="4"/>
  <c r="T40" i="4"/>
  <c r="AD39" i="4"/>
  <c r="Y39" i="4"/>
  <c r="T39" i="4"/>
  <c r="AD38" i="4"/>
  <c r="Y38" i="4"/>
  <c r="T38" i="4"/>
  <c r="AD37" i="4"/>
  <c r="Y37" i="4"/>
  <c r="T37" i="4"/>
  <c r="AD36" i="4"/>
  <c r="Y36" i="4"/>
  <c r="T36" i="4"/>
  <c r="AD35" i="4"/>
  <c r="Y35" i="4"/>
  <c r="T35" i="4"/>
  <c r="AD34" i="4"/>
  <c r="Y34" i="4"/>
  <c r="T34" i="4"/>
  <c r="AD33" i="4"/>
  <c r="Y33" i="4"/>
  <c r="T33" i="4"/>
  <c r="AD32" i="4"/>
  <c r="Y32" i="4"/>
  <c r="T32" i="4"/>
  <c r="AD31" i="4"/>
  <c r="Y31" i="4"/>
  <c r="T31" i="4"/>
  <c r="AD30" i="4"/>
  <c r="Y30" i="4"/>
  <c r="T30" i="4"/>
  <c r="AD29" i="4"/>
  <c r="Y29" i="4"/>
  <c r="T29" i="4"/>
  <c r="AD28" i="4"/>
  <c r="Y28" i="4"/>
  <c r="T28" i="4"/>
  <c r="AD27" i="4"/>
  <c r="Y27" i="4"/>
  <c r="T27" i="4"/>
  <c r="AD26" i="4"/>
  <c r="Y26" i="4"/>
  <c r="T26" i="4"/>
  <c r="AD25" i="4"/>
  <c r="Y25" i="4"/>
  <c r="T25" i="4"/>
  <c r="AD24" i="4"/>
  <c r="Y24" i="4"/>
  <c r="T24" i="4"/>
  <c r="AD23" i="4"/>
  <c r="Y23" i="4"/>
  <c r="T23" i="4"/>
  <c r="AD22" i="4"/>
  <c r="Y22" i="4"/>
  <c r="T22" i="4"/>
  <c r="AD21" i="4"/>
  <c r="Y21" i="4"/>
  <c r="T21" i="4"/>
  <c r="AD20" i="4"/>
  <c r="Y20" i="4"/>
  <c r="T20" i="4"/>
  <c r="AD19" i="4"/>
  <c r="Y19" i="4"/>
  <c r="T19" i="4"/>
  <c r="AD18" i="4"/>
  <c r="Y18" i="4"/>
  <c r="T18" i="4"/>
  <c r="AD17" i="4"/>
  <c r="Y17" i="4"/>
  <c r="T17" i="4"/>
  <c r="AD16" i="4"/>
  <c r="Y16" i="4"/>
  <c r="T16" i="4"/>
  <c r="AD15" i="4"/>
  <c r="Y15" i="4"/>
  <c r="T15" i="4"/>
  <c r="AD14" i="4"/>
  <c r="Y14" i="4"/>
  <c r="T14" i="4"/>
  <c r="AD13" i="4"/>
  <c r="Y13" i="4"/>
  <c r="T13" i="4"/>
  <c r="AD12" i="4"/>
  <c r="Y12" i="4"/>
  <c r="T12" i="4"/>
  <c r="AD11" i="4"/>
  <c r="Y11" i="4"/>
  <c r="T11" i="4"/>
  <c r="AD10" i="4"/>
  <c r="Y10" i="4"/>
  <c r="T10" i="4"/>
  <c r="AD9" i="4"/>
  <c r="Y9" i="4"/>
  <c r="T9" i="4"/>
  <c r="AD8" i="4"/>
  <c r="Y8" i="4"/>
  <c r="T8" i="4"/>
  <c r="AD7" i="4"/>
  <c r="Y7" i="4"/>
  <c r="T7" i="4"/>
  <c r="AD6" i="4"/>
  <c r="Y6" i="4"/>
  <c r="T6" i="4"/>
  <c r="AD5" i="4"/>
  <c r="Y5" i="4"/>
  <c r="T5" i="4"/>
  <c r="AD4" i="4"/>
  <c r="Y4" i="4"/>
  <c r="T4" i="4"/>
  <c r="AD3" i="4"/>
  <c r="Y3" i="4"/>
  <c r="T3" i="4"/>
  <c r="AD2" i="4"/>
  <c r="AD168" i="4" s="1"/>
  <c r="Y2" i="4"/>
  <c r="Y168" i="4" s="1"/>
  <c r="T2" i="4"/>
  <c r="D5" i="4"/>
  <c r="E5" i="4"/>
  <c r="F5" i="4"/>
  <c r="G5" i="4"/>
  <c r="H5" i="4"/>
  <c r="D6" i="4"/>
  <c r="E6" i="4"/>
  <c r="F6" i="4"/>
  <c r="G6" i="4"/>
  <c r="H6" i="4"/>
  <c r="D7" i="4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D10" i="4"/>
  <c r="E10" i="4"/>
  <c r="F10" i="4"/>
  <c r="G10" i="4"/>
  <c r="H10" i="4"/>
  <c r="D11" i="4"/>
  <c r="E11" i="4"/>
  <c r="F11" i="4"/>
  <c r="G11" i="4"/>
  <c r="H11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D24" i="4"/>
  <c r="E24" i="4"/>
  <c r="F24" i="4"/>
  <c r="G24" i="4"/>
  <c r="H24" i="4"/>
  <c r="D25" i="4"/>
  <c r="E25" i="4"/>
  <c r="F25" i="4"/>
  <c r="G25" i="4"/>
  <c r="H25" i="4"/>
  <c r="D26" i="4"/>
  <c r="E26" i="4"/>
  <c r="F26" i="4"/>
  <c r="G26" i="4"/>
  <c r="H26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H54" i="4"/>
  <c r="D55" i="4"/>
  <c r="E55" i="4"/>
  <c r="F55" i="4"/>
  <c r="G55" i="4"/>
  <c r="H55" i="4"/>
  <c r="D56" i="4"/>
  <c r="E56" i="4"/>
  <c r="F56" i="4"/>
  <c r="G56" i="4"/>
  <c r="H56" i="4"/>
  <c r="D57" i="4"/>
  <c r="E57" i="4"/>
  <c r="F57" i="4"/>
  <c r="G57" i="4"/>
  <c r="H57" i="4"/>
  <c r="D58" i="4"/>
  <c r="E58" i="4"/>
  <c r="F58" i="4"/>
  <c r="G58" i="4"/>
  <c r="H58" i="4"/>
  <c r="D59" i="4"/>
  <c r="E59" i="4"/>
  <c r="F59" i="4"/>
  <c r="G59" i="4"/>
  <c r="H59" i="4"/>
  <c r="D60" i="4"/>
  <c r="E60" i="4"/>
  <c r="F60" i="4"/>
  <c r="G60" i="4"/>
  <c r="H60" i="4"/>
  <c r="D61" i="4"/>
  <c r="E61" i="4"/>
  <c r="F61" i="4"/>
  <c r="G61" i="4"/>
  <c r="H61" i="4"/>
  <c r="D62" i="4"/>
  <c r="E62" i="4"/>
  <c r="F62" i="4"/>
  <c r="G62" i="4"/>
  <c r="H62" i="4"/>
  <c r="D63" i="4"/>
  <c r="E63" i="4"/>
  <c r="F63" i="4"/>
  <c r="G63" i="4"/>
  <c r="H63" i="4"/>
  <c r="D64" i="4"/>
  <c r="E64" i="4"/>
  <c r="F64" i="4"/>
  <c r="G64" i="4"/>
  <c r="H64" i="4"/>
  <c r="D65" i="4"/>
  <c r="E65" i="4"/>
  <c r="F65" i="4"/>
  <c r="G65" i="4"/>
  <c r="H65" i="4"/>
  <c r="D66" i="4"/>
  <c r="E66" i="4"/>
  <c r="F66" i="4"/>
  <c r="G66" i="4"/>
  <c r="H66" i="4"/>
  <c r="D67" i="4"/>
  <c r="E67" i="4"/>
  <c r="F67" i="4"/>
  <c r="G67" i="4"/>
  <c r="H67" i="4"/>
  <c r="D68" i="4"/>
  <c r="E68" i="4"/>
  <c r="F68" i="4"/>
  <c r="G68" i="4"/>
  <c r="H68" i="4"/>
  <c r="D69" i="4"/>
  <c r="E69" i="4"/>
  <c r="F69" i="4"/>
  <c r="G69" i="4"/>
  <c r="H69" i="4"/>
  <c r="D70" i="4"/>
  <c r="E70" i="4"/>
  <c r="F70" i="4"/>
  <c r="G70" i="4"/>
  <c r="H70" i="4"/>
  <c r="D71" i="4"/>
  <c r="E71" i="4"/>
  <c r="F71" i="4"/>
  <c r="G71" i="4"/>
  <c r="H71" i="4"/>
  <c r="D72" i="4"/>
  <c r="E72" i="4"/>
  <c r="F72" i="4"/>
  <c r="G72" i="4"/>
  <c r="H72" i="4"/>
  <c r="D73" i="4"/>
  <c r="E73" i="4"/>
  <c r="F73" i="4"/>
  <c r="G73" i="4"/>
  <c r="H73" i="4"/>
  <c r="D74" i="4"/>
  <c r="E74" i="4"/>
  <c r="F74" i="4"/>
  <c r="G74" i="4"/>
  <c r="H74" i="4"/>
  <c r="D75" i="4"/>
  <c r="E75" i="4"/>
  <c r="F75" i="4"/>
  <c r="G75" i="4"/>
  <c r="H75" i="4"/>
  <c r="D76" i="4"/>
  <c r="E76" i="4"/>
  <c r="F76" i="4"/>
  <c r="G76" i="4"/>
  <c r="H76" i="4"/>
  <c r="D77" i="4"/>
  <c r="E77" i="4"/>
  <c r="F77" i="4"/>
  <c r="G77" i="4"/>
  <c r="H77" i="4"/>
  <c r="D78" i="4"/>
  <c r="E78" i="4"/>
  <c r="F78" i="4"/>
  <c r="G78" i="4"/>
  <c r="H78" i="4"/>
  <c r="D79" i="4"/>
  <c r="E79" i="4"/>
  <c r="F79" i="4"/>
  <c r="G79" i="4"/>
  <c r="H79" i="4"/>
  <c r="D80" i="4"/>
  <c r="E80" i="4"/>
  <c r="F80" i="4"/>
  <c r="G80" i="4"/>
  <c r="H80" i="4"/>
  <c r="D81" i="4"/>
  <c r="E81" i="4"/>
  <c r="F81" i="4"/>
  <c r="G81" i="4"/>
  <c r="H81" i="4"/>
  <c r="D82" i="4"/>
  <c r="E82" i="4"/>
  <c r="F82" i="4"/>
  <c r="G82" i="4"/>
  <c r="H82" i="4"/>
  <c r="D83" i="4"/>
  <c r="E83" i="4"/>
  <c r="F83" i="4"/>
  <c r="G83" i="4"/>
  <c r="H83" i="4"/>
  <c r="D84" i="4"/>
  <c r="E84" i="4"/>
  <c r="F84" i="4"/>
  <c r="G84" i="4"/>
  <c r="H84" i="4"/>
  <c r="D85" i="4"/>
  <c r="E85" i="4"/>
  <c r="F85" i="4"/>
  <c r="G85" i="4"/>
  <c r="H85" i="4"/>
  <c r="D86" i="4"/>
  <c r="E86" i="4"/>
  <c r="F86" i="4"/>
  <c r="G86" i="4"/>
  <c r="H86" i="4"/>
  <c r="D87" i="4"/>
  <c r="E87" i="4"/>
  <c r="F87" i="4"/>
  <c r="G87" i="4"/>
  <c r="H87" i="4"/>
  <c r="D88" i="4"/>
  <c r="E88" i="4"/>
  <c r="F88" i="4"/>
  <c r="G88" i="4"/>
  <c r="H88" i="4"/>
  <c r="D89" i="4"/>
  <c r="E89" i="4"/>
  <c r="F89" i="4"/>
  <c r="G89" i="4"/>
  <c r="H89" i="4"/>
  <c r="D90" i="4"/>
  <c r="E90" i="4"/>
  <c r="F90" i="4"/>
  <c r="G90" i="4"/>
  <c r="H90" i="4"/>
  <c r="D91" i="4"/>
  <c r="E91" i="4"/>
  <c r="F91" i="4"/>
  <c r="G91" i="4"/>
  <c r="H91" i="4"/>
  <c r="D92" i="4"/>
  <c r="E92" i="4"/>
  <c r="F92" i="4"/>
  <c r="G92" i="4"/>
  <c r="H92" i="4"/>
  <c r="D93" i="4"/>
  <c r="E93" i="4"/>
  <c r="F93" i="4"/>
  <c r="G93" i="4"/>
  <c r="H93" i="4"/>
  <c r="D94" i="4"/>
  <c r="E94" i="4"/>
  <c r="F94" i="4"/>
  <c r="G94" i="4"/>
  <c r="H94" i="4"/>
  <c r="D95" i="4"/>
  <c r="E95" i="4"/>
  <c r="F95" i="4"/>
  <c r="G95" i="4"/>
  <c r="H95" i="4"/>
  <c r="D96" i="4"/>
  <c r="E96" i="4"/>
  <c r="F96" i="4"/>
  <c r="G96" i="4"/>
  <c r="H96" i="4"/>
  <c r="D97" i="4"/>
  <c r="E97" i="4"/>
  <c r="F97" i="4"/>
  <c r="G97" i="4"/>
  <c r="H97" i="4"/>
  <c r="D98" i="4"/>
  <c r="E98" i="4"/>
  <c r="F98" i="4"/>
  <c r="G98" i="4"/>
  <c r="H98" i="4"/>
  <c r="D99" i="4"/>
  <c r="E99" i="4"/>
  <c r="F99" i="4"/>
  <c r="G99" i="4"/>
  <c r="H99" i="4"/>
  <c r="D100" i="4"/>
  <c r="E100" i="4"/>
  <c r="F100" i="4"/>
  <c r="G100" i="4"/>
  <c r="H100" i="4"/>
  <c r="D101" i="4"/>
  <c r="E101" i="4"/>
  <c r="F101" i="4"/>
  <c r="G101" i="4"/>
  <c r="H101" i="4"/>
  <c r="D102" i="4"/>
  <c r="E102" i="4"/>
  <c r="F102" i="4"/>
  <c r="G102" i="4"/>
  <c r="H102" i="4"/>
  <c r="D103" i="4"/>
  <c r="E103" i="4"/>
  <c r="F103" i="4"/>
  <c r="G103" i="4"/>
  <c r="H103" i="4"/>
  <c r="D104" i="4"/>
  <c r="E104" i="4"/>
  <c r="F104" i="4"/>
  <c r="G104" i="4"/>
  <c r="H104" i="4"/>
  <c r="D105" i="4"/>
  <c r="E105" i="4"/>
  <c r="F105" i="4"/>
  <c r="G105" i="4"/>
  <c r="H105" i="4"/>
  <c r="D106" i="4"/>
  <c r="E106" i="4"/>
  <c r="F106" i="4"/>
  <c r="G106" i="4"/>
  <c r="H106" i="4"/>
  <c r="D107" i="4"/>
  <c r="E107" i="4"/>
  <c r="F107" i="4"/>
  <c r="G107" i="4"/>
  <c r="H107" i="4"/>
  <c r="D108" i="4"/>
  <c r="E108" i="4"/>
  <c r="F108" i="4"/>
  <c r="G108" i="4"/>
  <c r="H108" i="4"/>
  <c r="D109" i="4"/>
  <c r="E109" i="4"/>
  <c r="F109" i="4"/>
  <c r="G109" i="4"/>
  <c r="H109" i="4"/>
  <c r="D110" i="4"/>
  <c r="E110" i="4"/>
  <c r="F110" i="4"/>
  <c r="G110" i="4"/>
  <c r="H110" i="4"/>
  <c r="D111" i="4"/>
  <c r="E111" i="4"/>
  <c r="F111" i="4"/>
  <c r="G111" i="4"/>
  <c r="H111" i="4"/>
  <c r="D112" i="4"/>
  <c r="E112" i="4"/>
  <c r="F112" i="4"/>
  <c r="G112" i="4"/>
  <c r="H112" i="4"/>
  <c r="D113" i="4"/>
  <c r="E113" i="4"/>
  <c r="F113" i="4"/>
  <c r="G113" i="4"/>
  <c r="H113" i="4"/>
  <c r="D114" i="4"/>
  <c r="E114" i="4"/>
  <c r="F114" i="4"/>
  <c r="G114" i="4"/>
  <c r="H114" i="4"/>
  <c r="D115" i="4"/>
  <c r="E115" i="4"/>
  <c r="F115" i="4"/>
  <c r="G115" i="4"/>
  <c r="H115" i="4"/>
  <c r="D116" i="4"/>
  <c r="E116" i="4"/>
  <c r="F116" i="4"/>
  <c r="G116" i="4"/>
  <c r="H116" i="4"/>
  <c r="D117" i="4"/>
  <c r="E117" i="4"/>
  <c r="F117" i="4"/>
  <c r="G117" i="4"/>
  <c r="H117" i="4"/>
  <c r="D118" i="4"/>
  <c r="E118" i="4"/>
  <c r="F118" i="4"/>
  <c r="G118" i="4"/>
  <c r="H118" i="4"/>
  <c r="D119" i="4"/>
  <c r="E119" i="4"/>
  <c r="F119" i="4"/>
  <c r="G119" i="4"/>
  <c r="H119" i="4"/>
  <c r="D120" i="4"/>
  <c r="E120" i="4"/>
  <c r="F120" i="4"/>
  <c r="G120" i="4"/>
  <c r="H120" i="4"/>
  <c r="D121" i="4"/>
  <c r="E121" i="4"/>
  <c r="F121" i="4"/>
  <c r="G121" i="4"/>
  <c r="H121" i="4"/>
  <c r="D122" i="4"/>
  <c r="E122" i="4"/>
  <c r="F122" i="4"/>
  <c r="G122" i="4"/>
  <c r="H122" i="4"/>
  <c r="D123" i="4"/>
  <c r="E123" i="4"/>
  <c r="F123" i="4"/>
  <c r="G123" i="4"/>
  <c r="H123" i="4"/>
  <c r="D124" i="4"/>
  <c r="E124" i="4"/>
  <c r="F124" i="4"/>
  <c r="G124" i="4"/>
  <c r="H124" i="4"/>
  <c r="D125" i="4"/>
  <c r="E125" i="4"/>
  <c r="F125" i="4"/>
  <c r="G125" i="4"/>
  <c r="H125" i="4"/>
  <c r="D126" i="4"/>
  <c r="E126" i="4"/>
  <c r="F126" i="4"/>
  <c r="G126" i="4"/>
  <c r="H126" i="4"/>
  <c r="D127" i="4"/>
  <c r="E127" i="4"/>
  <c r="F127" i="4"/>
  <c r="G127" i="4"/>
  <c r="H127" i="4"/>
  <c r="D128" i="4"/>
  <c r="E128" i="4"/>
  <c r="F128" i="4"/>
  <c r="G128" i="4"/>
  <c r="H128" i="4"/>
  <c r="D129" i="4"/>
  <c r="E129" i="4"/>
  <c r="F129" i="4"/>
  <c r="G129" i="4"/>
  <c r="H129" i="4"/>
  <c r="D130" i="4"/>
  <c r="E130" i="4"/>
  <c r="F130" i="4"/>
  <c r="G130" i="4"/>
  <c r="H130" i="4"/>
  <c r="D131" i="4"/>
  <c r="E131" i="4"/>
  <c r="F131" i="4"/>
  <c r="G131" i="4"/>
  <c r="H131" i="4"/>
  <c r="D132" i="4"/>
  <c r="E132" i="4"/>
  <c r="F132" i="4"/>
  <c r="G132" i="4"/>
  <c r="H132" i="4"/>
  <c r="D133" i="4"/>
  <c r="E133" i="4"/>
  <c r="F133" i="4"/>
  <c r="G133" i="4"/>
  <c r="H133" i="4"/>
  <c r="D134" i="4"/>
  <c r="E134" i="4"/>
  <c r="F134" i="4"/>
  <c r="G134" i="4"/>
  <c r="H134" i="4"/>
  <c r="D135" i="4"/>
  <c r="E135" i="4"/>
  <c r="F135" i="4"/>
  <c r="G135" i="4"/>
  <c r="H135" i="4"/>
  <c r="D136" i="4"/>
  <c r="E136" i="4"/>
  <c r="F136" i="4"/>
  <c r="G136" i="4"/>
  <c r="H136" i="4"/>
  <c r="D137" i="4"/>
  <c r="E137" i="4"/>
  <c r="F137" i="4"/>
  <c r="G137" i="4"/>
  <c r="H137" i="4"/>
  <c r="D138" i="4"/>
  <c r="E138" i="4"/>
  <c r="F138" i="4"/>
  <c r="G138" i="4"/>
  <c r="H138" i="4"/>
  <c r="D139" i="4"/>
  <c r="E139" i="4"/>
  <c r="F139" i="4"/>
  <c r="G139" i="4"/>
  <c r="H139" i="4"/>
  <c r="D140" i="4"/>
  <c r="E140" i="4"/>
  <c r="F140" i="4"/>
  <c r="G140" i="4"/>
  <c r="H140" i="4"/>
  <c r="D141" i="4"/>
  <c r="E141" i="4"/>
  <c r="F141" i="4"/>
  <c r="G141" i="4"/>
  <c r="H141" i="4"/>
  <c r="D142" i="4"/>
  <c r="E142" i="4"/>
  <c r="F142" i="4"/>
  <c r="G142" i="4"/>
  <c r="H142" i="4"/>
  <c r="D143" i="4"/>
  <c r="E143" i="4"/>
  <c r="F143" i="4"/>
  <c r="G143" i="4"/>
  <c r="H143" i="4"/>
  <c r="D144" i="4"/>
  <c r="E144" i="4"/>
  <c r="F144" i="4"/>
  <c r="G144" i="4"/>
  <c r="H144" i="4"/>
  <c r="D145" i="4"/>
  <c r="E145" i="4"/>
  <c r="F145" i="4"/>
  <c r="G145" i="4"/>
  <c r="H145" i="4"/>
  <c r="D146" i="4"/>
  <c r="E146" i="4"/>
  <c r="F146" i="4"/>
  <c r="G146" i="4"/>
  <c r="H146" i="4"/>
  <c r="D147" i="4"/>
  <c r="E147" i="4"/>
  <c r="F147" i="4"/>
  <c r="G147" i="4"/>
  <c r="H147" i="4"/>
  <c r="D148" i="4"/>
  <c r="E148" i="4"/>
  <c r="F148" i="4"/>
  <c r="G148" i="4"/>
  <c r="H148" i="4"/>
  <c r="D149" i="4"/>
  <c r="E149" i="4"/>
  <c r="F149" i="4"/>
  <c r="G149" i="4"/>
  <c r="H149" i="4"/>
  <c r="D150" i="4"/>
  <c r="E150" i="4"/>
  <c r="F150" i="4"/>
  <c r="G150" i="4"/>
  <c r="H150" i="4"/>
  <c r="D151" i="4"/>
  <c r="E151" i="4"/>
  <c r="F151" i="4"/>
  <c r="G151" i="4"/>
  <c r="H151" i="4"/>
  <c r="D152" i="4"/>
  <c r="E152" i="4"/>
  <c r="F152" i="4"/>
  <c r="G152" i="4"/>
  <c r="H152" i="4"/>
  <c r="D153" i="4"/>
  <c r="E153" i="4"/>
  <c r="F153" i="4"/>
  <c r="G153" i="4"/>
  <c r="H153" i="4"/>
  <c r="D154" i="4"/>
  <c r="E154" i="4"/>
  <c r="F154" i="4"/>
  <c r="G154" i="4"/>
  <c r="H154" i="4"/>
  <c r="D155" i="4"/>
  <c r="E155" i="4"/>
  <c r="F155" i="4"/>
  <c r="G155" i="4"/>
  <c r="H155" i="4"/>
  <c r="D156" i="4"/>
  <c r="E156" i="4"/>
  <c r="F156" i="4"/>
  <c r="G156" i="4"/>
  <c r="H156" i="4"/>
  <c r="D157" i="4"/>
  <c r="E157" i="4"/>
  <c r="F157" i="4"/>
  <c r="G157" i="4"/>
  <c r="H157" i="4"/>
  <c r="D158" i="4"/>
  <c r="E158" i="4"/>
  <c r="F158" i="4"/>
  <c r="G158" i="4"/>
  <c r="H158" i="4"/>
  <c r="D159" i="4"/>
  <c r="E159" i="4"/>
  <c r="F159" i="4"/>
  <c r="G159" i="4"/>
  <c r="H159" i="4"/>
  <c r="D160" i="4"/>
  <c r="E160" i="4"/>
  <c r="F160" i="4"/>
  <c r="G160" i="4"/>
  <c r="H160" i="4"/>
  <c r="D161" i="4"/>
  <c r="E161" i="4"/>
  <c r="F161" i="4"/>
  <c r="G161" i="4"/>
  <c r="H161" i="4"/>
  <c r="D162" i="4"/>
  <c r="E162" i="4"/>
  <c r="F162" i="4"/>
  <c r="G162" i="4"/>
  <c r="H162" i="4"/>
  <c r="D163" i="4"/>
  <c r="E163" i="4"/>
  <c r="F163" i="4"/>
  <c r="G163" i="4"/>
  <c r="H163" i="4"/>
  <c r="D164" i="4"/>
  <c r="E164" i="4"/>
  <c r="F164" i="4"/>
  <c r="G164" i="4"/>
  <c r="H164" i="4"/>
  <c r="D165" i="4"/>
  <c r="E165" i="4"/>
  <c r="F165" i="4"/>
  <c r="G165" i="4"/>
  <c r="H165" i="4"/>
  <c r="D166" i="4"/>
  <c r="E166" i="4"/>
  <c r="F166" i="4"/>
  <c r="G166" i="4"/>
  <c r="H166" i="4"/>
  <c r="I3" i="4"/>
  <c r="I4" i="4"/>
  <c r="AH4" i="4" s="1"/>
  <c r="I5" i="4"/>
  <c r="I6" i="4"/>
  <c r="I7" i="4"/>
  <c r="I8" i="4"/>
  <c r="I9" i="4"/>
  <c r="I10" i="4"/>
  <c r="I11" i="4"/>
  <c r="AH11" i="4" s="1"/>
  <c r="I12" i="4"/>
  <c r="I13" i="4"/>
  <c r="I14" i="4"/>
  <c r="I15" i="4"/>
  <c r="I16" i="4"/>
  <c r="I17" i="4"/>
  <c r="I18" i="4"/>
  <c r="AH18" i="4" s="1"/>
  <c r="I19" i="4"/>
  <c r="I20" i="4"/>
  <c r="I21" i="4"/>
  <c r="I22" i="4"/>
  <c r="I23" i="4"/>
  <c r="I24" i="4"/>
  <c r="I25" i="4"/>
  <c r="AH25" i="4" s="1"/>
  <c r="I26" i="4"/>
  <c r="I27" i="4"/>
  <c r="I28" i="4"/>
  <c r="I29" i="4"/>
  <c r="I30" i="4"/>
  <c r="I31" i="4"/>
  <c r="I32" i="4"/>
  <c r="AH32" i="4" s="1"/>
  <c r="I33" i="4"/>
  <c r="I34" i="4"/>
  <c r="I35" i="4"/>
  <c r="I36" i="4"/>
  <c r="I37" i="4"/>
  <c r="I38" i="4"/>
  <c r="I39" i="4"/>
  <c r="AH39" i="4" s="1"/>
  <c r="I40" i="4"/>
  <c r="I41" i="4"/>
  <c r="I42" i="4"/>
  <c r="I43" i="4"/>
  <c r="I44" i="4"/>
  <c r="I45" i="4"/>
  <c r="I46" i="4"/>
  <c r="AH46" i="4" s="1"/>
  <c r="I47" i="4"/>
  <c r="I48" i="4"/>
  <c r="I49" i="4"/>
  <c r="I50" i="4"/>
  <c r="I51" i="4"/>
  <c r="I52" i="4"/>
  <c r="I53" i="4"/>
  <c r="AH53" i="4" s="1"/>
  <c r="I54" i="4"/>
  <c r="I55" i="4"/>
  <c r="I56" i="4"/>
  <c r="I57" i="4"/>
  <c r="I58" i="4"/>
  <c r="I59" i="4"/>
  <c r="I60" i="4"/>
  <c r="AH60" i="4" s="1"/>
  <c r="I61" i="4"/>
  <c r="I62" i="4"/>
  <c r="I63" i="4"/>
  <c r="I64" i="4"/>
  <c r="I65" i="4"/>
  <c r="I66" i="4"/>
  <c r="AH67" i="4" s="1"/>
  <c r="I67" i="4"/>
  <c r="I68" i="4"/>
  <c r="I69" i="4"/>
  <c r="I70" i="4"/>
  <c r="I71" i="4"/>
  <c r="I72" i="4"/>
  <c r="I73" i="4"/>
  <c r="AH74" i="4" s="1"/>
  <c r="I74" i="4"/>
  <c r="I75" i="4"/>
  <c r="I76" i="4"/>
  <c r="I77" i="4"/>
  <c r="I78" i="4"/>
  <c r="I79" i="4"/>
  <c r="I80" i="4"/>
  <c r="AH81" i="4" s="1"/>
  <c r="I81" i="4"/>
  <c r="I82" i="4"/>
  <c r="I83" i="4"/>
  <c r="I84" i="4"/>
  <c r="I85" i="4"/>
  <c r="I86" i="4"/>
  <c r="I87" i="4"/>
  <c r="AH88" i="4" s="1"/>
  <c r="I88" i="4"/>
  <c r="I89" i="4"/>
  <c r="I90" i="4"/>
  <c r="I91" i="4"/>
  <c r="I92" i="4"/>
  <c r="I93" i="4"/>
  <c r="I94" i="4"/>
  <c r="AH95" i="4" s="1"/>
  <c r="I95" i="4"/>
  <c r="I96" i="4"/>
  <c r="I97" i="4"/>
  <c r="I98" i="4"/>
  <c r="I99" i="4"/>
  <c r="I100" i="4"/>
  <c r="I101" i="4"/>
  <c r="AH102" i="4" s="1"/>
  <c r="I102" i="4"/>
  <c r="I103" i="4"/>
  <c r="I104" i="4"/>
  <c r="I105" i="4"/>
  <c r="I106" i="4"/>
  <c r="I107" i="4"/>
  <c r="I108" i="4"/>
  <c r="AH109" i="4" s="1"/>
  <c r="I109" i="4"/>
  <c r="I110" i="4"/>
  <c r="I111" i="4"/>
  <c r="I112" i="4"/>
  <c r="I113" i="4"/>
  <c r="I114" i="4"/>
  <c r="I115" i="4"/>
  <c r="AH116" i="4" s="1"/>
  <c r="I116" i="4"/>
  <c r="I117" i="4"/>
  <c r="I118" i="4"/>
  <c r="I119" i="4"/>
  <c r="I120" i="4"/>
  <c r="I121" i="4"/>
  <c r="I122" i="4"/>
  <c r="AH123" i="4" s="1"/>
  <c r="I123" i="4"/>
  <c r="I124" i="4"/>
  <c r="I125" i="4"/>
  <c r="I126" i="4"/>
  <c r="I127" i="4"/>
  <c r="I128" i="4"/>
  <c r="I129" i="4"/>
  <c r="AH130" i="4" s="1"/>
  <c r="I130" i="4"/>
  <c r="I131" i="4"/>
  <c r="I132" i="4"/>
  <c r="I133" i="4"/>
  <c r="I134" i="4"/>
  <c r="I135" i="4"/>
  <c r="I136" i="4"/>
  <c r="AH137" i="4" s="1"/>
  <c r="I137" i="4"/>
  <c r="I138" i="4"/>
  <c r="I139" i="4"/>
  <c r="I140" i="4"/>
  <c r="I141" i="4"/>
  <c r="I142" i="4"/>
  <c r="I143" i="4"/>
  <c r="AH144" i="4" s="1"/>
  <c r="I144" i="4"/>
  <c r="I145" i="4"/>
  <c r="I146" i="4"/>
  <c r="I147" i="4"/>
  <c r="I148" i="4"/>
  <c r="I149" i="4"/>
  <c r="I150" i="4"/>
  <c r="AH151" i="4" s="1"/>
  <c r="I151" i="4"/>
  <c r="I152" i="4"/>
  <c r="I153" i="4"/>
  <c r="I154" i="4"/>
  <c r="I155" i="4"/>
  <c r="I156" i="4"/>
  <c r="I157" i="4"/>
  <c r="AH158" i="4" s="1"/>
  <c r="I158" i="4"/>
  <c r="I159" i="4"/>
  <c r="I160" i="4"/>
  <c r="I161" i="4"/>
  <c r="I162" i="4"/>
  <c r="I163" i="4"/>
  <c r="I164" i="4"/>
  <c r="AH165" i="4" s="1"/>
  <c r="I165" i="4"/>
  <c r="I166" i="4"/>
  <c r="I2" i="4"/>
  <c r="D3" i="4"/>
  <c r="E3" i="4"/>
  <c r="F3" i="4"/>
  <c r="G3" i="4"/>
  <c r="H3" i="4"/>
  <c r="D4" i="4"/>
  <c r="E4" i="4"/>
  <c r="F4" i="4"/>
  <c r="G4" i="4"/>
  <c r="H4" i="4"/>
  <c r="E2" i="4"/>
  <c r="E168" i="114" s="1"/>
  <c r="F2" i="4"/>
  <c r="G2" i="4"/>
  <c r="H2" i="4"/>
  <c r="D2" i="4"/>
  <c r="H168" i="18"/>
  <c r="G168" i="18"/>
  <c r="F168" i="18"/>
  <c r="E168" i="18"/>
  <c r="D168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2" i="18"/>
  <c r="K170" i="127"/>
  <c r="I170" i="127"/>
  <c r="F170" i="127"/>
  <c r="AE168" i="127"/>
  <c r="AB168" i="127"/>
  <c r="AB170" i="127" s="1"/>
  <c r="AA168" i="127"/>
  <c r="AA170" i="127" s="1"/>
  <c r="Z168" i="127"/>
  <c r="Z170" i="127" s="1"/>
  <c r="X168" i="127"/>
  <c r="X170" i="127" s="1"/>
  <c r="W168" i="127"/>
  <c r="V168" i="127"/>
  <c r="U168" i="127"/>
  <c r="S168" i="127"/>
  <c r="R168" i="127"/>
  <c r="Q168" i="127"/>
  <c r="P168" i="127"/>
  <c r="S170" i="127" s="1"/>
  <c r="N168" i="127"/>
  <c r="M168" i="127"/>
  <c r="L168" i="127"/>
  <c r="N170" i="127" s="1"/>
  <c r="K168" i="127"/>
  <c r="J168" i="127"/>
  <c r="J170" i="127" s="1"/>
  <c r="I168" i="127"/>
  <c r="H168" i="127"/>
  <c r="H170" i="127" s="1"/>
  <c r="G168" i="127"/>
  <c r="G170" i="127" s="1"/>
  <c r="F168" i="127"/>
  <c r="E168" i="127"/>
  <c r="E170" i="127" s="1"/>
  <c r="D168" i="127"/>
  <c r="D170" i="127" s="1"/>
  <c r="Y166" i="127"/>
  <c r="T166" i="127"/>
  <c r="O166" i="127"/>
  <c r="AC166" i="127" s="1"/>
  <c r="Y165" i="127"/>
  <c r="T165" i="127"/>
  <c r="O165" i="127"/>
  <c r="AC165" i="127" s="1"/>
  <c r="Y164" i="127"/>
  <c r="T164" i="127"/>
  <c r="AC164" i="127" s="1"/>
  <c r="O164" i="127"/>
  <c r="Y163" i="127"/>
  <c r="T163" i="127"/>
  <c r="O163" i="127"/>
  <c r="AC163" i="127" s="1"/>
  <c r="Y162" i="127"/>
  <c r="T162" i="127"/>
  <c r="O162" i="127"/>
  <c r="AC162" i="127" s="1"/>
  <c r="Y161" i="127"/>
  <c r="T161" i="127"/>
  <c r="O161" i="127"/>
  <c r="AC161" i="127" s="1"/>
  <c r="Y160" i="127"/>
  <c r="T160" i="127"/>
  <c r="AC160" i="127" s="1"/>
  <c r="O160" i="127"/>
  <c r="Y159" i="127"/>
  <c r="T159" i="127"/>
  <c r="O159" i="127"/>
  <c r="AC159" i="127" s="1"/>
  <c r="AC158" i="127"/>
  <c r="Y158" i="127"/>
  <c r="T158" i="127"/>
  <c r="O158" i="127"/>
  <c r="Y157" i="127"/>
  <c r="T157" i="127"/>
  <c r="O157" i="127"/>
  <c r="AC157" i="127" s="1"/>
  <c r="Y156" i="127"/>
  <c r="T156" i="127"/>
  <c r="O156" i="127"/>
  <c r="AC156" i="127" s="1"/>
  <c r="Y155" i="127"/>
  <c r="T155" i="127"/>
  <c r="O155" i="127"/>
  <c r="AC155" i="127" s="1"/>
  <c r="AC154" i="127"/>
  <c r="Y154" i="127"/>
  <c r="T154" i="127"/>
  <c r="O154" i="127"/>
  <c r="Y153" i="127"/>
  <c r="T153" i="127"/>
  <c r="O153" i="127"/>
  <c r="AC153" i="127" s="1"/>
  <c r="AC152" i="127"/>
  <c r="Y152" i="127"/>
  <c r="T152" i="127"/>
  <c r="O152" i="127"/>
  <c r="Y151" i="127"/>
  <c r="T151" i="127"/>
  <c r="O151" i="127"/>
  <c r="AC151" i="127" s="1"/>
  <c r="Y150" i="127"/>
  <c r="T150" i="127"/>
  <c r="O150" i="127"/>
  <c r="AC150" i="127" s="1"/>
  <c r="Y149" i="127"/>
  <c r="T149" i="127"/>
  <c r="O149" i="127"/>
  <c r="AC149" i="127" s="1"/>
  <c r="Y148" i="127"/>
  <c r="T148" i="127"/>
  <c r="O148" i="127"/>
  <c r="AC148" i="127" s="1"/>
  <c r="Y147" i="127"/>
  <c r="AC147" i="127" s="1"/>
  <c r="T147" i="127"/>
  <c r="O147" i="127"/>
  <c r="Y146" i="127"/>
  <c r="T146" i="127"/>
  <c r="O146" i="127"/>
  <c r="AC146" i="127" s="1"/>
  <c r="Y145" i="127"/>
  <c r="T145" i="127"/>
  <c r="O145" i="127"/>
  <c r="AC145" i="127" s="1"/>
  <c r="Y144" i="127"/>
  <c r="T144" i="127"/>
  <c r="O144" i="127"/>
  <c r="AC144" i="127" s="1"/>
  <c r="Y143" i="127"/>
  <c r="AC143" i="127" s="1"/>
  <c r="T143" i="127"/>
  <c r="O143" i="127"/>
  <c r="Y142" i="127"/>
  <c r="T142" i="127"/>
  <c r="O142" i="127"/>
  <c r="AC142" i="127" s="1"/>
  <c r="AC141" i="127"/>
  <c r="Y141" i="127"/>
  <c r="T141" i="127"/>
  <c r="O141" i="127"/>
  <c r="Y140" i="127"/>
  <c r="T140" i="127"/>
  <c r="O140" i="127"/>
  <c r="AC140" i="127" s="1"/>
  <c r="Y139" i="127"/>
  <c r="T139" i="127"/>
  <c r="O139" i="127"/>
  <c r="AC139" i="127" s="1"/>
  <c r="Y138" i="127"/>
  <c r="T138" i="127"/>
  <c r="O138" i="127"/>
  <c r="AC138" i="127" s="1"/>
  <c r="Y137" i="127"/>
  <c r="T137" i="127"/>
  <c r="O137" i="127"/>
  <c r="AC137" i="127" s="1"/>
  <c r="Y136" i="127"/>
  <c r="T136" i="127"/>
  <c r="AC136" i="127" s="1"/>
  <c r="O136" i="127"/>
  <c r="Y135" i="127"/>
  <c r="T135" i="127"/>
  <c r="O135" i="127"/>
  <c r="AC135" i="127" s="1"/>
  <c r="Y134" i="127"/>
  <c r="T134" i="127"/>
  <c r="O134" i="127"/>
  <c r="AC134" i="127" s="1"/>
  <c r="Y133" i="127"/>
  <c r="T133" i="127"/>
  <c r="O133" i="127"/>
  <c r="AC133" i="127" s="1"/>
  <c r="Y132" i="127"/>
  <c r="T132" i="127"/>
  <c r="AC132" i="127" s="1"/>
  <c r="O132" i="127"/>
  <c r="Y131" i="127"/>
  <c r="T131" i="127"/>
  <c r="O131" i="127"/>
  <c r="AC131" i="127" s="1"/>
  <c r="AC130" i="127"/>
  <c r="Y130" i="127"/>
  <c r="T130" i="127"/>
  <c r="O130" i="127"/>
  <c r="Y129" i="127"/>
  <c r="T129" i="127"/>
  <c r="O129" i="127"/>
  <c r="AC129" i="127" s="1"/>
  <c r="Y128" i="127"/>
  <c r="T128" i="127"/>
  <c r="O128" i="127"/>
  <c r="AC128" i="127" s="1"/>
  <c r="Y127" i="127"/>
  <c r="T127" i="127"/>
  <c r="O127" i="127"/>
  <c r="AC127" i="127" s="1"/>
  <c r="AC126" i="127"/>
  <c r="Y126" i="127"/>
  <c r="T126" i="127"/>
  <c r="O126" i="127"/>
  <c r="Y125" i="127"/>
  <c r="T125" i="127"/>
  <c r="O125" i="127"/>
  <c r="AC125" i="127" s="1"/>
  <c r="AC124" i="127"/>
  <c r="Y124" i="127"/>
  <c r="T124" i="127"/>
  <c r="O124" i="127"/>
  <c r="Y123" i="127"/>
  <c r="T123" i="127"/>
  <c r="O123" i="127"/>
  <c r="AC123" i="127" s="1"/>
  <c r="Y122" i="127"/>
  <c r="T122" i="127"/>
  <c r="O122" i="127"/>
  <c r="AC122" i="127" s="1"/>
  <c r="Y121" i="127"/>
  <c r="T121" i="127"/>
  <c r="O121" i="127"/>
  <c r="AC121" i="127" s="1"/>
  <c r="Y120" i="127"/>
  <c r="T120" i="127"/>
  <c r="O120" i="127"/>
  <c r="AC120" i="127" s="1"/>
  <c r="Y119" i="127"/>
  <c r="AC119" i="127" s="1"/>
  <c r="T119" i="127"/>
  <c r="O119" i="127"/>
  <c r="Y118" i="127"/>
  <c r="T118" i="127"/>
  <c r="O118" i="127"/>
  <c r="AC118" i="127" s="1"/>
  <c r="Y117" i="127"/>
  <c r="T117" i="127"/>
  <c r="O117" i="127"/>
  <c r="AC117" i="127" s="1"/>
  <c r="Y116" i="127"/>
  <c r="T116" i="127"/>
  <c r="O116" i="127"/>
  <c r="AC116" i="127" s="1"/>
  <c r="Y115" i="127"/>
  <c r="AC115" i="127" s="1"/>
  <c r="T115" i="127"/>
  <c r="O115" i="127"/>
  <c r="Y114" i="127"/>
  <c r="T114" i="127"/>
  <c r="O114" i="127"/>
  <c r="AC114" i="127" s="1"/>
  <c r="AC113" i="127"/>
  <c r="Y113" i="127"/>
  <c r="T113" i="127"/>
  <c r="O113" i="127"/>
  <c r="Y112" i="127"/>
  <c r="T112" i="127"/>
  <c r="O112" i="127"/>
  <c r="AC112" i="127" s="1"/>
  <c r="Y111" i="127"/>
  <c r="T111" i="127"/>
  <c r="O111" i="127"/>
  <c r="AC111" i="127" s="1"/>
  <c r="Y110" i="127"/>
  <c r="T110" i="127"/>
  <c r="O110" i="127"/>
  <c r="AC110" i="127" s="1"/>
  <c r="Y109" i="127"/>
  <c r="T109" i="127"/>
  <c r="O109" i="127"/>
  <c r="AC109" i="127" s="1"/>
  <c r="Y108" i="127"/>
  <c r="T108" i="127"/>
  <c r="AC108" i="127" s="1"/>
  <c r="O108" i="127"/>
  <c r="Y107" i="127"/>
  <c r="T107" i="127"/>
  <c r="O107" i="127"/>
  <c r="AC107" i="127" s="1"/>
  <c r="Y106" i="127"/>
  <c r="T106" i="127"/>
  <c r="O106" i="127"/>
  <c r="AC106" i="127" s="1"/>
  <c r="Y105" i="127"/>
  <c r="T105" i="127"/>
  <c r="O105" i="127"/>
  <c r="AC105" i="127" s="1"/>
  <c r="Y104" i="127"/>
  <c r="T104" i="127"/>
  <c r="AC104" i="127" s="1"/>
  <c r="O104" i="127"/>
  <c r="Y103" i="127"/>
  <c r="T103" i="127"/>
  <c r="O103" i="127"/>
  <c r="AC103" i="127" s="1"/>
  <c r="AC102" i="127"/>
  <c r="Y102" i="127"/>
  <c r="T102" i="127"/>
  <c r="O102" i="127"/>
  <c r="Y101" i="127"/>
  <c r="T101" i="127"/>
  <c r="O101" i="127"/>
  <c r="AC101" i="127" s="1"/>
  <c r="Y100" i="127"/>
  <c r="T100" i="127"/>
  <c r="O100" i="127"/>
  <c r="AC100" i="127" s="1"/>
  <c r="Y99" i="127"/>
  <c r="T99" i="127"/>
  <c r="O99" i="127"/>
  <c r="AC99" i="127" s="1"/>
  <c r="AC98" i="127"/>
  <c r="Y98" i="127"/>
  <c r="T98" i="127"/>
  <c r="O98" i="127"/>
  <c r="Y97" i="127"/>
  <c r="T97" i="127"/>
  <c r="O97" i="127"/>
  <c r="AC97" i="127" s="1"/>
  <c r="AC96" i="127"/>
  <c r="Y96" i="127"/>
  <c r="T96" i="127"/>
  <c r="O96" i="127"/>
  <c r="Y95" i="127"/>
  <c r="T95" i="127"/>
  <c r="O95" i="127"/>
  <c r="AC95" i="127" s="1"/>
  <c r="Y94" i="127"/>
  <c r="T94" i="127"/>
  <c r="O94" i="127"/>
  <c r="AC94" i="127" s="1"/>
  <c r="Y93" i="127"/>
  <c r="T93" i="127"/>
  <c r="O93" i="127"/>
  <c r="AC93" i="127" s="1"/>
  <c r="Y92" i="127"/>
  <c r="T92" i="127"/>
  <c r="O92" i="127"/>
  <c r="AC92" i="127" s="1"/>
  <c r="Y91" i="127"/>
  <c r="AC91" i="127" s="1"/>
  <c r="T91" i="127"/>
  <c r="O91" i="127"/>
  <c r="Y90" i="127"/>
  <c r="T90" i="127"/>
  <c r="O90" i="127"/>
  <c r="AC90" i="127" s="1"/>
  <c r="Y89" i="127"/>
  <c r="T89" i="127"/>
  <c r="O89" i="127"/>
  <c r="AC89" i="127" s="1"/>
  <c r="Y88" i="127"/>
  <c r="T88" i="127"/>
  <c r="O88" i="127"/>
  <c r="AC88" i="127" s="1"/>
  <c r="Y87" i="127"/>
  <c r="AC87" i="127" s="1"/>
  <c r="T87" i="127"/>
  <c r="O87" i="127"/>
  <c r="Y86" i="127"/>
  <c r="T86" i="127"/>
  <c r="O86" i="127"/>
  <c r="AC86" i="127" s="1"/>
  <c r="AC85" i="127"/>
  <c r="Y85" i="127"/>
  <c r="T85" i="127"/>
  <c r="O85" i="127"/>
  <c r="Y84" i="127"/>
  <c r="T84" i="127"/>
  <c r="O84" i="127"/>
  <c r="AC84" i="127" s="1"/>
  <c r="Y83" i="127"/>
  <c r="T83" i="127"/>
  <c r="O83" i="127"/>
  <c r="AC83" i="127" s="1"/>
  <c r="Y82" i="127"/>
  <c r="T82" i="127"/>
  <c r="O82" i="127"/>
  <c r="AC82" i="127" s="1"/>
  <c r="Y81" i="127"/>
  <c r="T81" i="127"/>
  <c r="O81" i="127"/>
  <c r="AC81" i="127" s="1"/>
  <c r="Y80" i="127"/>
  <c r="T80" i="127"/>
  <c r="AC80" i="127" s="1"/>
  <c r="O80" i="127"/>
  <c r="Y79" i="127"/>
  <c r="T79" i="127"/>
  <c r="O79" i="127"/>
  <c r="AC79" i="127" s="1"/>
  <c r="Y78" i="127"/>
  <c r="T78" i="127"/>
  <c r="O78" i="127"/>
  <c r="AC78" i="127" s="1"/>
  <c r="Y77" i="127"/>
  <c r="T77" i="127"/>
  <c r="O77" i="127"/>
  <c r="AC77" i="127" s="1"/>
  <c r="Y76" i="127"/>
  <c r="T76" i="127"/>
  <c r="AC76" i="127" s="1"/>
  <c r="O76" i="127"/>
  <c r="Y75" i="127"/>
  <c r="T75" i="127"/>
  <c r="O75" i="127"/>
  <c r="AC75" i="127" s="1"/>
  <c r="AC74" i="127"/>
  <c r="Y74" i="127"/>
  <c r="T74" i="127"/>
  <c r="O74" i="127"/>
  <c r="Y73" i="127"/>
  <c r="T73" i="127"/>
  <c r="O73" i="127"/>
  <c r="AC73" i="127" s="1"/>
  <c r="Y72" i="127"/>
  <c r="T72" i="127"/>
  <c r="O72" i="127"/>
  <c r="AC72" i="127" s="1"/>
  <c r="Y71" i="127"/>
  <c r="T71" i="127"/>
  <c r="O71" i="127"/>
  <c r="AC71" i="127" s="1"/>
  <c r="AC70" i="127"/>
  <c r="Y70" i="127"/>
  <c r="T70" i="127"/>
  <c r="O70" i="127"/>
  <c r="Y69" i="127"/>
  <c r="T69" i="127"/>
  <c r="O69" i="127"/>
  <c r="AC69" i="127" s="1"/>
  <c r="AC68" i="127"/>
  <c r="Y68" i="127"/>
  <c r="T68" i="127"/>
  <c r="O68" i="127"/>
  <c r="Y67" i="127"/>
  <c r="T67" i="127"/>
  <c r="O67" i="127"/>
  <c r="AC67" i="127" s="1"/>
  <c r="Y66" i="127"/>
  <c r="T66" i="127"/>
  <c r="O66" i="127"/>
  <c r="AC66" i="127" s="1"/>
  <c r="Y65" i="127"/>
  <c r="T65" i="127"/>
  <c r="O65" i="127"/>
  <c r="AC65" i="127" s="1"/>
  <c r="Y64" i="127"/>
  <c r="T64" i="127"/>
  <c r="O64" i="127"/>
  <c r="AC64" i="127" s="1"/>
  <c r="Y63" i="127"/>
  <c r="AC63" i="127" s="1"/>
  <c r="T63" i="127"/>
  <c r="O63" i="127"/>
  <c r="Y62" i="127"/>
  <c r="T62" i="127"/>
  <c r="O62" i="127"/>
  <c r="AC62" i="127" s="1"/>
  <c r="Y61" i="127"/>
  <c r="T61" i="127"/>
  <c r="O61" i="127"/>
  <c r="AC61" i="127" s="1"/>
  <c r="Y60" i="127"/>
  <c r="T60" i="127"/>
  <c r="O60" i="127"/>
  <c r="AC60" i="127" s="1"/>
  <c r="Y59" i="127"/>
  <c r="AC59" i="127" s="1"/>
  <c r="T59" i="127"/>
  <c r="O59" i="127"/>
  <c r="Y58" i="127"/>
  <c r="T58" i="127"/>
  <c r="O58" i="127"/>
  <c r="AC58" i="127" s="1"/>
  <c r="AC57" i="127"/>
  <c r="Y57" i="127"/>
  <c r="T57" i="127"/>
  <c r="O57" i="127"/>
  <c r="Y56" i="127"/>
  <c r="T56" i="127"/>
  <c r="O56" i="127"/>
  <c r="AC56" i="127" s="1"/>
  <c r="Y55" i="127"/>
  <c r="T55" i="127"/>
  <c r="O55" i="127"/>
  <c r="AC55" i="127" s="1"/>
  <c r="Y54" i="127"/>
  <c r="T54" i="127"/>
  <c r="O54" i="127"/>
  <c r="AC54" i="127" s="1"/>
  <c r="Y53" i="127"/>
  <c r="T53" i="127"/>
  <c r="O53" i="127"/>
  <c r="AC53" i="127" s="1"/>
  <c r="Y52" i="127"/>
  <c r="T52" i="127"/>
  <c r="AC52" i="127" s="1"/>
  <c r="O52" i="127"/>
  <c r="Y51" i="127"/>
  <c r="T51" i="127"/>
  <c r="O51" i="127"/>
  <c r="AC51" i="127" s="1"/>
  <c r="Y50" i="127"/>
  <c r="T50" i="127"/>
  <c r="O50" i="127"/>
  <c r="AC50" i="127" s="1"/>
  <c r="Y49" i="127"/>
  <c r="T49" i="127"/>
  <c r="O49" i="127"/>
  <c r="AC49" i="127" s="1"/>
  <c r="Y48" i="127"/>
  <c r="T48" i="127"/>
  <c r="AC48" i="127" s="1"/>
  <c r="O48" i="127"/>
  <c r="Y47" i="127"/>
  <c r="T47" i="127"/>
  <c r="O47" i="127"/>
  <c r="AC47" i="127" s="1"/>
  <c r="AC46" i="127"/>
  <c r="Y46" i="127"/>
  <c r="T46" i="127"/>
  <c r="O46" i="127"/>
  <c r="Y45" i="127"/>
  <c r="T45" i="127"/>
  <c r="O45" i="127"/>
  <c r="AC45" i="127" s="1"/>
  <c r="Y44" i="127"/>
  <c r="T44" i="127"/>
  <c r="O44" i="127"/>
  <c r="AC44" i="127" s="1"/>
  <c r="Y43" i="127"/>
  <c r="T43" i="127"/>
  <c r="O43" i="127"/>
  <c r="AC43" i="127" s="1"/>
  <c r="AC42" i="127"/>
  <c r="Y42" i="127"/>
  <c r="T42" i="127"/>
  <c r="O42" i="127"/>
  <c r="Y41" i="127"/>
  <c r="T41" i="127"/>
  <c r="O41" i="127"/>
  <c r="AC41" i="127" s="1"/>
  <c r="AC40" i="127"/>
  <c r="Y40" i="127"/>
  <c r="T40" i="127"/>
  <c r="O40" i="127"/>
  <c r="Y39" i="127"/>
  <c r="T39" i="127"/>
  <c r="O39" i="127"/>
  <c r="AC39" i="127" s="1"/>
  <c r="Y38" i="127"/>
  <c r="T38" i="127"/>
  <c r="O38" i="127"/>
  <c r="AC38" i="127" s="1"/>
  <c r="Y37" i="127"/>
  <c r="T37" i="127"/>
  <c r="O37" i="127"/>
  <c r="AC37" i="127" s="1"/>
  <c r="Y36" i="127"/>
  <c r="T36" i="127"/>
  <c r="O36" i="127"/>
  <c r="AC36" i="127" s="1"/>
  <c r="Y35" i="127"/>
  <c r="AC35" i="127" s="1"/>
  <c r="T35" i="127"/>
  <c r="O35" i="127"/>
  <c r="Y34" i="127"/>
  <c r="T34" i="127"/>
  <c r="O34" i="127"/>
  <c r="AC34" i="127" s="1"/>
  <c r="Y33" i="127"/>
  <c r="T33" i="127"/>
  <c r="O33" i="127"/>
  <c r="AC33" i="127" s="1"/>
  <c r="Y32" i="127"/>
  <c r="T32" i="127"/>
  <c r="O32" i="127"/>
  <c r="AC32" i="127" s="1"/>
  <c r="Y31" i="127"/>
  <c r="AC31" i="127" s="1"/>
  <c r="T31" i="127"/>
  <c r="O31" i="127"/>
  <c r="Y30" i="127"/>
  <c r="T30" i="127"/>
  <c r="O30" i="127"/>
  <c r="AC30" i="127" s="1"/>
  <c r="AC29" i="127"/>
  <c r="Y29" i="127"/>
  <c r="T29" i="127"/>
  <c r="O29" i="127"/>
  <c r="Y28" i="127"/>
  <c r="T28" i="127"/>
  <c r="O28" i="127"/>
  <c r="AC28" i="127" s="1"/>
  <c r="Y27" i="127"/>
  <c r="T27" i="127"/>
  <c r="O27" i="127"/>
  <c r="AC27" i="127" s="1"/>
  <c r="Y26" i="127"/>
  <c r="T26" i="127"/>
  <c r="O26" i="127"/>
  <c r="AC26" i="127" s="1"/>
  <c r="Y25" i="127"/>
  <c r="T25" i="127"/>
  <c r="O25" i="127"/>
  <c r="AC25" i="127" s="1"/>
  <c r="Y24" i="127"/>
  <c r="T24" i="127"/>
  <c r="AC24" i="127" s="1"/>
  <c r="O24" i="127"/>
  <c r="Y23" i="127"/>
  <c r="T23" i="127"/>
  <c r="O23" i="127"/>
  <c r="AC23" i="127" s="1"/>
  <c r="Y22" i="127"/>
  <c r="T22" i="127"/>
  <c r="O22" i="127"/>
  <c r="AC22" i="127" s="1"/>
  <c r="Y21" i="127"/>
  <c r="T21" i="127"/>
  <c r="O21" i="127"/>
  <c r="AC21" i="127" s="1"/>
  <c r="Y20" i="127"/>
  <c r="T20" i="127"/>
  <c r="AC20" i="127" s="1"/>
  <c r="O20" i="127"/>
  <c r="Y19" i="127"/>
  <c r="T19" i="127"/>
  <c r="O19" i="127"/>
  <c r="AC19" i="127" s="1"/>
  <c r="AC18" i="127"/>
  <c r="Y18" i="127"/>
  <c r="T18" i="127"/>
  <c r="O18" i="127"/>
  <c r="Y17" i="127"/>
  <c r="T17" i="127"/>
  <c r="O17" i="127"/>
  <c r="AC17" i="127" s="1"/>
  <c r="Y16" i="127"/>
  <c r="T16" i="127"/>
  <c r="O16" i="127"/>
  <c r="AC16" i="127" s="1"/>
  <c r="Y15" i="127"/>
  <c r="T15" i="127"/>
  <c r="O15" i="127"/>
  <c r="AC15" i="127" s="1"/>
  <c r="AC14" i="127"/>
  <c r="Y14" i="127"/>
  <c r="T14" i="127"/>
  <c r="O14" i="127"/>
  <c r="Y13" i="127"/>
  <c r="T13" i="127"/>
  <c r="O13" i="127"/>
  <c r="AC13" i="127" s="1"/>
  <c r="AC12" i="127"/>
  <c r="Y12" i="127"/>
  <c r="T12" i="127"/>
  <c r="O12" i="127"/>
  <c r="Y11" i="127"/>
  <c r="T11" i="127"/>
  <c r="O11" i="127"/>
  <c r="AC11" i="127" s="1"/>
  <c r="Y10" i="127"/>
  <c r="T10" i="127"/>
  <c r="O10" i="127"/>
  <c r="AC10" i="127" s="1"/>
  <c r="Y9" i="127"/>
  <c r="T9" i="127"/>
  <c r="O9" i="127"/>
  <c r="AC9" i="127" s="1"/>
  <c r="Y8" i="127"/>
  <c r="T8" i="127"/>
  <c r="O8" i="127"/>
  <c r="AC8" i="127" s="1"/>
  <c r="Y7" i="127"/>
  <c r="AC7" i="127" s="1"/>
  <c r="T7" i="127"/>
  <c r="O7" i="127"/>
  <c r="Y6" i="127"/>
  <c r="T6" i="127"/>
  <c r="O6" i="127"/>
  <c r="AC6" i="127" s="1"/>
  <c r="Y5" i="127"/>
  <c r="T5" i="127"/>
  <c r="O5" i="127"/>
  <c r="AC5" i="127" s="1"/>
  <c r="Y4" i="127"/>
  <c r="T4" i="127"/>
  <c r="O4" i="127"/>
  <c r="AC4" i="127" s="1"/>
  <c r="Y3" i="127"/>
  <c r="AC3" i="127" s="1"/>
  <c r="T3" i="127"/>
  <c r="O3" i="127"/>
  <c r="Y2" i="127"/>
  <c r="Y168" i="127" s="1"/>
  <c r="T2" i="127"/>
  <c r="T168" i="127" s="1"/>
  <c r="O2" i="127"/>
  <c r="O168" i="127" s="1"/>
  <c r="Z55" i="1"/>
  <c r="Z56" i="1"/>
  <c r="Z57" i="1"/>
  <c r="Z58" i="1"/>
  <c r="Z59" i="1"/>
  <c r="Z60" i="1"/>
  <c r="Z61" i="1"/>
  <c r="Z62" i="1"/>
  <c r="Z63" i="1"/>
  <c r="Z64" i="1"/>
  <c r="Z65" i="1"/>
  <c r="Z66" i="1"/>
  <c r="Y58" i="128"/>
  <c r="Y59" i="128"/>
  <c r="Y60" i="128"/>
  <c r="Y61" i="128"/>
  <c r="Y62" i="128"/>
  <c r="Y63" i="128"/>
  <c r="Y64" i="128"/>
  <c r="Y65" i="128"/>
  <c r="Y66" i="128"/>
  <c r="Y67" i="128"/>
  <c r="Y68" i="128"/>
  <c r="Y69" i="128"/>
  <c r="Y70" i="128"/>
  <c r="Y71" i="128"/>
  <c r="Y72" i="128"/>
  <c r="Y73" i="128"/>
  <c r="Y74" i="128"/>
  <c r="Y75" i="128"/>
  <c r="Y76" i="128"/>
  <c r="Y77" i="128"/>
  <c r="Y78" i="128"/>
  <c r="Y79" i="128"/>
  <c r="Y80" i="128"/>
  <c r="Y81" i="128"/>
  <c r="Y82" i="128"/>
  <c r="Y83" i="128"/>
  <c r="Y84" i="128"/>
  <c r="Y85" i="128"/>
  <c r="Y86" i="128"/>
  <c r="Y87" i="128"/>
  <c r="Y88" i="128"/>
  <c r="Y89" i="128"/>
  <c r="Y90" i="128"/>
  <c r="Y91" i="128"/>
  <c r="Y92" i="128"/>
  <c r="Y93" i="128"/>
  <c r="Y94" i="128"/>
  <c r="Y95" i="128"/>
  <c r="Y96" i="128"/>
  <c r="Y97" i="128"/>
  <c r="Y98" i="128"/>
  <c r="Y99" i="128"/>
  <c r="Y100" i="128"/>
  <c r="Y101" i="128"/>
  <c r="Y102" i="128"/>
  <c r="Y103" i="128"/>
  <c r="Y104" i="128"/>
  <c r="Y105" i="128"/>
  <c r="Y106" i="128"/>
  <c r="Y107" i="128"/>
  <c r="Y108" i="128"/>
  <c r="Y109" i="128"/>
  <c r="Y110" i="128"/>
  <c r="Y111" i="128"/>
  <c r="Y112" i="128"/>
  <c r="Y113" i="128"/>
  <c r="Y114" i="128"/>
  <c r="Y115" i="128"/>
  <c r="Y116" i="128"/>
  <c r="Y117" i="128"/>
  <c r="Y118" i="128"/>
  <c r="Y119" i="128"/>
  <c r="Y120" i="128"/>
  <c r="Y121" i="128"/>
  <c r="Y122" i="128"/>
  <c r="Y123" i="128"/>
  <c r="Y124" i="128"/>
  <c r="Y125" i="128"/>
  <c r="Y126" i="128"/>
  <c r="Y127" i="128"/>
  <c r="Y128" i="128"/>
  <c r="Y129" i="128"/>
  <c r="Y130" i="128"/>
  <c r="Y131" i="128"/>
  <c r="Y132" i="128"/>
  <c r="Y133" i="128"/>
  <c r="Y134" i="128"/>
  <c r="Y135" i="128"/>
  <c r="Y136" i="128"/>
  <c r="Y137" i="128"/>
  <c r="Y138" i="128"/>
  <c r="Y139" i="128"/>
  <c r="Y140" i="128"/>
  <c r="Y141" i="128"/>
  <c r="Y142" i="128"/>
  <c r="Y143" i="128"/>
  <c r="Y144" i="128"/>
  <c r="Y145" i="128"/>
  <c r="Y146" i="128"/>
  <c r="Y147" i="128"/>
  <c r="Y148" i="128"/>
  <c r="Y149" i="128"/>
  <c r="Y150" i="128"/>
  <c r="Y151" i="128"/>
  <c r="Y152" i="128"/>
  <c r="Y153" i="128"/>
  <c r="Y154" i="128"/>
  <c r="Y155" i="128"/>
  <c r="Y156" i="128"/>
  <c r="Y157" i="128"/>
  <c r="Y158" i="128"/>
  <c r="Y159" i="128"/>
  <c r="Y160" i="128"/>
  <c r="Y161" i="128"/>
  <c r="Y162" i="128"/>
  <c r="Y163" i="128"/>
  <c r="Y164" i="128"/>
  <c r="Y165" i="128"/>
  <c r="Y166" i="128"/>
  <c r="T59" i="128"/>
  <c r="T60" i="128"/>
  <c r="T61" i="128"/>
  <c r="T62" i="128"/>
  <c r="T63" i="128"/>
  <c r="T64" i="128"/>
  <c r="T65" i="128"/>
  <c r="T66" i="128"/>
  <c r="T67" i="128"/>
  <c r="T68" i="128"/>
  <c r="T69" i="128"/>
  <c r="T70" i="128"/>
  <c r="T71" i="128"/>
  <c r="T72" i="128"/>
  <c r="T73" i="128"/>
  <c r="T74" i="128"/>
  <c r="T75" i="128"/>
  <c r="T76" i="128"/>
  <c r="T77" i="128"/>
  <c r="T78" i="128"/>
  <c r="T79" i="128"/>
  <c r="T80" i="128"/>
  <c r="T81" i="128"/>
  <c r="T82" i="128"/>
  <c r="T83" i="128"/>
  <c r="T84" i="128"/>
  <c r="T85" i="128"/>
  <c r="T86" i="128"/>
  <c r="T87" i="128"/>
  <c r="T88" i="128"/>
  <c r="T89" i="128"/>
  <c r="T90" i="128"/>
  <c r="T91" i="128"/>
  <c r="T92" i="128"/>
  <c r="T93" i="128"/>
  <c r="T94" i="128"/>
  <c r="T95" i="128"/>
  <c r="T96" i="128"/>
  <c r="T97" i="128"/>
  <c r="T98" i="128"/>
  <c r="T99" i="128"/>
  <c r="T100" i="128"/>
  <c r="T101" i="128"/>
  <c r="T102" i="128"/>
  <c r="T103" i="128"/>
  <c r="T104" i="128"/>
  <c r="T105" i="128"/>
  <c r="T106" i="128"/>
  <c r="T107" i="128"/>
  <c r="T108" i="128"/>
  <c r="T109" i="128"/>
  <c r="T110" i="128"/>
  <c r="T111" i="128"/>
  <c r="T112" i="128"/>
  <c r="T113" i="128"/>
  <c r="T114" i="128"/>
  <c r="T115" i="128"/>
  <c r="T116" i="128"/>
  <c r="T117" i="128"/>
  <c r="T118" i="128"/>
  <c r="T119" i="128"/>
  <c r="T120" i="128"/>
  <c r="T121" i="128"/>
  <c r="T122" i="128"/>
  <c r="T123" i="128"/>
  <c r="T124" i="128"/>
  <c r="T125" i="128"/>
  <c r="T126" i="128"/>
  <c r="T127" i="128"/>
  <c r="T128" i="128"/>
  <c r="T129" i="128"/>
  <c r="T130" i="128"/>
  <c r="T131" i="128"/>
  <c r="T132" i="128"/>
  <c r="T133" i="128"/>
  <c r="T134" i="128"/>
  <c r="T135" i="128"/>
  <c r="T136" i="128"/>
  <c r="T137" i="128"/>
  <c r="T138" i="128"/>
  <c r="T139" i="128"/>
  <c r="T140" i="128"/>
  <c r="T141" i="128"/>
  <c r="T142" i="128"/>
  <c r="T143" i="128"/>
  <c r="T144" i="128"/>
  <c r="T145" i="128"/>
  <c r="T146" i="128"/>
  <c r="T147" i="128"/>
  <c r="T148" i="128"/>
  <c r="T149" i="128"/>
  <c r="T150" i="128"/>
  <c r="T151" i="128"/>
  <c r="T152" i="128"/>
  <c r="T153" i="128"/>
  <c r="T154" i="128"/>
  <c r="T155" i="128"/>
  <c r="T156" i="128"/>
  <c r="T157" i="128"/>
  <c r="T158" i="128"/>
  <c r="T159" i="128"/>
  <c r="T160" i="128"/>
  <c r="T161" i="128"/>
  <c r="T162" i="128"/>
  <c r="T163" i="128"/>
  <c r="T164" i="128"/>
  <c r="T165" i="128"/>
  <c r="T166" i="128"/>
  <c r="T57" i="128"/>
  <c r="T58" i="128"/>
  <c r="O60" i="128"/>
  <c r="O61" i="128"/>
  <c r="O62" i="128"/>
  <c r="O63" i="128"/>
  <c r="O64" i="128"/>
  <c r="O65" i="128"/>
  <c r="O66" i="128"/>
  <c r="O67" i="128"/>
  <c r="O68" i="128"/>
  <c r="O69" i="128"/>
  <c r="O70" i="128"/>
  <c r="O71" i="128"/>
  <c r="O72" i="128"/>
  <c r="O73" i="128"/>
  <c r="O74" i="128"/>
  <c r="O75" i="128"/>
  <c r="O76" i="128"/>
  <c r="O77" i="128"/>
  <c r="O78" i="128"/>
  <c r="O79" i="128"/>
  <c r="O80" i="128"/>
  <c r="O81" i="128"/>
  <c r="O82" i="128"/>
  <c r="O83" i="128"/>
  <c r="O84" i="128"/>
  <c r="O85" i="128"/>
  <c r="O86" i="128"/>
  <c r="O87" i="128"/>
  <c r="O88" i="128"/>
  <c r="O89" i="128"/>
  <c r="O90" i="128"/>
  <c r="O91" i="128"/>
  <c r="O92" i="128"/>
  <c r="O93" i="128"/>
  <c r="O94" i="128"/>
  <c r="O95" i="128"/>
  <c r="O96" i="128"/>
  <c r="O97" i="128"/>
  <c r="O98" i="128"/>
  <c r="O99" i="128"/>
  <c r="O100" i="128"/>
  <c r="O101" i="128"/>
  <c r="O102" i="128"/>
  <c r="O103" i="128"/>
  <c r="O104" i="128"/>
  <c r="O105" i="128"/>
  <c r="O106" i="128"/>
  <c r="O107" i="128"/>
  <c r="O108" i="128"/>
  <c r="O109" i="128"/>
  <c r="O110" i="128"/>
  <c r="O111" i="128"/>
  <c r="O112" i="128"/>
  <c r="O113" i="128"/>
  <c r="O114" i="128"/>
  <c r="O115" i="128"/>
  <c r="O116" i="128"/>
  <c r="O117" i="128"/>
  <c r="O118" i="128"/>
  <c r="O119" i="128"/>
  <c r="O120" i="128"/>
  <c r="O121" i="128"/>
  <c r="O122" i="128"/>
  <c r="O123" i="128"/>
  <c r="O124" i="128"/>
  <c r="O125" i="128"/>
  <c r="O126" i="128"/>
  <c r="O127" i="128"/>
  <c r="O128" i="128"/>
  <c r="O129" i="128"/>
  <c r="O130" i="128"/>
  <c r="O131" i="128"/>
  <c r="O132" i="128"/>
  <c r="O133" i="128"/>
  <c r="O134" i="128"/>
  <c r="O135" i="128"/>
  <c r="O136" i="128"/>
  <c r="O137" i="128"/>
  <c r="O138" i="128"/>
  <c r="O139" i="128"/>
  <c r="O140" i="128"/>
  <c r="O141" i="128"/>
  <c r="O142" i="128"/>
  <c r="O143" i="128"/>
  <c r="O144" i="128"/>
  <c r="O145" i="128"/>
  <c r="O146" i="128"/>
  <c r="O147" i="128"/>
  <c r="O148" i="128"/>
  <c r="O149" i="128"/>
  <c r="O150" i="128"/>
  <c r="O151" i="128"/>
  <c r="O152" i="128"/>
  <c r="O153" i="128"/>
  <c r="O154" i="128"/>
  <c r="O155" i="128"/>
  <c r="O156" i="128"/>
  <c r="O157" i="128"/>
  <c r="O158" i="128"/>
  <c r="O159" i="128"/>
  <c r="O160" i="128"/>
  <c r="O161" i="128"/>
  <c r="O162" i="128"/>
  <c r="O163" i="128"/>
  <c r="O164" i="128"/>
  <c r="O165" i="128"/>
  <c r="O166" i="128"/>
  <c r="O59" i="128"/>
  <c r="O57" i="128"/>
  <c r="O58" i="128"/>
  <c r="AB168" i="128"/>
  <c r="AB170" i="128" s="1"/>
  <c r="AA168" i="128"/>
  <c r="AA170" i="128" s="1"/>
  <c r="Z168" i="128"/>
  <c r="Z170" i="128" s="1"/>
  <c r="X168" i="128"/>
  <c r="W168" i="128"/>
  <c r="V168" i="128"/>
  <c r="U168" i="128"/>
  <c r="N168" i="128"/>
  <c r="M168" i="128"/>
  <c r="L168" i="128"/>
  <c r="J168" i="128"/>
  <c r="J170" i="128" s="1"/>
  <c r="I168" i="128"/>
  <c r="I170" i="128" s="1"/>
  <c r="H168" i="128"/>
  <c r="H170" i="128" s="1"/>
  <c r="G168" i="128"/>
  <c r="G170" i="128" s="1"/>
  <c r="F168" i="128"/>
  <c r="F170" i="128" s="1"/>
  <c r="E168" i="128"/>
  <c r="E170" i="128" s="1"/>
  <c r="D168" i="128"/>
  <c r="D170" i="128" s="1"/>
  <c r="K168" i="128"/>
  <c r="K170" i="128" s="1"/>
  <c r="AI150" i="108" l="1"/>
  <c r="AI138" i="108"/>
  <c r="AI126" i="108"/>
  <c r="AI114" i="108"/>
  <c r="AI102" i="108"/>
  <c r="AI90" i="108"/>
  <c r="AI78" i="108"/>
  <c r="AI66" i="108"/>
  <c r="AI53" i="108"/>
  <c r="AI41" i="108"/>
  <c r="AI29" i="108"/>
  <c r="AI17" i="108"/>
  <c r="AI5" i="108"/>
  <c r="AI162" i="108"/>
  <c r="AI77" i="108"/>
  <c r="AI64" i="108"/>
  <c r="AI40" i="108"/>
  <c r="AI16" i="108"/>
  <c r="AI72" i="108"/>
  <c r="AI59" i="108"/>
  <c r="AI84" i="108"/>
  <c r="AI96" i="108"/>
  <c r="AI137" i="108"/>
  <c r="AI125" i="108"/>
  <c r="AI113" i="108"/>
  <c r="AI101" i="108"/>
  <c r="AI89" i="108"/>
  <c r="AI47" i="108"/>
  <c r="AI23" i="108"/>
  <c r="AI11" i="108"/>
  <c r="AI115" i="108"/>
  <c r="AI103" i="108"/>
  <c r="AI91" i="108"/>
  <c r="AI79" i="108"/>
  <c r="AI67" i="108"/>
  <c r="AI54" i="108"/>
  <c r="AI42" i="108"/>
  <c r="AI30" i="108"/>
  <c r="AI18" i="108"/>
  <c r="AI6" i="108"/>
  <c r="AI157" i="108"/>
  <c r="AI144" i="108"/>
  <c r="AI127" i="108"/>
  <c r="AI146" i="108"/>
  <c r="AI134" i="108"/>
  <c r="AI110" i="108"/>
  <c r="AI98" i="108"/>
  <c r="AI86" i="108"/>
  <c r="AI74" i="108"/>
  <c r="AI61" i="108"/>
  <c r="AI49" i="108"/>
  <c r="AI37" i="108"/>
  <c r="AI25" i="108"/>
  <c r="AI145" i="108"/>
  <c r="AI132" i="108"/>
  <c r="AI120" i="108"/>
  <c r="AI163" i="108"/>
  <c r="AI151" i="108"/>
  <c r="AI139" i="108"/>
  <c r="AI117" i="108"/>
  <c r="AI105" i="108"/>
  <c r="AI93" i="108"/>
  <c r="AI81" i="108"/>
  <c r="AI69" i="108"/>
  <c r="AI56" i="108"/>
  <c r="AI32" i="108"/>
  <c r="AI20" i="108"/>
  <c r="AI8" i="108"/>
  <c r="AI164" i="108"/>
  <c r="AI161" i="108"/>
  <c r="AI88" i="108"/>
  <c r="AI76" i="108"/>
  <c r="AI63" i="108"/>
  <c r="AI51" i="108"/>
  <c r="AI39" i="108"/>
  <c r="AI27" i="108"/>
  <c r="AI15" i="108"/>
  <c r="AI156" i="108"/>
  <c r="AI158" i="108"/>
  <c r="AI165" i="108"/>
  <c r="AI153" i="108"/>
  <c r="AI141" i="108"/>
  <c r="AI160" i="108"/>
  <c r="AI148" i="108"/>
  <c r="AI124" i="108"/>
  <c r="AI112" i="108"/>
  <c r="AI100" i="108"/>
  <c r="AI155" i="108"/>
  <c r="AI143" i="108"/>
  <c r="AI119" i="108"/>
  <c r="AI107" i="108"/>
  <c r="AI95" i="108"/>
  <c r="AI83" i="108"/>
  <c r="AI71" i="108"/>
  <c r="AI58" i="108"/>
  <c r="AI46" i="108"/>
  <c r="AI34" i="108"/>
  <c r="AI22" i="108"/>
  <c r="AI10" i="108"/>
  <c r="AI133" i="108"/>
  <c r="AI121" i="108"/>
  <c r="AI109" i="108"/>
  <c r="AI97" i="108"/>
  <c r="AI85" i="108"/>
  <c r="AI73" i="108"/>
  <c r="AI60" i="108"/>
  <c r="AI48" i="108"/>
  <c r="AI36" i="108"/>
  <c r="AI24" i="108"/>
  <c r="AI12" i="108"/>
  <c r="AI152" i="108"/>
  <c r="AI80" i="108"/>
  <c r="AI68" i="108"/>
  <c r="AI43" i="108"/>
  <c r="AI31" i="108"/>
  <c r="AI19" i="108"/>
  <c r="AI140" i="108"/>
  <c r="AI159" i="108"/>
  <c r="AI99" i="108"/>
  <c r="AI87" i="108"/>
  <c r="AI75" i="108"/>
  <c r="AI50" i="108"/>
  <c r="AI38" i="108"/>
  <c r="AI14" i="108"/>
  <c r="AI135" i="108"/>
  <c r="AI111" i="108"/>
  <c r="AI154" i="108"/>
  <c r="AI142" i="108"/>
  <c r="AI130" i="108"/>
  <c r="AI118" i="108"/>
  <c r="AI106" i="108"/>
  <c r="AI94" i="108"/>
  <c r="AI82" i="108"/>
  <c r="AI70" i="108"/>
  <c r="AI57" i="108"/>
  <c r="AI45" i="108"/>
  <c r="AI33" i="108"/>
  <c r="AI21" i="108"/>
  <c r="AI9" i="108"/>
  <c r="M168" i="112"/>
  <c r="X168" i="116"/>
  <c r="W168" i="116"/>
  <c r="V168" i="116"/>
  <c r="R2" i="110"/>
  <c r="R168" i="110" s="1"/>
  <c r="S2" i="110"/>
  <c r="S168" i="110" s="1"/>
  <c r="AA168" i="111"/>
  <c r="AB168" i="111"/>
  <c r="AC168" i="111"/>
  <c r="Q168" i="119"/>
  <c r="AF168" i="119"/>
  <c r="O168" i="115"/>
  <c r="P2" i="110"/>
  <c r="P168" i="110" s="1"/>
  <c r="N2" i="110"/>
  <c r="N168" i="110" s="1"/>
  <c r="AG168" i="114"/>
  <c r="L168" i="108"/>
  <c r="M2" i="108"/>
  <c r="M168" i="108" s="1"/>
  <c r="I168" i="139"/>
  <c r="U168" i="139"/>
  <c r="AC58" i="128"/>
  <c r="AC166" i="128"/>
  <c r="AC158" i="128"/>
  <c r="AC150" i="128"/>
  <c r="AC142" i="128"/>
  <c r="AC134" i="128"/>
  <c r="AC126" i="128"/>
  <c r="AC118" i="128"/>
  <c r="AC110" i="128"/>
  <c r="AC102" i="128"/>
  <c r="AC94" i="128"/>
  <c r="AC86" i="128"/>
  <c r="AC78" i="128"/>
  <c r="AC70" i="128"/>
  <c r="AC62" i="128"/>
  <c r="AC165" i="128"/>
  <c r="AC157" i="128"/>
  <c r="AC149" i="128"/>
  <c r="AC141" i="128"/>
  <c r="AC133" i="128"/>
  <c r="AC125" i="128"/>
  <c r="AC117" i="128"/>
  <c r="AC109" i="128"/>
  <c r="AC101" i="128"/>
  <c r="AC93" i="128"/>
  <c r="AC85" i="128"/>
  <c r="AC77" i="128"/>
  <c r="AC69" i="128"/>
  <c r="AC61" i="128"/>
  <c r="AC162" i="128"/>
  <c r="AC154" i="128"/>
  <c r="AC146" i="128"/>
  <c r="AC138" i="128"/>
  <c r="AC130" i="128"/>
  <c r="AC122" i="128"/>
  <c r="AC114" i="128"/>
  <c r="AC106" i="128"/>
  <c r="AC98" i="128"/>
  <c r="AC90" i="128"/>
  <c r="AC82" i="128"/>
  <c r="AC74" i="128"/>
  <c r="AC66" i="128"/>
  <c r="AC164" i="128"/>
  <c r="AC148" i="128"/>
  <c r="AC124" i="128"/>
  <c r="AC100" i="128"/>
  <c r="AC84" i="128"/>
  <c r="AC68" i="128"/>
  <c r="AC132" i="128"/>
  <c r="AC163" i="128"/>
  <c r="AC123" i="128"/>
  <c r="AC147" i="128"/>
  <c r="AC131" i="128"/>
  <c r="AC99" i="128"/>
  <c r="AC83" i="128"/>
  <c r="AC67" i="128"/>
  <c r="AC139" i="128"/>
  <c r="AC107" i="128"/>
  <c r="AC91" i="128"/>
  <c r="AC75" i="128"/>
  <c r="AC156" i="128"/>
  <c r="AC140" i="128"/>
  <c r="AC116" i="128"/>
  <c r="AC108" i="128"/>
  <c r="AC92" i="128"/>
  <c r="AC76" i="128"/>
  <c r="AC60" i="128"/>
  <c r="AC155" i="128"/>
  <c r="AC115" i="128"/>
  <c r="AC161" i="128"/>
  <c r="AC153" i="128"/>
  <c r="AC145" i="128"/>
  <c r="AC137" i="128"/>
  <c r="AC129" i="128"/>
  <c r="AC121" i="128"/>
  <c r="AC113" i="128"/>
  <c r="AC105" i="128"/>
  <c r="AC97" i="128"/>
  <c r="AC89" i="128"/>
  <c r="AC81" i="128"/>
  <c r="AC73" i="128"/>
  <c r="AC65" i="128"/>
  <c r="AC160" i="128"/>
  <c r="AC152" i="128"/>
  <c r="AC144" i="128"/>
  <c r="AC136" i="128"/>
  <c r="AC128" i="128"/>
  <c r="AC120" i="128"/>
  <c r="AC112" i="128"/>
  <c r="AC104" i="128"/>
  <c r="AC96" i="128"/>
  <c r="AC88" i="128"/>
  <c r="AC80" i="128"/>
  <c r="AC72" i="128"/>
  <c r="AC64" i="128"/>
  <c r="AD64" i="128" s="1"/>
  <c r="AC59" i="128"/>
  <c r="AD59" i="127" s="1"/>
  <c r="AC159" i="128"/>
  <c r="AC151" i="128"/>
  <c r="AC143" i="128"/>
  <c r="AC135" i="128"/>
  <c r="AC127" i="128"/>
  <c r="AC119" i="128"/>
  <c r="AC111" i="128"/>
  <c r="AC103" i="128"/>
  <c r="AC95" i="128"/>
  <c r="AC87" i="128"/>
  <c r="AC79" i="128"/>
  <c r="AC71" i="128"/>
  <c r="AC63" i="128"/>
  <c r="AI166" i="108"/>
  <c r="AH8" i="4"/>
  <c r="AH36" i="4"/>
  <c r="AA2" i="109"/>
  <c r="AA168" i="109" s="1"/>
  <c r="AC2" i="108"/>
  <c r="AC168" i="108" s="1"/>
  <c r="AC168" i="113"/>
  <c r="AG2" i="108"/>
  <c r="AG168" i="108" s="1"/>
  <c r="AF168" i="116"/>
  <c r="AH104" i="4"/>
  <c r="AG168" i="115"/>
  <c r="AH2" i="108"/>
  <c r="AH168" i="108" s="1"/>
  <c r="AG168" i="111"/>
  <c r="AF2" i="110"/>
  <c r="AF168" i="110" s="1"/>
  <c r="AA168" i="116"/>
  <c r="AH117" i="4"/>
  <c r="AA168" i="115"/>
  <c r="AB2" i="108"/>
  <c r="AB168" i="108" s="1"/>
  <c r="AD2" i="108"/>
  <c r="AD168" i="108" s="1"/>
  <c r="AH19" i="4"/>
  <c r="AH35" i="4"/>
  <c r="AH146" i="4"/>
  <c r="AH148" i="4"/>
  <c r="M168" i="109"/>
  <c r="AE2" i="110"/>
  <c r="AE168" i="110" s="1"/>
  <c r="M168" i="111"/>
  <c r="W168" i="112"/>
  <c r="AB168" i="113"/>
  <c r="O168" i="114"/>
  <c r="F168" i="116"/>
  <c r="O168" i="119"/>
  <c r="AH6" i="4"/>
  <c r="AH38" i="4"/>
  <c r="AH127" i="4"/>
  <c r="AH149" i="4"/>
  <c r="N168" i="109"/>
  <c r="N168" i="111"/>
  <c r="X168" i="112"/>
  <c r="AH9" i="4"/>
  <c r="AH17" i="4"/>
  <c r="AH43" i="4"/>
  <c r="AH62" i="4"/>
  <c r="AH70" i="4"/>
  <c r="O168" i="109"/>
  <c r="V2" i="110"/>
  <c r="V168" i="110" s="1"/>
  <c r="AG2" i="110"/>
  <c r="AG168" i="110" s="1"/>
  <c r="O168" i="111"/>
  <c r="E168" i="113"/>
  <c r="AC168" i="115"/>
  <c r="AG168" i="116"/>
  <c r="E168" i="119"/>
  <c r="AA168" i="119"/>
  <c r="AH44" i="4"/>
  <c r="AH52" i="4"/>
  <c r="N2" i="108"/>
  <c r="N168" i="108" s="1"/>
  <c r="X2" i="109"/>
  <c r="X168" i="109" s="1"/>
  <c r="W2" i="110"/>
  <c r="W168" i="110" s="1"/>
  <c r="AB168" i="112"/>
  <c r="F168" i="113"/>
  <c r="AF168" i="113"/>
  <c r="F168" i="114"/>
  <c r="L168" i="116"/>
  <c r="F168" i="119"/>
  <c r="AG168" i="119"/>
  <c r="AH7" i="4"/>
  <c r="AH89" i="4"/>
  <c r="AH118" i="4"/>
  <c r="AH126" i="4"/>
  <c r="J168" i="119"/>
  <c r="O2" i="108"/>
  <c r="O168" i="108" s="1"/>
  <c r="X2" i="110"/>
  <c r="X168" i="110" s="1"/>
  <c r="E168" i="111"/>
  <c r="AF168" i="111"/>
  <c r="AC168" i="112"/>
  <c r="AG168" i="113"/>
  <c r="AF168" i="115"/>
  <c r="AH10" i="4"/>
  <c r="AH34" i="4"/>
  <c r="P2" i="108"/>
  <c r="P168" i="108" s="1"/>
  <c r="F168" i="111"/>
  <c r="AE168" i="112"/>
  <c r="K168" i="113"/>
  <c r="K168" i="114"/>
  <c r="AH15" i="4"/>
  <c r="Y2" i="108"/>
  <c r="Y168" i="108" s="1"/>
  <c r="AF2" i="109"/>
  <c r="AF168" i="109" s="1"/>
  <c r="AA2" i="110"/>
  <c r="AA168" i="110" s="1"/>
  <c r="N168" i="112"/>
  <c r="AF168" i="112"/>
  <c r="L168" i="113"/>
  <c r="L168" i="114"/>
  <c r="AB168" i="116"/>
  <c r="M168" i="119"/>
  <c r="AH16" i="4"/>
  <c r="AH61" i="4"/>
  <c r="AH71" i="4"/>
  <c r="AH90" i="4"/>
  <c r="AH98" i="4"/>
  <c r="Z168" i="113"/>
  <c r="L168" i="109"/>
  <c r="AG2" i="109"/>
  <c r="AG168" i="109" s="1"/>
  <c r="AC2" i="110"/>
  <c r="AC168" i="110" s="1"/>
  <c r="O168" i="112"/>
  <c r="AG168" i="112"/>
  <c r="AA168" i="113"/>
  <c r="M168" i="114"/>
  <c r="X168" i="115"/>
  <c r="E168" i="116"/>
  <c r="AC168" i="116"/>
  <c r="N168" i="119"/>
  <c r="S168" i="112"/>
  <c r="T2" i="108"/>
  <c r="T168" i="108" s="1"/>
  <c r="V168" i="115"/>
  <c r="AH99" i="4"/>
  <c r="P168" i="109"/>
  <c r="AB2" i="110"/>
  <c r="AB168" i="110" s="1"/>
  <c r="G168" i="111"/>
  <c r="V168" i="112"/>
  <c r="N168" i="114"/>
  <c r="W168" i="115"/>
  <c r="L168" i="119"/>
  <c r="P168" i="114"/>
  <c r="X2" i="108"/>
  <c r="X168" i="108" s="1"/>
  <c r="R168" i="109"/>
  <c r="S168" i="109"/>
  <c r="AH37" i="4"/>
  <c r="AH155" i="4"/>
  <c r="L168" i="111"/>
  <c r="AA168" i="112"/>
  <c r="G168" i="113"/>
  <c r="R168" i="114"/>
  <c r="AB168" i="115"/>
  <c r="G168" i="116"/>
  <c r="P168" i="119"/>
  <c r="S168" i="115"/>
  <c r="M168" i="113"/>
  <c r="W168" i="114"/>
  <c r="M168" i="116"/>
  <c r="R168" i="112"/>
  <c r="Q168" i="109"/>
  <c r="H168" i="111"/>
  <c r="S168" i="114"/>
  <c r="R168" i="119"/>
  <c r="AB2" i="109"/>
  <c r="AB168" i="109" s="1"/>
  <c r="R168" i="111"/>
  <c r="N168" i="113"/>
  <c r="X168" i="114"/>
  <c r="N168" i="116"/>
  <c r="V168" i="119"/>
  <c r="H168" i="119"/>
  <c r="H168" i="113"/>
  <c r="J168" i="4"/>
  <c r="J170" i="4" s="1"/>
  <c r="AC2" i="109"/>
  <c r="AC168" i="109" s="1"/>
  <c r="S168" i="111"/>
  <c r="O168" i="113"/>
  <c r="E168" i="115"/>
  <c r="O168" i="116"/>
  <c r="W168" i="119"/>
  <c r="P168" i="115"/>
  <c r="H168" i="114"/>
  <c r="W2" i="108"/>
  <c r="W168" i="108" s="1"/>
  <c r="AH122" i="4"/>
  <c r="AH140" i="4"/>
  <c r="P168" i="113"/>
  <c r="AA168" i="114"/>
  <c r="F168" i="115"/>
  <c r="P168" i="116"/>
  <c r="X168" i="119"/>
  <c r="G168" i="114"/>
  <c r="R168" i="115"/>
  <c r="Q2" i="108"/>
  <c r="Q168" i="108" s="1"/>
  <c r="V2" i="109"/>
  <c r="V168" i="109" s="1"/>
  <c r="V168" i="114"/>
  <c r="AH131" i="4"/>
  <c r="L2" i="110"/>
  <c r="L168" i="110" s="1"/>
  <c r="V168" i="111"/>
  <c r="E168" i="112"/>
  <c r="AB168" i="114"/>
  <c r="G168" i="115"/>
  <c r="D168" i="116"/>
  <c r="P168" i="112"/>
  <c r="H168" i="116"/>
  <c r="W2" i="109"/>
  <c r="W168" i="109" s="1"/>
  <c r="AH75" i="4"/>
  <c r="M2" i="110"/>
  <c r="M168" i="110" s="1"/>
  <c r="W168" i="111"/>
  <c r="F168" i="112"/>
  <c r="R168" i="113"/>
  <c r="AC168" i="114"/>
  <c r="H168" i="115"/>
  <c r="R168" i="116"/>
  <c r="D168" i="115"/>
  <c r="AH159" i="4"/>
  <c r="X168" i="111"/>
  <c r="G168" i="112"/>
  <c r="S168" i="113"/>
  <c r="S168" i="116"/>
  <c r="AB168" i="119"/>
  <c r="D168" i="114"/>
  <c r="G168" i="119"/>
  <c r="P168" i="111"/>
  <c r="AH87" i="4"/>
  <c r="AH105" i="4"/>
  <c r="AH132" i="4"/>
  <c r="O2" i="110"/>
  <c r="O168" i="110" s="1"/>
  <c r="H168" i="112"/>
  <c r="AF168" i="114"/>
  <c r="AC168" i="119"/>
  <c r="D168" i="113"/>
  <c r="R2" i="108"/>
  <c r="R168" i="108" s="1"/>
  <c r="S168" i="119"/>
  <c r="AH150" i="4"/>
  <c r="AH14" i="4"/>
  <c r="AH96" i="4"/>
  <c r="V168" i="113"/>
  <c r="L168" i="115"/>
  <c r="AE168" i="119"/>
  <c r="D168" i="112"/>
  <c r="S2" i="108"/>
  <c r="AH5" i="4"/>
  <c r="AH50" i="4"/>
  <c r="AH69" i="4"/>
  <c r="AH115" i="4"/>
  <c r="AH160" i="4"/>
  <c r="Q2" i="110"/>
  <c r="W168" i="113"/>
  <c r="M168" i="115"/>
  <c r="AH42" i="4"/>
  <c r="AH51" i="4"/>
  <c r="AH78" i="4"/>
  <c r="AH124" i="4"/>
  <c r="AH133" i="4"/>
  <c r="L168" i="112"/>
  <c r="X168" i="113"/>
  <c r="N168" i="115"/>
  <c r="AH24" i="4"/>
  <c r="AH33" i="4"/>
  <c r="AH79" i="4"/>
  <c r="AH97" i="4"/>
  <c r="AF2" i="108"/>
  <c r="AF168" i="108" s="1"/>
  <c r="AH113" i="4"/>
  <c r="AH114" i="4"/>
  <c r="AH141" i="4"/>
  <c r="AH142" i="4"/>
  <c r="AH106" i="4"/>
  <c r="AH107" i="4"/>
  <c r="AH27" i="4"/>
  <c r="AH45" i="4"/>
  <c r="AH125" i="4"/>
  <c r="AH143" i="4"/>
  <c r="AH54" i="4"/>
  <c r="AH63" i="4"/>
  <c r="AH72" i="4"/>
  <c r="AH152" i="4"/>
  <c r="AH161" i="4"/>
  <c r="AH55" i="4"/>
  <c r="AH73" i="4"/>
  <c r="AH153" i="4"/>
  <c r="AH2" i="4"/>
  <c r="AH82" i="4"/>
  <c r="AH91" i="4"/>
  <c r="AH100" i="4"/>
  <c r="AH20" i="4"/>
  <c r="AH64" i="4"/>
  <c r="AH136" i="4"/>
  <c r="AH162" i="4"/>
  <c r="AH47" i="4"/>
  <c r="AH56" i="4"/>
  <c r="AH65" i="4"/>
  <c r="AH145" i="4"/>
  <c r="AH154" i="4"/>
  <c r="AH163" i="4"/>
  <c r="AH26" i="4"/>
  <c r="AH3" i="4"/>
  <c r="AH29" i="4"/>
  <c r="AH83" i="4"/>
  <c r="AH101" i="4"/>
  <c r="AH12" i="4"/>
  <c r="AH21" i="4"/>
  <c r="AH30" i="4"/>
  <c r="AH110" i="4"/>
  <c r="AH119" i="4"/>
  <c r="AH128" i="4"/>
  <c r="AH48" i="4"/>
  <c r="AH66" i="4"/>
  <c r="AH92" i="4"/>
  <c r="AH164" i="4"/>
  <c r="AH84" i="4"/>
  <c r="AH93" i="4"/>
  <c r="AH134" i="4"/>
  <c r="AH135" i="4"/>
  <c r="AH13" i="4"/>
  <c r="AH31" i="4"/>
  <c r="AH57" i="4"/>
  <c r="AH111" i="4"/>
  <c r="AH129" i="4"/>
  <c r="AH40" i="4"/>
  <c r="AH49" i="4"/>
  <c r="AH58" i="4"/>
  <c r="AH138" i="4"/>
  <c r="AH147" i="4"/>
  <c r="AH156" i="4"/>
  <c r="AH108" i="4"/>
  <c r="AH28" i="4"/>
  <c r="AH22" i="4"/>
  <c r="AH76" i="4"/>
  <c r="AH94" i="4"/>
  <c r="AH120" i="4"/>
  <c r="AH23" i="4"/>
  <c r="AH103" i="4"/>
  <c r="AH112" i="4"/>
  <c r="AH121" i="4"/>
  <c r="AH80" i="4"/>
  <c r="AH41" i="4"/>
  <c r="AH59" i="4"/>
  <c r="AH85" i="4"/>
  <c r="AH139" i="4"/>
  <c r="AH157" i="4"/>
  <c r="AH68" i="4"/>
  <c r="AH77" i="4"/>
  <c r="AH86" i="4"/>
  <c r="AH166" i="4"/>
  <c r="I167" i="18"/>
  <c r="D168" i="4"/>
  <c r="AC2" i="127"/>
  <c r="AC168" i="127" s="1"/>
  <c r="N170" i="128"/>
  <c r="X170" i="128"/>
  <c r="AA168" i="1"/>
  <c r="AA2" i="108" l="1"/>
  <c r="AA168" i="108" s="1"/>
  <c r="AD168" i="114"/>
  <c r="K168" i="119"/>
  <c r="Y168" i="116"/>
  <c r="Z168" i="119"/>
  <c r="Z2" i="109"/>
  <c r="Z168" i="109" s="1"/>
  <c r="AE2" i="109"/>
  <c r="AE168" i="109" s="1"/>
  <c r="U168" i="112"/>
  <c r="K168" i="109"/>
  <c r="AE168" i="111"/>
  <c r="K168" i="112"/>
  <c r="K168" i="116"/>
  <c r="K168" i="115"/>
  <c r="Y168" i="115"/>
  <c r="Y168" i="113"/>
  <c r="AE168" i="115"/>
  <c r="U2" i="109"/>
  <c r="Y2" i="109" s="1"/>
  <c r="Z2" i="110"/>
  <c r="Z168" i="110" s="1"/>
  <c r="Y168" i="114"/>
  <c r="Z168" i="116"/>
  <c r="U2" i="110"/>
  <c r="U168" i="110" s="1"/>
  <c r="AE168" i="116"/>
  <c r="Z168" i="111"/>
  <c r="Z168" i="112"/>
  <c r="V2" i="108"/>
  <c r="V168" i="108" s="1"/>
  <c r="AE168" i="113"/>
  <c r="AE168" i="114"/>
  <c r="U168" i="111"/>
  <c r="Z168" i="115"/>
  <c r="K168" i="110"/>
  <c r="K168" i="111"/>
  <c r="AD59" i="128"/>
  <c r="J168" i="113"/>
  <c r="J168" i="109"/>
  <c r="J168" i="112"/>
  <c r="U2" i="108"/>
  <c r="U168" i="108" s="1"/>
  <c r="J168" i="115"/>
  <c r="S168" i="108"/>
  <c r="J168" i="111"/>
  <c r="AD168" i="113"/>
  <c r="J168" i="114"/>
  <c r="T168" i="111"/>
  <c r="J168" i="116"/>
  <c r="D168" i="119"/>
  <c r="T168" i="113"/>
  <c r="Q168" i="113"/>
  <c r="T2" i="109"/>
  <c r="T168" i="109" s="1"/>
  <c r="I168" i="111"/>
  <c r="I168" i="113"/>
  <c r="T168" i="112"/>
  <c r="Q168" i="112"/>
  <c r="T168" i="114"/>
  <c r="Q168" i="114"/>
  <c r="I168" i="114"/>
  <c r="I168" i="115"/>
  <c r="I168" i="116"/>
  <c r="Q168" i="115"/>
  <c r="T168" i="115"/>
  <c r="T2" i="110"/>
  <c r="T168" i="110" s="1"/>
  <c r="Q168" i="110"/>
  <c r="T168" i="116"/>
  <c r="Q168" i="116"/>
  <c r="Q168" i="111"/>
  <c r="I168" i="112"/>
  <c r="Y168" i="119"/>
  <c r="U168" i="119"/>
  <c r="AI3" i="108"/>
  <c r="AI122" i="108"/>
  <c r="AI65" i="108"/>
  <c r="AI136" i="108"/>
  <c r="AI52" i="108"/>
  <c r="AI149" i="108"/>
  <c r="AI116" i="108"/>
  <c r="AI35" i="108"/>
  <c r="AI26" i="108"/>
  <c r="AI13" i="108"/>
  <c r="AI147" i="108"/>
  <c r="AI7" i="108"/>
  <c r="AI123" i="108"/>
  <c r="AI128" i="108"/>
  <c r="AI55" i="108"/>
  <c r="AI104" i="108"/>
  <c r="AI92" i="108"/>
  <c r="AI129" i="108"/>
  <c r="AI62" i="108"/>
  <c r="AI131" i="108"/>
  <c r="AI108" i="108"/>
  <c r="AI44" i="108"/>
  <c r="AI4" i="108"/>
  <c r="AI28" i="108"/>
  <c r="AH168" i="4"/>
  <c r="AD62" i="127"/>
  <c r="AD62" i="128"/>
  <c r="AD63" i="128"/>
  <c r="AD63" i="127"/>
  <c r="AD64" i="127"/>
  <c r="AD65" i="128"/>
  <c r="AD65" i="127"/>
  <c r="AD58" i="128"/>
  <c r="AD58" i="127"/>
  <c r="G168" i="4"/>
  <c r="E168" i="4"/>
  <c r="H168" i="4"/>
  <c r="F168" i="4"/>
  <c r="Y168" i="109" l="1"/>
  <c r="AE2" i="108"/>
  <c r="AE168" i="108" s="1"/>
  <c r="U168" i="116"/>
  <c r="Z168" i="114"/>
  <c r="AD2" i="109"/>
  <c r="AD168" i="109" s="1"/>
  <c r="Y168" i="112"/>
  <c r="AD168" i="119"/>
  <c r="U168" i="113"/>
  <c r="U168" i="109"/>
  <c r="U168" i="115"/>
  <c r="Y2" i="110"/>
  <c r="Y168" i="110" s="1"/>
  <c r="AD168" i="111"/>
  <c r="Z2" i="108"/>
  <c r="Z168" i="108" s="1"/>
  <c r="Y168" i="111"/>
  <c r="AD168" i="115"/>
  <c r="U168" i="114"/>
  <c r="AD2" i="110"/>
  <c r="AD168" i="110" s="1"/>
  <c r="AD168" i="116"/>
  <c r="AD168" i="112"/>
  <c r="I168" i="119"/>
  <c r="T168" i="119"/>
  <c r="AH168" i="114"/>
  <c r="AH168" i="113"/>
  <c r="I168" i="4"/>
  <c r="AH2" i="109" l="1"/>
  <c r="AH168" i="109" s="1"/>
  <c r="AH168" i="111"/>
  <c r="AH2" i="110"/>
  <c r="AH168" i="110" s="1"/>
  <c r="AH168" i="115"/>
  <c r="AH168" i="112"/>
  <c r="AI2" i="108"/>
  <c r="AI168" i="108" s="1"/>
  <c r="AH168" i="116"/>
  <c r="AH168" i="119"/>
  <c r="E3" i="124"/>
  <c r="F3" i="124"/>
  <c r="G3" i="124"/>
  <c r="H3" i="124"/>
  <c r="J3" i="124"/>
  <c r="E3" i="138" s="1"/>
  <c r="K3" i="124"/>
  <c r="F3" i="138" s="1"/>
  <c r="L3" i="124"/>
  <c r="G3" i="138" s="1"/>
  <c r="M3" i="124"/>
  <c r="H3" i="138" s="1"/>
  <c r="O3" i="124"/>
  <c r="J3" i="138" s="1"/>
  <c r="P3" i="124"/>
  <c r="K3" i="138" s="1"/>
  <c r="U3" i="124"/>
  <c r="P3" i="138" s="1"/>
  <c r="V3" i="124"/>
  <c r="Q3" i="138" s="1"/>
  <c r="Z3" i="124"/>
  <c r="U3" i="138" s="1"/>
  <c r="AA3" i="124"/>
  <c r="V3" i="138" s="1"/>
  <c r="AB3" i="124"/>
  <c r="W3" i="138" s="1"/>
  <c r="AC3" i="124"/>
  <c r="X3" i="138" s="1"/>
  <c r="AE3" i="124"/>
  <c r="Z3" i="138" s="1"/>
  <c r="AF3" i="124"/>
  <c r="AA3" i="138" s="1"/>
  <c r="AG3" i="124"/>
  <c r="AB3" i="138" s="1"/>
  <c r="D4" i="124"/>
  <c r="F4" i="124"/>
  <c r="G4" i="124"/>
  <c r="H4" i="124"/>
  <c r="J4" i="124"/>
  <c r="E4" i="138" s="1"/>
  <c r="K4" i="124"/>
  <c r="F4" i="138" s="1"/>
  <c r="L4" i="124"/>
  <c r="G4" i="138" s="1"/>
  <c r="M4" i="124"/>
  <c r="H4" i="138" s="1"/>
  <c r="O4" i="124"/>
  <c r="J4" i="138" s="1"/>
  <c r="P4" i="124"/>
  <c r="K4" i="138" s="1"/>
  <c r="U4" i="124"/>
  <c r="P4" i="138" s="1"/>
  <c r="V4" i="124"/>
  <c r="Q4" i="138" s="1"/>
  <c r="AA4" i="124"/>
  <c r="V4" i="138" s="1"/>
  <c r="AB4" i="124"/>
  <c r="W4" i="138" s="1"/>
  <c r="AC4" i="124"/>
  <c r="X4" i="138" s="1"/>
  <c r="AE4" i="124"/>
  <c r="Z4" i="138" s="1"/>
  <c r="AF4" i="124"/>
  <c r="AA4" i="138" s="1"/>
  <c r="AG4" i="124"/>
  <c r="AB4" i="138" s="1"/>
  <c r="D6" i="124"/>
  <c r="E6" i="124"/>
  <c r="F6" i="124"/>
  <c r="G6" i="124"/>
  <c r="H6" i="124"/>
  <c r="I6" i="124"/>
  <c r="J6" i="124"/>
  <c r="E6" i="138" s="1"/>
  <c r="K6" i="124"/>
  <c r="F6" i="138" s="1"/>
  <c r="L6" i="124"/>
  <c r="G6" i="138" s="1"/>
  <c r="M6" i="124"/>
  <c r="H6" i="138" s="1"/>
  <c r="O6" i="124"/>
  <c r="J6" i="138" s="1"/>
  <c r="P6" i="124"/>
  <c r="K6" i="138" s="1"/>
  <c r="Q6" i="124"/>
  <c r="L6" i="138" s="1"/>
  <c r="U6" i="124"/>
  <c r="P6" i="138" s="1"/>
  <c r="V6" i="124"/>
  <c r="Q6" i="138" s="1"/>
  <c r="Z6" i="124"/>
  <c r="U6" i="138" s="1"/>
  <c r="AA6" i="124"/>
  <c r="V6" i="138" s="1"/>
  <c r="AB6" i="124"/>
  <c r="W6" i="138" s="1"/>
  <c r="AE6" i="124"/>
  <c r="Z6" i="138" s="1"/>
  <c r="AF6" i="124"/>
  <c r="AA6" i="138" s="1"/>
  <c r="AG6" i="124"/>
  <c r="AB6" i="138" s="1"/>
  <c r="D7" i="124"/>
  <c r="E7" i="124"/>
  <c r="G7" i="124"/>
  <c r="H7" i="124"/>
  <c r="J7" i="124"/>
  <c r="E7" i="138" s="1"/>
  <c r="K7" i="124"/>
  <c r="F7" i="138" s="1"/>
  <c r="L7" i="124"/>
  <c r="G7" i="138" s="1"/>
  <c r="M7" i="124"/>
  <c r="H7" i="138" s="1"/>
  <c r="O7" i="124"/>
  <c r="J7" i="138" s="1"/>
  <c r="P7" i="124"/>
  <c r="K7" i="138" s="1"/>
  <c r="Q7" i="124"/>
  <c r="L7" i="138" s="1"/>
  <c r="V7" i="124"/>
  <c r="Q7" i="138" s="1"/>
  <c r="Z7" i="124"/>
  <c r="U7" i="138" s="1"/>
  <c r="AB7" i="124"/>
  <c r="W7" i="138" s="1"/>
  <c r="AC7" i="124"/>
  <c r="X7" i="138" s="1"/>
  <c r="AE7" i="124"/>
  <c r="Z7" i="138" s="1"/>
  <c r="AF7" i="124"/>
  <c r="AA7" i="138" s="1"/>
  <c r="AG7" i="124"/>
  <c r="AB7" i="138" s="1"/>
  <c r="D8" i="124"/>
  <c r="E8" i="124"/>
  <c r="F8" i="124"/>
  <c r="G8" i="124"/>
  <c r="H8" i="124"/>
  <c r="I8" i="124"/>
  <c r="J8" i="124"/>
  <c r="E8" i="138" s="1"/>
  <c r="K8" i="124"/>
  <c r="F8" i="138" s="1"/>
  <c r="L8" i="124"/>
  <c r="G8" i="138" s="1"/>
  <c r="M8" i="124"/>
  <c r="H8" i="138" s="1"/>
  <c r="O8" i="124"/>
  <c r="J8" i="138" s="1"/>
  <c r="P8" i="124"/>
  <c r="K8" i="138" s="1"/>
  <c r="Q8" i="124"/>
  <c r="L8" i="138" s="1"/>
  <c r="V8" i="124"/>
  <c r="Q8" i="138" s="1"/>
  <c r="Z8" i="124"/>
  <c r="U8" i="138" s="1"/>
  <c r="AA8" i="124"/>
  <c r="V8" i="138" s="1"/>
  <c r="AB8" i="124"/>
  <c r="W8" i="138" s="1"/>
  <c r="AC8" i="124"/>
  <c r="X8" i="138" s="1"/>
  <c r="AE8" i="124"/>
  <c r="Z8" i="138" s="1"/>
  <c r="AF8" i="124"/>
  <c r="AA8" i="138" s="1"/>
  <c r="AG8" i="124"/>
  <c r="AB8" i="138" s="1"/>
  <c r="E9" i="124"/>
  <c r="F9" i="124"/>
  <c r="G9" i="124"/>
  <c r="H9" i="124"/>
  <c r="J9" i="124"/>
  <c r="E9" i="138" s="1"/>
  <c r="K9" i="124"/>
  <c r="F9" i="138" s="1"/>
  <c r="L9" i="124"/>
  <c r="G9" i="138" s="1"/>
  <c r="M9" i="124"/>
  <c r="H9" i="138" s="1"/>
  <c r="O9" i="124"/>
  <c r="J9" i="138" s="1"/>
  <c r="P9" i="124"/>
  <c r="K9" i="138" s="1"/>
  <c r="U9" i="124"/>
  <c r="P9" i="138" s="1"/>
  <c r="V9" i="124"/>
  <c r="Q9" i="138" s="1"/>
  <c r="Z9" i="124"/>
  <c r="U9" i="138" s="1"/>
  <c r="AA9" i="124"/>
  <c r="V9" i="138" s="1"/>
  <c r="AB9" i="124"/>
  <c r="W9" i="138" s="1"/>
  <c r="AC9" i="124"/>
  <c r="X9" i="138" s="1"/>
  <c r="AE9" i="124"/>
  <c r="Z9" i="138" s="1"/>
  <c r="AF9" i="124"/>
  <c r="AA9" i="138" s="1"/>
  <c r="AG9" i="124"/>
  <c r="AB9" i="138" s="1"/>
  <c r="E10" i="124"/>
  <c r="F10" i="124"/>
  <c r="G10" i="124"/>
  <c r="H10" i="124"/>
  <c r="J10" i="124"/>
  <c r="E10" i="138" s="1"/>
  <c r="K10" i="124"/>
  <c r="F10" i="138" s="1"/>
  <c r="L10" i="124"/>
  <c r="G10" i="138" s="1"/>
  <c r="M10" i="124"/>
  <c r="H10" i="138" s="1"/>
  <c r="O10" i="124"/>
  <c r="J10" i="138" s="1"/>
  <c r="P10" i="124"/>
  <c r="K10" i="138" s="1"/>
  <c r="V10" i="124"/>
  <c r="Q10" i="138" s="1"/>
  <c r="Z10" i="124"/>
  <c r="U10" i="138" s="1"/>
  <c r="AA10" i="124"/>
  <c r="V10" i="138" s="1"/>
  <c r="AB10" i="124"/>
  <c r="W10" i="138" s="1"/>
  <c r="AC10" i="124"/>
  <c r="X10" i="138" s="1"/>
  <c r="AE10" i="124"/>
  <c r="Z10" i="138" s="1"/>
  <c r="AF10" i="124"/>
  <c r="AA10" i="138" s="1"/>
  <c r="AG10" i="124"/>
  <c r="AB10" i="138" s="1"/>
  <c r="D11" i="124"/>
  <c r="E11" i="124"/>
  <c r="F11" i="124"/>
  <c r="G11" i="124"/>
  <c r="H11" i="124"/>
  <c r="J11" i="124"/>
  <c r="E11" i="138" s="1"/>
  <c r="K11" i="124"/>
  <c r="F11" i="138" s="1"/>
  <c r="L11" i="124"/>
  <c r="G11" i="138" s="1"/>
  <c r="M11" i="124"/>
  <c r="H11" i="138" s="1"/>
  <c r="O11" i="124"/>
  <c r="J11" i="138" s="1"/>
  <c r="P11" i="124"/>
  <c r="K11" i="138" s="1"/>
  <c r="Q11" i="124"/>
  <c r="L11" i="138" s="1"/>
  <c r="U11" i="124"/>
  <c r="P11" i="138" s="1"/>
  <c r="AA11" i="124"/>
  <c r="V11" i="138" s="1"/>
  <c r="AB11" i="124"/>
  <c r="W11" i="138" s="1"/>
  <c r="AC11" i="124"/>
  <c r="X11" i="138" s="1"/>
  <c r="AE11" i="124"/>
  <c r="Z11" i="138" s="1"/>
  <c r="AF11" i="124"/>
  <c r="AA11" i="138" s="1"/>
  <c r="AG11" i="124"/>
  <c r="AB11" i="138" s="1"/>
  <c r="D12" i="124"/>
  <c r="E12" i="124"/>
  <c r="F12" i="124"/>
  <c r="G12" i="124"/>
  <c r="H12" i="124"/>
  <c r="J12" i="124"/>
  <c r="E12" i="138" s="1"/>
  <c r="K12" i="124"/>
  <c r="F12" i="138" s="1"/>
  <c r="L12" i="124"/>
  <c r="G12" i="138" s="1"/>
  <c r="M12" i="124"/>
  <c r="H12" i="138" s="1"/>
  <c r="O12" i="124"/>
  <c r="J12" i="138" s="1"/>
  <c r="P12" i="124"/>
  <c r="K12" i="138" s="1"/>
  <c r="U12" i="124"/>
  <c r="P12" i="138" s="1"/>
  <c r="V12" i="124"/>
  <c r="Q12" i="138" s="1"/>
  <c r="AA12" i="124"/>
  <c r="V12" i="138" s="1"/>
  <c r="AB12" i="124"/>
  <c r="W12" i="138" s="1"/>
  <c r="AC12" i="124"/>
  <c r="X12" i="138" s="1"/>
  <c r="AE12" i="124"/>
  <c r="Z12" i="138" s="1"/>
  <c r="AF12" i="124"/>
  <c r="AA12" i="138" s="1"/>
  <c r="AG12" i="124"/>
  <c r="AB12" i="138" s="1"/>
  <c r="D13" i="124"/>
  <c r="E13" i="124"/>
  <c r="F13" i="124"/>
  <c r="G13" i="124"/>
  <c r="H13" i="124"/>
  <c r="J13" i="124"/>
  <c r="E13" i="138" s="1"/>
  <c r="K13" i="124"/>
  <c r="F13" i="138" s="1"/>
  <c r="L13" i="124"/>
  <c r="G13" i="138" s="1"/>
  <c r="M13" i="124"/>
  <c r="H13" i="138" s="1"/>
  <c r="O13" i="124"/>
  <c r="J13" i="138" s="1"/>
  <c r="P13" i="124"/>
  <c r="K13" i="138" s="1"/>
  <c r="Q13" i="124"/>
  <c r="L13" i="138" s="1"/>
  <c r="U13" i="124"/>
  <c r="P13" i="138" s="1"/>
  <c r="Z13" i="124"/>
  <c r="U13" i="138" s="1"/>
  <c r="AB13" i="124"/>
  <c r="W13" i="138" s="1"/>
  <c r="AC13" i="124"/>
  <c r="X13" i="138" s="1"/>
  <c r="AE13" i="124"/>
  <c r="Z13" i="138" s="1"/>
  <c r="AF13" i="124"/>
  <c r="AA13" i="138" s="1"/>
  <c r="AG13" i="124"/>
  <c r="AB13" i="138" s="1"/>
  <c r="D14" i="124"/>
  <c r="E14" i="124"/>
  <c r="F14" i="124"/>
  <c r="G14" i="124"/>
  <c r="H14" i="124"/>
  <c r="J14" i="124"/>
  <c r="E14" i="138" s="1"/>
  <c r="K14" i="124"/>
  <c r="F14" i="138" s="1"/>
  <c r="L14" i="124"/>
  <c r="G14" i="138" s="1"/>
  <c r="M14" i="124"/>
  <c r="H14" i="138" s="1"/>
  <c r="O14" i="124"/>
  <c r="J14" i="138" s="1"/>
  <c r="P14" i="124"/>
  <c r="K14" i="138" s="1"/>
  <c r="Q14" i="124"/>
  <c r="L14" i="138" s="1"/>
  <c r="U14" i="124"/>
  <c r="P14" i="138" s="1"/>
  <c r="V14" i="124"/>
  <c r="Q14" i="138" s="1"/>
  <c r="Z14" i="124"/>
  <c r="U14" i="138" s="1"/>
  <c r="AA14" i="124"/>
  <c r="V14" i="138" s="1"/>
  <c r="AC14" i="124"/>
  <c r="X14" i="138" s="1"/>
  <c r="AE14" i="124"/>
  <c r="Z14" i="138" s="1"/>
  <c r="AF14" i="124"/>
  <c r="AA14" i="138" s="1"/>
  <c r="AG14" i="124"/>
  <c r="AB14" i="138" s="1"/>
  <c r="E15" i="124"/>
  <c r="F15" i="124"/>
  <c r="G15" i="124"/>
  <c r="H15" i="124"/>
  <c r="J15" i="124"/>
  <c r="E15" i="138" s="1"/>
  <c r="K15" i="124"/>
  <c r="F15" i="138" s="1"/>
  <c r="L15" i="124"/>
  <c r="G15" i="138" s="1"/>
  <c r="M15" i="124"/>
  <c r="H15" i="138" s="1"/>
  <c r="O15" i="124"/>
  <c r="J15" i="138" s="1"/>
  <c r="P15" i="124"/>
  <c r="K15" i="138" s="1"/>
  <c r="Q15" i="124"/>
  <c r="L15" i="138" s="1"/>
  <c r="U15" i="124"/>
  <c r="P15" i="138" s="1"/>
  <c r="Z15" i="124"/>
  <c r="U15" i="138" s="1"/>
  <c r="AA15" i="124"/>
  <c r="V15" i="138" s="1"/>
  <c r="AB15" i="124"/>
  <c r="W15" i="138" s="1"/>
  <c r="AC15" i="124"/>
  <c r="X15" i="138" s="1"/>
  <c r="AE15" i="124"/>
  <c r="Z15" i="138" s="1"/>
  <c r="AF15" i="124"/>
  <c r="AA15" i="138" s="1"/>
  <c r="AG15" i="124"/>
  <c r="AB15" i="138" s="1"/>
  <c r="E16" i="124"/>
  <c r="F16" i="124"/>
  <c r="G16" i="124"/>
  <c r="H16" i="124"/>
  <c r="J16" i="124"/>
  <c r="E16" i="138" s="1"/>
  <c r="K16" i="124"/>
  <c r="F16" i="138" s="1"/>
  <c r="L16" i="124"/>
  <c r="G16" i="138" s="1"/>
  <c r="M16" i="124"/>
  <c r="H16" i="138" s="1"/>
  <c r="O16" i="124"/>
  <c r="J16" i="138" s="1"/>
  <c r="P16" i="124"/>
  <c r="K16" i="138" s="1"/>
  <c r="V16" i="124"/>
  <c r="Q16" i="138" s="1"/>
  <c r="Z16" i="124"/>
  <c r="U16" i="138" s="1"/>
  <c r="AA16" i="124"/>
  <c r="V16" i="138" s="1"/>
  <c r="AB16" i="124"/>
  <c r="W16" i="138" s="1"/>
  <c r="AC16" i="124"/>
  <c r="X16" i="138" s="1"/>
  <c r="AE16" i="124"/>
  <c r="Z16" i="138" s="1"/>
  <c r="AF16" i="124"/>
  <c r="AA16" i="138" s="1"/>
  <c r="AG16" i="124"/>
  <c r="AB16" i="138" s="1"/>
  <c r="D17" i="124"/>
  <c r="E17" i="124"/>
  <c r="F17" i="124"/>
  <c r="H17" i="124"/>
  <c r="J17" i="124"/>
  <c r="E17" i="138" s="1"/>
  <c r="K17" i="124"/>
  <c r="F17" i="138" s="1"/>
  <c r="L17" i="124"/>
  <c r="G17" i="138" s="1"/>
  <c r="M17" i="124"/>
  <c r="H17" i="138" s="1"/>
  <c r="O17" i="124"/>
  <c r="J17" i="138" s="1"/>
  <c r="P17" i="124"/>
  <c r="K17" i="138" s="1"/>
  <c r="U17" i="124"/>
  <c r="P17" i="138" s="1"/>
  <c r="V17" i="124"/>
  <c r="Q17" i="138" s="1"/>
  <c r="Z17" i="124"/>
  <c r="U17" i="138" s="1"/>
  <c r="AA17" i="124"/>
  <c r="V17" i="138" s="1"/>
  <c r="AB17" i="124"/>
  <c r="W17" i="138" s="1"/>
  <c r="AC17" i="124"/>
  <c r="X17" i="138" s="1"/>
  <c r="AE17" i="124"/>
  <c r="Z17" i="138" s="1"/>
  <c r="AF17" i="124"/>
  <c r="AA17" i="138" s="1"/>
  <c r="AG17" i="124"/>
  <c r="AB17" i="138" s="1"/>
  <c r="D18" i="124"/>
  <c r="F18" i="124"/>
  <c r="G18" i="124"/>
  <c r="H18" i="124"/>
  <c r="J18" i="124"/>
  <c r="E18" i="138" s="1"/>
  <c r="K18" i="124"/>
  <c r="F18" i="138" s="1"/>
  <c r="L18" i="124"/>
  <c r="G18" i="138" s="1"/>
  <c r="M18" i="124"/>
  <c r="H18" i="138" s="1"/>
  <c r="O18" i="124"/>
  <c r="J18" i="138" s="1"/>
  <c r="P18" i="124"/>
  <c r="K18" i="138" s="1"/>
  <c r="U18" i="124"/>
  <c r="P18" i="138" s="1"/>
  <c r="V18" i="124"/>
  <c r="Q18" i="138" s="1"/>
  <c r="AA18" i="124"/>
  <c r="V18" i="138" s="1"/>
  <c r="AB18" i="124"/>
  <c r="W18" i="138" s="1"/>
  <c r="AC18" i="124"/>
  <c r="X18" i="138" s="1"/>
  <c r="AE18" i="124"/>
  <c r="Z18" i="138" s="1"/>
  <c r="AF18" i="124"/>
  <c r="AA18" i="138" s="1"/>
  <c r="AG18" i="124"/>
  <c r="AB18" i="138" s="1"/>
  <c r="E19" i="124"/>
  <c r="F19" i="124"/>
  <c r="G19" i="124"/>
  <c r="H19" i="124"/>
  <c r="J19" i="124"/>
  <c r="E19" i="138" s="1"/>
  <c r="K19" i="124"/>
  <c r="F19" i="138" s="1"/>
  <c r="L19" i="124"/>
  <c r="G19" i="138" s="1"/>
  <c r="M19" i="124"/>
  <c r="H19" i="138" s="1"/>
  <c r="O19" i="124"/>
  <c r="J19" i="138" s="1"/>
  <c r="P19" i="124"/>
  <c r="K19" i="138" s="1"/>
  <c r="Q19" i="124"/>
  <c r="L19" i="138" s="1"/>
  <c r="U19" i="124"/>
  <c r="P19" i="138" s="1"/>
  <c r="V19" i="124"/>
  <c r="Q19" i="138" s="1"/>
  <c r="AA19" i="124"/>
  <c r="V19" i="138" s="1"/>
  <c r="AB19" i="124"/>
  <c r="W19" i="138" s="1"/>
  <c r="AC19" i="124"/>
  <c r="X19" i="138" s="1"/>
  <c r="AE19" i="124"/>
  <c r="Z19" i="138" s="1"/>
  <c r="AF19" i="124"/>
  <c r="AA19" i="138" s="1"/>
  <c r="AG19" i="124"/>
  <c r="AB19" i="138" s="1"/>
  <c r="D20" i="124"/>
  <c r="E20" i="124"/>
  <c r="F20" i="124"/>
  <c r="G20" i="124"/>
  <c r="H20" i="124"/>
  <c r="J20" i="124"/>
  <c r="E20" i="138" s="1"/>
  <c r="K20" i="124"/>
  <c r="F20" i="138" s="1"/>
  <c r="L20" i="124"/>
  <c r="G20" i="138" s="1"/>
  <c r="M20" i="124"/>
  <c r="H20" i="138" s="1"/>
  <c r="O20" i="124"/>
  <c r="J20" i="138" s="1"/>
  <c r="P20" i="124"/>
  <c r="K20" i="138" s="1"/>
  <c r="Q20" i="124"/>
  <c r="L20" i="138" s="1"/>
  <c r="U20" i="124"/>
  <c r="P20" i="138" s="1"/>
  <c r="V20" i="124"/>
  <c r="Q20" i="138" s="1"/>
  <c r="Z20" i="124"/>
  <c r="U20" i="138" s="1"/>
  <c r="AA20" i="124"/>
  <c r="V20" i="138" s="1"/>
  <c r="AB20" i="124"/>
  <c r="W20" i="138" s="1"/>
  <c r="AE20" i="124"/>
  <c r="Z20" i="138" s="1"/>
  <c r="AF20" i="124"/>
  <c r="AA20" i="138" s="1"/>
  <c r="AG20" i="124"/>
  <c r="AB20" i="138" s="1"/>
  <c r="E21" i="124"/>
  <c r="F21" i="124"/>
  <c r="G21" i="124"/>
  <c r="H21" i="124"/>
  <c r="J21" i="124"/>
  <c r="E21" i="138" s="1"/>
  <c r="K21" i="124"/>
  <c r="F21" i="138" s="1"/>
  <c r="L21" i="124"/>
  <c r="G21" i="138" s="1"/>
  <c r="M21" i="124"/>
  <c r="H21" i="138" s="1"/>
  <c r="O21" i="124"/>
  <c r="J21" i="138" s="1"/>
  <c r="P21" i="124"/>
  <c r="Q21" i="124"/>
  <c r="L21" i="138" s="1"/>
  <c r="V21" i="124"/>
  <c r="Q21" i="138" s="1"/>
  <c r="Z21" i="124"/>
  <c r="U21" i="138" s="1"/>
  <c r="AB21" i="124"/>
  <c r="W21" i="138" s="1"/>
  <c r="AC21" i="124"/>
  <c r="X21" i="138" s="1"/>
  <c r="AE21" i="124"/>
  <c r="Z21" i="138" s="1"/>
  <c r="AF21" i="124"/>
  <c r="AA21" i="138" s="1"/>
  <c r="AG21" i="124"/>
  <c r="AB21" i="138" s="1"/>
  <c r="D22" i="124"/>
  <c r="E22" i="124"/>
  <c r="F22" i="124"/>
  <c r="G22" i="124"/>
  <c r="H22" i="124"/>
  <c r="J22" i="124"/>
  <c r="E22" i="138" s="1"/>
  <c r="K22" i="124"/>
  <c r="F22" i="138" s="1"/>
  <c r="L22" i="124"/>
  <c r="G22" i="138" s="1"/>
  <c r="M22" i="124"/>
  <c r="H22" i="138" s="1"/>
  <c r="O22" i="124"/>
  <c r="J22" i="138" s="1"/>
  <c r="P22" i="124"/>
  <c r="K22" i="138" s="1"/>
  <c r="Q22" i="124"/>
  <c r="L22" i="138" s="1"/>
  <c r="V22" i="124"/>
  <c r="Q22" i="138" s="1"/>
  <c r="Z22" i="124"/>
  <c r="U22" i="138" s="1"/>
  <c r="AA22" i="124"/>
  <c r="V22" i="138" s="1"/>
  <c r="AB22" i="124"/>
  <c r="W22" i="138" s="1"/>
  <c r="AC22" i="124"/>
  <c r="X22" i="138" s="1"/>
  <c r="AE22" i="124"/>
  <c r="Z22" i="138" s="1"/>
  <c r="AF22" i="124"/>
  <c r="AA22" i="138" s="1"/>
  <c r="AG22" i="124"/>
  <c r="AB22" i="138" s="1"/>
  <c r="E23" i="124"/>
  <c r="F23" i="124"/>
  <c r="G23" i="124"/>
  <c r="H23" i="124"/>
  <c r="J23" i="124"/>
  <c r="E23" i="138" s="1"/>
  <c r="K23" i="124"/>
  <c r="F23" i="138" s="1"/>
  <c r="L23" i="124"/>
  <c r="G23" i="138" s="1"/>
  <c r="M23" i="124"/>
  <c r="H23" i="138" s="1"/>
  <c r="O23" i="124"/>
  <c r="J23" i="138" s="1"/>
  <c r="P23" i="124"/>
  <c r="K23" i="138" s="1"/>
  <c r="U23" i="124"/>
  <c r="P23" i="138" s="1"/>
  <c r="V23" i="124"/>
  <c r="Q23" i="138" s="1"/>
  <c r="Z23" i="124"/>
  <c r="U23" i="138" s="1"/>
  <c r="AA23" i="124"/>
  <c r="V23" i="138" s="1"/>
  <c r="AB23" i="124"/>
  <c r="W23" i="138" s="1"/>
  <c r="AC23" i="124"/>
  <c r="X23" i="138" s="1"/>
  <c r="AE23" i="124"/>
  <c r="Z23" i="138" s="1"/>
  <c r="AF23" i="124"/>
  <c r="AA23" i="138" s="1"/>
  <c r="AG23" i="124"/>
  <c r="AB23" i="138" s="1"/>
  <c r="E24" i="124"/>
  <c r="F24" i="124"/>
  <c r="G24" i="124"/>
  <c r="H24" i="124"/>
  <c r="J24" i="124"/>
  <c r="E24" i="138" s="1"/>
  <c r="K24" i="124"/>
  <c r="F24" i="138" s="1"/>
  <c r="L24" i="124"/>
  <c r="G24" i="138" s="1"/>
  <c r="M24" i="124"/>
  <c r="H24" i="138" s="1"/>
  <c r="O24" i="124"/>
  <c r="J24" i="138" s="1"/>
  <c r="P24" i="124"/>
  <c r="K24" i="138" s="1"/>
  <c r="V24" i="124"/>
  <c r="Q24" i="138" s="1"/>
  <c r="Z24" i="124"/>
  <c r="U24" i="138" s="1"/>
  <c r="AA24" i="124"/>
  <c r="V24" i="138" s="1"/>
  <c r="AB24" i="124"/>
  <c r="W24" i="138" s="1"/>
  <c r="AC24" i="124"/>
  <c r="X24" i="138" s="1"/>
  <c r="AE24" i="124"/>
  <c r="Z24" i="138" s="1"/>
  <c r="AF24" i="124"/>
  <c r="AA24" i="138" s="1"/>
  <c r="AG24" i="124"/>
  <c r="AB24" i="138" s="1"/>
  <c r="D25" i="124"/>
  <c r="E25" i="124"/>
  <c r="F25" i="124"/>
  <c r="G25" i="124"/>
  <c r="H25" i="124"/>
  <c r="J25" i="124"/>
  <c r="E25" i="138" s="1"/>
  <c r="K25" i="124"/>
  <c r="F25" i="138" s="1"/>
  <c r="L25" i="124"/>
  <c r="G25" i="138" s="1"/>
  <c r="M25" i="124"/>
  <c r="H25" i="138" s="1"/>
  <c r="O25" i="124"/>
  <c r="J25" i="138" s="1"/>
  <c r="P25" i="124"/>
  <c r="K25" i="138" s="1"/>
  <c r="Q25" i="124"/>
  <c r="L25" i="138" s="1"/>
  <c r="U25" i="124"/>
  <c r="P25" i="138" s="1"/>
  <c r="V25" i="124"/>
  <c r="Q25" i="138" s="1"/>
  <c r="AA25" i="124"/>
  <c r="V25" i="138" s="1"/>
  <c r="AB25" i="124"/>
  <c r="W25" i="138" s="1"/>
  <c r="AC25" i="124"/>
  <c r="X25" i="138" s="1"/>
  <c r="AE25" i="124"/>
  <c r="Z25" i="138" s="1"/>
  <c r="AF25" i="124"/>
  <c r="AA25" i="138" s="1"/>
  <c r="AG25" i="124"/>
  <c r="AB25" i="138" s="1"/>
  <c r="D26" i="124"/>
  <c r="E26" i="124"/>
  <c r="F26" i="124"/>
  <c r="G26" i="124"/>
  <c r="H26" i="124"/>
  <c r="I26" i="124"/>
  <c r="J26" i="124"/>
  <c r="E26" i="138" s="1"/>
  <c r="K26" i="124"/>
  <c r="F26" i="138" s="1"/>
  <c r="L26" i="124"/>
  <c r="G26" i="138" s="1"/>
  <c r="M26" i="124"/>
  <c r="H26" i="138" s="1"/>
  <c r="O26" i="124"/>
  <c r="J26" i="138" s="1"/>
  <c r="P26" i="124"/>
  <c r="K26" i="138" s="1"/>
  <c r="U26" i="124"/>
  <c r="P26" i="138" s="1"/>
  <c r="V26" i="124"/>
  <c r="Q26" i="138" s="1"/>
  <c r="AA26" i="124"/>
  <c r="V26" i="138" s="1"/>
  <c r="AB26" i="124"/>
  <c r="W26" i="138" s="1"/>
  <c r="AC26" i="124"/>
  <c r="X26" i="138" s="1"/>
  <c r="AE26" i="124"/>
  <c r="Z26" i="138" s="1"/>
  <c r="AF26" i="124"/>
  <c r="AA26" i="138" s="1"/>
  <c r="AG26" i="124"/>
  <c r="AB26" i="138" s="1"/>
  <c r="D27" i="124"/>
  <c r="E27" i="124"/>
  <c r="F27" i="124"/>
  <c r="G27" i="124"/>
  <c r="H27" i="124"/>
  <c r="I27" i="124"/>
  <c r="J27" i="124"/>
  <c r="E27" i="138" s="1"/>
  <c r="K27" i="124"/>
  <c r="F27" i="138" s="1"/>
  <c r="L27" i="124"/>
  <c r="G27" i="138" s="1"/>
  <c r="M27" i="124"/>
  <c r="H27" i="138" s="1"/>
  <c r="O27" i="124"/>
  <c r="J27" i="138" s="1"/>
  <c r="P27" i="124"/>
  <c r="K27" i="138" s="1"/>
  <c r="Q27" i="124"/>
  <c r="L27" i="138" s="1"/>
  <c r="V27" i="124"/>
  <c r="Q27" i="138" s="1"/>
  <c r="Z27" i="124"/>
  <c r="U27" i="138" s="1"/>
  <c r="AA27" i="124"/>
  <c r="V27" i="138" s="1"/>
  <c r="AB27" i="124"/>
  <c r="W27" i="138" s="1"/>
  <c r="AC27" i="124"/>
  <c r="X27" i="138" s="1"/>
  <c r="AE27" i="124"/>
  <c r="Z27" i="138" s="1"/>
  <c r="AF27" i="124"/>
  <c r="AA27" i="138" s="1"/>
  <c r="AG27" i="124"/>
  <c r="AB27" i="138" s="1"/>
  <c r="D28" i="124"/>
  <c r="E28" i="124"/>
  <c r="F28" i="124"/>
  <c r="G28" i="124"/>
  <c r="H28" i="124"/>
  <c r="J28" i="124"/>
  <c r="E28" i="138" s="1"/>
  <c r="K28" i="124"/>
  <c r="F28" i="138" s="1"/>
  <c r="L28" i="124"/>
  <c r="G28" i="138" s="1"/>
  <c r="M28" i="124"/>
  <c r="H28" i="138" s="1"/>
  <c r="O28" i="124"/>
  <c r="J28" i="138" s="1"/>
  <c r="P28" i="124"/>
  <c r="K28" i="138" s="1"/>
  <c r="Q28" i="124"/>
  <c r="L28" i="138" s="1"/>
  <c r="U28" i="124"/>
  <c r="P28" i="138" s="1"/>
  <c r="V28" i="124"/>
  <c r="Q28" i="138" s="1"/>
  <c r="Z28" i="124"/>
  <c r="U28" i="138" s="1"/>
  <c r="AA28" i="124"/>
  <c r="V28" i="138" s="1"/>
  <c r="AC28" i="124"/>
  <c r="X28" i="138" s="1"/>
  <c r="AE28" i="124"/>
  <c r="Z28" i="138" s="1"/>
  <c r="AF28" i="124"/>
  <c r="AA28" i="138" s="1"/>
  <c r="AG28" i="124"/>
  <c r="AB28" i="138" s="1"/>
  <c r="E29" i="124"/>
  <c r="F29" i="124"/>
  <c r="G29" i="124"/>
  <c r="H29" i="124"/>
  <c r="J29" i="124"/>
  <c r="E29" i="138" s="1"/>
  <c r="K29" i="124"/>
  <c r="F29" i="138" s="1"/>
  <c r="L29" i="124"/>
  <c r="G29" i="138" s="1"/>
  <c r="M29" i="124"/>
  <c r="H29" i="138" s="1"/>
  <c r="O29" i="124"/>
  <c r="J29" i="138" s="1"/>
  <c r="P29" i="124"/>
  <c r="K29" i="138" s="1"/>
  <c r="Q29" i="124"/>
  <c r="L29" i="138" s="1"/>
  <c r="U29" i="124"/>
  <c r="P29" i="138" s="1"/>
  <c r="Z29" i="124"/>
  <c r="U29" i="138" s="1"/>
  <c r="AA29" i="124"/>
  <c r="V29" i="138" s="1"/>
  <c r="AB29" i="124"/>
  <c r="W29" i="138" s="1"/>
  <c r="AC29" i="124"/>
  <c r="X29" i="138" s="1"/>
  <c r="AE29" i="124"/>
  <c r="Z29" i="138" s="1"/>
  <c r="AF29" i="124"/>
  <c r="AA29" i="138" s="1"/>
  <c r="AG29" i="124"/>
  <c r="AB29" i="138" s="1"/>
  <c r="E30" i="124"/>
  <c r="F30" i="124"/>
  <c r="G30" i="124"/>
  <c r="H30" i="124"/>
  <c r="J30" i="124"/>
  <c r="E30" i="138" s="1"/>
  <c r="K30" i="124"/>
  <c r="F30" i="138" s="1"/>
  <c r="L30" i="124"/>
  <c r="G30" i="138" s="1"/>
  <c r="M30" i="124"/>
  <c r="H30" i="138" s="1"/>
  <c r="O30" i="124"/>
  <c r="J30" i="138" s="1"/>
  <c r="P30" i="124"/>
  <c r="K30" i="138" s="1"/>
  <c r="V30" i="124"/>
  <c r="Q30" i="138" s="1"/>
  <c r="Z30" i="124"/>
  <c r="U30" i="138" s="1"/>
  <c r="AA30" i="124"/>
  <c r="V30" i="138" s="1"/>
  <c r="AB30" i="124"/>
  <c r="W30" i="138" s="1"/>
  <c r="AC30" i="124"/>
  <c r="X30" i="138" s="1"/>
  <c r="AE30" i="124"/>
  <c r="Z30" i="138" s="1"/>
  <c r="AF30" i="124"/>
  <c r="AA30" i="138" s="1"/>
  <c r="AG30" i="124"/>
  <c r="AB30" i="138" s="1"/>
  <c r="D31" i="124"/>
  <c r="E31" i="124"/>
  <c r="F31" i="124"/>
  <c r="H31" i="124"/>
  <c r="J31" i="124"/>
  <c r="E31" i="138" s="1"/>
  <c r="K31" i="124"/>
  <c r="F31" i="138" s="1"/>
  <c r="L31" i="124"/>
  <c r="G31" i="138" s="1"/>
  <c r="M31" i="124"/>
  <c r="H31" i="138" s="1"/>
  <c r="O31" i="124"/>
  <c r="J31" i="138" s="1"/>
  <c r="P31" i="124"/>
  <c r="K31" i="138" s="1"/>
  <c r="U31" i="124"/>
  <c r="P31" i="138" s="1"/>
  <c r="V31" i="124"/>
  <c r="Q31" i="138" s="1"/>
  <c r="Z31" i="124"/>
  <c r="U31" i="138" s="1"/>
  <c r="AA31" i="124"/>
  <c r="V31" i="138" s="1"/>
  <c r="AB31" i="124"/>
  <c r="W31" i="138" s="1"/>
  <c r="AC31" i="124"/>
  <c r="X31" i="138" s="1"/>
  <c r="AE31" i="124"/>
  <c r="Z31" i="138" s="1"/>
  <c r="AF31" i="124"/>
  <c r="AA31" i="138" s="1"/>
  <c r="AG31" i="124"/>
  <c r="AB31" i="138" s="1"/>
  <c r="D32" i="124"/>
  <c r="F32" i="124"/>
  <c r="G32" i="124"/>
  <c r="H32" i="124"/>
  <c r="J32" i="124"/>
  <c r="E32" i="138" s="1"/>
  <c r="K32" i="124"/>
  <c r="F32" i="138" s="1"/>
  <c r="L32" i="124"/>
  <c r="G32" i="138" s="1"/>
  <c r="M32" i="124"/>
  <c r="H32" i="138" s="1"/>
  <c r="O32" i="124"/>
  <c r="J32" i="138" s="1"/>
  <c r="P32" i="124"/>
  <c r="K32" i="138" s="1"/>
  <c r="Q32" i="124"/>
  <c r="L32" i="138" s="1"/>
  <c r="U32" i="124"/>
  <c r="P32" i="138" s="1"/>
  <c r="V32" i="124"/>
  <c r="Q32" i="138" s="1"/>
  <c r="AA32" i="124"/>
  <c r="V32" i="138" s="1"/>
  <c r="AB32" i="124"/>
  <c r="W32" i="138" s="1"/>
  <c r="AC32" i="124"/>
  <c r="X32" i="138" s="1"/>
  <c r="AE32" i="124"/>
  <c r="Z32" i="138" s="1"/>
  <c r="AF32" i="124"/>
  <c r="AA32" i="138" s="1"/>
  <c r="AG32" i="124"/>
  <c r="AB32" i="138" s="1"/>
  <c r="D33" i="124"/>
  <c r="E33" i="124"/>
  <c r="F33" i="124"/>
  <c r="G33" i="124"/>
  <c r="J33" i="124"/>
  <c r="E33" i="138" s="1"/>
  <c r="K33" i="124"/>
  <c r="F33" i="138" s="1"/>
  <c r="L33" i="124"/>
  <c r="G33" i="138" s="1"/>
  <c r="M33" i="124"/>
  <c r="H33" i="138" s="1"/>
  <c r="O33" i="124"/>
  <c r="J33" i="138" s="1"/>
  <c r="P33" i="124"/>
  <c r="K33" i="138" s="1"/>
  <c r="Q33" i="124"/>
  <c r="L33" i="138" s="1"/>
  <c r="U33" i="124"/>
  <c r="P33" i="138" s="1"/>
  <c r="V33" i="124"/>
  <c r="Q33" i="138" s="1"/>
  <c r="AA33" i="124"/>
  <c r="V33" i="138" s="1"/>
  <c r="AB33" i="124"/>
  <c r="W33" i="138" s="1"/>
  <c r="AC33" i="124"/>
  <c r="X33" i="138" s="1"/>
  <c r="AE33" i="124"/>
  <c r="Z33" i="138" s="1"/>
  <c r="AF33" i="124"/>
  <c r="AA33" i="138" s="1"/>
  <c r="AG33" i="124"/>
  <c r="AB33" i="138" s="1"/>
  <c r="D34" i="124"/>
  <c r="E34" i="124"/>
  <c r="F34" i="124"/>
  <c r="G34" i="124"/>
  <c r="H34" i="124"/>
  <c r="I34" i="124"/>
  <c r="J34" i="124"/>
  <c r="E34" i="138" s="1"/>
  <c r="K34" i="124"/>
  <c r="F34" i="138" s="1"/>
  <c r="L34" i="124"/>
  <c r="G34" i="138" s="1"/>
  <c r="M34" i="124"/>
  <c r="H34" i="138" s="1"/>
  <c r="O34" i="124"/>
  <c r="J34" i="138" s="1"/>
  <c r="P34" i="124"/>
  <c r="K34" i="138" s="1"/>
  <c r="Q34" i="124"/>
  <c r="L34" i="138" s="1"/>
  <c r="U34" i="124"/>
  <c r="P34" i="138" s="1"/>
  <c r="V34" i="124"/>
  <c r="Q34" i="138" s="1"/>
  <c r="Z34" i="124"/>
  <c r="U34" i="138" s="1"/>
  <c r="AA34" i="124"/>
  <c r="V34" i="138" s="1"/>
  <c r="AB34" i="124"/>
  <c r="W34" i="138" s="1"/>
  <c r="AE34" i="124"/>
  <c r="Z34" i="138" s="1"/>
  <c r="AF34" i="124"/>
  <c r="AA34" i="138" s="1"/>
  <c r="AG34" i="124"/>
  <c r="AB34" i="138" s="1"/>
  <c r="E35" i="124"/>
  <c r="F35" i="124"/>
  <c r="G35" i="124"/>
  <c r="H35" i="124"/>
  <c r="J35" i="124"/>
  <c r="E35" i="138" s="1"/>
  <c r="K35" i="124"/>
  <c r="F35" i="138" s="1"/>
  <c r="L35" i="124"/>
  <c r="G35" i="138" s="1"/>
  <c r="M35" i="124"/>
  <c r="H35" i="138" s="1"/>
  <c r="O35" i="124"/>
  <c r="J35" i="138" s="1"/>
  <c r="P35" i="124"/>
  <c r="K35" i="138" s="1"/>
  <c r="Q35" i="124"/>
  <c r="L35" i="138" s="1"/>
  <c r="V35" i="124"/>
  <c r="Q35" i="138" s="1"/>
  <c r="Z35" i="124"/>
  <c r="U35" i="138" s="1"/>
  <c r="AB35" i="124"/>
  <c r="W35" i="138" s="1"/>
  <c r="AC35" i="124"/>
  <c r="X35" i="138" s="1"/>
  <c r="AE35" i="124"/>
  <c r="Z35" i="138" s="1"/>
  <c r="AF35" i="124"/>
  <c r="AA35" i="138" s="1"/>
  <c r="AG35" i="124"/>
  <c r="AB35" i="138" s="1"/>
  <c r="D36" i="124"/>
  <c r="E36" i="124"/>
  <c r="F36" i="124"/>
  <c r="G36" i="124"/>
  <c r="H36" i="124"/>
  <c r="I36" i="124"/>
  <c r="J36" i="124"/>
  <c r="E36" i="138" s="1"/>
  <c r="K36" i="124"/>
  <c r="F36" i="138" s="1"/>
  <c r="L36" i="124"/>
  <c r="G36" i="138" s="1"/>
  <c r="M36" i="124"/>
  <c r="H36" i="138" s="1"/>
  <c r="O36" i="124"/>
  <c r="J36" i="138" s="1"/>
  <c r="P36" i="124"/>
  <c r="K36" i="138" s="1"/>
  <c r="Q36" i="124"/>
  <c r="L36" i="138" s="1"/>
  <c r="V36" i="124"/>
  <c r="Q36" i="138" s="1"/>
  <c r="Z36" i="124"/>
  <c r="U36" i="138" s="1"/>
  <c r="AA36" i="124"/>
  <c r="V36" i="138" s="1"/>
  <c r="AB36" i="124"/>
  <c r="W36" i="138" s="1"/>
  <c r="AC36" i="124"/>
  <c r="X36" i="138" s="1"/>
  <c r="AE36" i="124"/>
  <c r="Z36" i="138" s="1"/>
  <c r="AF36" i="124"/>
  <c r="AA36" i="138" s="1"/>
  <c r="AG36" i="124"/>
  <c r="AB36" i="138" s="1"/>
  <c r="E37" i="124"/>
  <c r="F37" i="124"/>
  <c r="G37" i="124"/>
  <c r="H37" i="124"/>
  <c r="J37" i="124"/>
  <c r="E37" i="138" s="1"/>
  <c r="K37" i="124"/>
  <c r="F37" i="138" s="1"/>
  <c r="L37" i="124"/>
  <c r="G37" i="138" s="1"/>
  <c r="M37" i="124"/>
  <c r="H37" i="138" s="1"/>
  <c r="O37" i="124"/>
  <c r="J37" i="138" s="1"/>
  <c r="P37" i="124"/>
  <c r="K37" i="138" s="1"/>
  <c r="U37" i="124"/>
  <c r="P37" i="138" s="1"/>
  <c r="V37" i="124"/>
  <c r="Q37" i="138" s="1"/>
  <c r="Z37" i="124"/>
  <c r="U37" i="138" s="1"/>
  <c r="AA37" i="124"/>
  <c r="V37" i="138" s="1"/>
  <c r="AB37" i="124"/>
  <c r="W37" i="138" s="1"/>
  <c r="AC37" i="124"/>
  <c r="X37" i="138" s="1"/>
  <c r="AE37" i="124"/>
  <c r="Z37" i="138" s="1"/>
  <c r="AF37" i="124"/>
  <c r="AA37" i="138" s="1"/>
  <c r="AG37" i="124"/>
  <c r="AB37" i="138" s="1"/>
  <c r="E38" i="124"/>
  <c r="F38" i="124"/>
  <c r="G38" i="124"/>
  <c r="H38" i="124"/>
  <c r="J38" i="124"/>
  <c r="E38" i="138" s="1"/>
  <c r="K38" i="124"/>
  <c r="F38" i="138" s="1"/>
  <c r="L38" i="124"/>
  <c r="G38" i="138" s="1"/>
  <c r="M38" i="124"/>
  <c r="H38" i="138" s="1"/>
  <c r="O38" i="124"/>
  <c r="J38" i="138" s="1"/>
  <c r="P38" i="124"/>
  <c r="K38" i="138" s="1"/>
  <c r="V38" i="124"/>
  <c r="Q38" i="138" s="1"/>
  <c r="Z38" i="124"/>
  <c r="U38" i="138" s="1"/>
  <c r="AA38" i="124"/>
  <c r="V38" i="138" s="1"/>
  <c r="AB38" i="124"/>
  <c r="W38" i="138" s="1"/>
  <c r="AC38" i="124"/>
  <c r="X38" i="138" s="1"/>
  <c r="AE38" i="124"/>
  <c r="Z38" i="138" s="1"/>
  <c r="AF38" i="124"/>
  <c r="AA38" i="138" s="1"/>
  <c r="AG38" i="124"/>
  <c r="AB38" i="138" s="1"/>
  <c r="D39" i="124"/>
  <c r="E39" i="124"/>
  <c r="F39" i="124"/>
  <c r="G39" i="124"/>
  <c r="H39" i="124"/>
  <c r="I39" i="124"/>
  <c r="J39" i="124"/>
  <c r="E39" i="138" s="1"/>
  <c r="K39" i="124"/>
  <c r="F39" i="138" s="1"/>
  <c r="L39" i="124"/>
  <c r="G39" i="138" s="1"/>
  <c r="M39" i="124"/>
  <c r="H39" i="138" s="1"/>
  <c r="O39" i="124"/>
  <c r="J39" i="138" s="1"/>
  <c r="P39" i="124"/>
  <c r="K39" i="138" s="1"/>
  <c r="Q39" i="124"/>
  <c r="L39" i="138" s="1"/>
  <c r="U39" i="124"/>
  <c r="P39" i="138" s="1"/>
  <c r="V39" i="124"/>
  <c r="Q39" i="138" s="1"/>
  <c r="AA39" i="124"/>
  <c r="V39" i="138" s="1"/>
  <c r="AB39" i="124"/>
  <c r="W39" i="138" s="1"/>
  <c r="AC39" i="124"/>
  <c r="X39" i="138" s="1"/>
  <c r="AE39" i="124"/>
  <c r="Z39" i="138" s="1"/>
  <c r="AF39" i="124"/>
  <c r="AA39" i="138" s="1"/>
  <c r="AG39" i="124"/>
  <c r="AB39" i="138" s="1"/>
  <c r="D40" i="124"/>
  <c r="E40" i="124"/>
  <c r="F40" i="124"/>
  <c r="G40" i="124"/>
  <c r="H40" i="124"/>
  <c r="I40" i="124"/>
  <c r="J40" i="124"/>
  <c r="E40" i="138" s="1"/>
  <c r="K40" i="124"/>
  <c r="F40" i="138" s="1"/>
  <c r="L40" i="124"/>
  <c r="G40" i="138" s="1"/>
  <c r="M40" i="124"/>
  <c r="H40" i="138" s="1"/>
  <c r="O40" i="124"/>
  <c r="J40" i="138" s="1"/>
  <c r="P40" i="124"/>
  <c r="K40" i="138" s="1"/>
  <c r="U40" i="124"/>
  <c r="P40" i="138" s="1"/>
  <c r="V40" i="124"/>
  <c r="Q40" i="138" s="1"/>
  <c r="AA40" i="124"/>
  <c r="V40" i="138" s="1"/>
  <c r="AB40" i="124"/>
  <c r="W40" i="138" s="1"/>
  <c r="AC40" i="124"/>
  <c r="X40" i="138" s="1"/>
  <c r="AE40" i="124"/>
  <c r="Z40" i="138" s="1"/>
  <c r="AF40" i="124"/>
  <c r="AA40" i="138" s="1"/>
  <c r="AG40" i="124"/>
  <c r="AB40" i="138" s="1"/>
  <c r="D41" i="124"/>
  <c r="E41" i="124"/>
  <c r="F41" i="124"/>
  <c r="G41" i="124"/>
  <c r="H41" i="124"/>
  <c r="I41" i="124"/>
  <c r="J41" i="124"/>
  <c r="E41" i="138" s="1"/>
  <c r="K41" i="124"/>
  <c r="F41" i="138" s="1"/>
  <c r="L41" i="124"/>
  <c r="G41" i="138" s="1"/>
  <c r="M41" i="124"/>
  <c r="H41" i="138" s="1"/>
  <c r="O41" i="124"/>
  <c r="J41" i="138" s="1"/>
  <c r="P41" i="124"/>
  <c r="K41" i="138" s="1"/>
  <c r="Q41" i="124"/>
  <c r="L41" i="138" s="1"/>
  <c r="V41" i="124"/>
  <c r="Q41" i="138" s="1"/>
  <c r="Z41" i="124"/>
  <c r="U41" i="138" s="1"/>
  <c r="AA41" i="124"/>
  <c r="V41" i="138" s="1"/>
  <c r="AB41" i="124"/>
  <c r="W41" i="138" s="1"/>
  <c r="AC41" i="124"/>
  <c r="X41" i="138" s="1"/>
  <c r="AE41" i="124"/>
  <c r="Z41" i="138" s="1"/>
  <c r="AF41" i="124"/>
  <c r="AA41" i="138" s="1"/>
  <c r="AG41" i="124"/>
  <c r="AB41" i="138" s="1"/>
  <c r="D42" i="124"/>
  <c r="E42" i="124"/>
  <c r="F42" i="124"/>
  <c r="G42" i="124"/>
  <c r="H42" i="124"/>
  <c r="I42" i="124"/>
  <c r="J42" i="124"/>
  <c r="E42" i="138" s="1"/>
  <c r="K42" i="124"/>
  <c r="F42" i="138" s="1"/>
  <c r="L42" i="124"/>
  <c r="G42" i="138" s="1"/>
  <c r="M42" i="124"/>
  <c r="H42" i="138" s="1"/>
  <c r="O42" i="124"/>
  <c r="J42" i="138" s="1"/>
  <c r="P42" i="124"/>
  <c r="K42" i="138" s="1"/>
  <c r="Q42" i="124"/>
  <c r="L42" i="138" s="1"/>
  <c r="U42" i="124"/>
  <c r="P42" i="138" s="1"/>
  <c r="V42" i="124"/>
  <c r="Q42" i="138" s="1"/>
  <c r="Z42" i="124"/>
  <c r="U42" i="138" s="1"/>
  <c r="AA42" i="124"/>
  <c r="V42" i="138" s="1"/>
  <c r="AC42" i="124"/>
  <c r="X42" i="138" s="1"/>
  <c r="AE42" i="124"/>
  <c r="Z42" i="138" s="1"/>
  <c r="AF42" i="124"/>
  <c r="AA42" i="138" s="1"/>
  <c r="AG42" i="124"/>
  <c r="AB42" i="138" s="1"/>
  <c r="E43" i="124"/>
  <c r="F43" i="124"/>
  <c r="G43" i="124"/>
  <c r="H43" i="124"/>
  <c r="J43" i="124"/>
  <c r="E43" i="138" s="1"/>
  <c r="K43" i="124"/>
  <c r="F43" i="138" s="1"/>
  <c r="L43" i="124"/>
  <c r="G43" i="138" s="1"/>
  <c r="M43" i="124"/>
  <c r="H43" i="138" s="1"/>
  <c r="O43" i="124"/>
  <c r="J43" i="138" s="1"/>
  <c r="P43" i="124"/>
  <c r="K43" i="138" s="1"/>
  <c r="Q43" i="124"/>
  <c r="L43" i="138" s="1"/>
  <c r="U43" i="124"/>
  <c r="P43" i="138" s="1"/>
  <c r="Z43" i="124"/>
  <c r="U43" i="138" s="1"/>
  <c r="AA43" i="124"/>
  <c r="V43" i="138" s="1"/>
  <c r="AB43" i="124"/>
  <c r="W43" i="138" s="1"/>
  <c r="AC43" i="124"/>
  <c r="X43" i="138" s="1"/>
  <c r="AE43" i="124"/>
  <c r="Z43" i="138" s="1"/>
  <c r="AF43" i="124"/>
  <c r="AA43" i="138" s="1"/>
  <c r="AG43" i="124"/>
  <c r="AB43" i="138" s="1"/>
  <c r="E44" i="124"/>
  <c r="F44" i="124"/>
  <c r="G44" i="124"/>
  <c r="H44" i="124"/>
  <c r="J44" i="124"/>
  <c r="E44" i="138" s="1"/>
  <c r="K44" i="124"/>
  <c r="F44" i="138" s="1"/>
  <c r="L44" i="124"/>
  <c r="G44" i="138" s="1"/>
  <c r="M44" i="124"/>
  <c r="H44" i="138" s="1"/>
  <c r="O44" i="124"/>
  <c r="J44" i="138" s="1"/>
  <c r="P44" i="124"/>
  <c r="K44" i="138" s="1"/>
  <c r="V44" i="124"/>
  <c r="Q44" i="138" s="1"/>
  <c r="Z44" i="124"/>
  <c r="U44" i="138" s="1"/>
  <c r="AA44" i="124"/>
  <c r="V44" i="138" s="1"/>
  <c r="AB44" i="124"/>
  <c r="W44" i="138" s="1"/>
  <c r="AC44" i="124"/>
  <c r="X44" i="138" s="1"/>
  <c r="AE44" i="124"/>
  <c r="Z44" i="138" s="1"/>
  <c r="AF44" i="124"/>
  <c r="AA44" i="138" s="1"/>
  <c r="AG44" i="124"/>
  <c r="AB44" i="138" s="1"/>
  <c r="D45" i="124"/>
  <c r="E45" i="124"/>
  <c r="F45" i="124"/>
  <c r="H45" i="124"/>
  <c r="J45" i="124"/>
  <c r="E45" i="138" s="1"/>
  <c r="K45" i="124"/>
  <c r="F45" i="138" s="1"/>
  <c r="L45" i="124"/>
  <c r="G45" i="138" s="1"/>
  <c r="M45" i="124"/>
  <c r="H45" i="138" s="1"/>
  <c r="O45" i="124"/>
  <c r="J45" i="138" s="1"/>
  <c r="P45" i="124"/>
  <c r="K45" i="138" s="1"/>
  <c r="U45" i="124"/>
  <c r="P45" i="138" s="1"/>
  <c r="V45" i="124"/>
  <c r="Q45" i="138" s="1"/>
  <c r="Z45" i="124"/>
  <c r="U45" i="138" s="1"/>
  <c r="AA45" i="124"/>
  <c r="V45" i="138" s="1"/>
  <c r="AB45" i="124"/>
  <c r="W45" i="138" s="1"/>
  <c r="AC45" i="124"/>
  <c r="X45" i="138" s="1"/>
  <c r="AE45" i="124"/>
  <c r="Z45" i="138" s="1"/>
  <c r="AF45" i="124"/>
  <c r="AA45" i="138" s="1"/>
  <c r="AG45" i="124"/>
  <c r="AB45" i="138" s="1"/>
  <c r="D46" i="124"/>
  <c r="F46" i="124"/>
  <c r="G46" i="124"/>
  <c r="H46" i="124"/>
  <c r="J46" i="124"/>
  <c r="E46" i="138" s="1"/>
  <c r="K46" i="124"/>
  <c r="F46" i="138" s="1"/>
  <c r="L46" i="124"/>
  <c r="G46" i="138" s="1"/>
  <c r="M46" i="124"/>
  <c r="H46" i="138" s="1"/>
  <c r="O46" i="124"/>
  <c r="J46" i="138" s="1"/>
  <c r="P46" i="124"/>
  <c r="K46" i="138" s="1"/>
  <c r="Q46" i="124"/>
  <c r="L46" i="138" s="1"/>
  <c r="U46" i="124"/>
  <c r="P46" i="138" s="1"/>
  <c r="V46" i="124"/>
  <c r="Q46" i="138" s="1"/>
  <c r="AA46" i="124"/>
  <c r="V46" i="138" s="1"/>
  <c r="AB46" i="124"/>
  <c r="W46" i="138" s="1"/>
  <c r="AC46" i="124"/>
  <c r="X46" i="138" s="1"/>
  <c r="AE46" i="124"/>
  <c r="Z46" i="138" s="1"/>
  <c r="AF46" i="124"/>
  <c r="AA46" i="138" s="1"/>
  <c r="AG46" i="124"/>
  <c r="AB46" i="138" s="1"/>
  <c r="D47" i="124"/>
  <c r="E47" i="124"/>
  <c r="F47" i="124"/>
  <c r="G47" i="124"/>
  <c r="J47" i="124"/>
  <c r="E47" i="138" s="1"/>
  <c r="K47" i="124"/>
  <c r="F47" i="138" s="1"/>
  <c r="L47" i="124"/>
  <c r="G47" i="138" s="1"/>
  <c r="M47" i="124"/>
  <c r="H47" i="138" s="1"/>
  <c r="O47" i="124"/>
  <c r="J47" i="138" s="1"/>
  <c r="P47" i="124"/>
  <c r="K47" i="138" s="1"/>
  <c r="Q47" i="124"/>
  <c r="L47" i="138" s="1"/>
  <c r="U47" i="124"/>
  <c r="P47" i="138" s="1"/>
  <c r="V47" i="124"/>
  <c r="Q47" i="138" s="1"/>
  <c r="AA47" i="124"/>
  <c r="V47" i="138" s="1"/>
  <c r="AB47" i="124"/>
  <c r="W47" i="138" s="1"/>
  <c r="AC47" i="124"/>
  <c r="X47" i="138" s="1"/>
  <c r="AE47" i="124"/>
  <c r="Z47" i="138" s="1"/>
  <c r="AF47" i="124"/>
  <c r="AA47" i="138" s="1"/>
  <c r="AG47" i="124"/>
  <c r="AB47" i="138" s="1"/>
  <c r="D48" i="124"/>
  <c r="E48" i="124"/>
  <c r="F48" i="124"/>
  <c r="G48" i="124"/>
  <c r="H48" i="124"/>
  <c r="I48" i="124"/>
  <c r="J48" i="124"/>
  <c r="E48" i="138" s="1"/>
  <c r="K48" i="124"/>
  <c r="F48" i="138" s="1"/>
  <c r="L48" i="124"/>
  <c r="G48" i="138" s="1"/>
  <c r="M48" i="124"/>
  <c r="H48" i="138" s="1"/>
  <c r="O48" i="124"/>
  <c r="J48" i="138" s="1"/>
  <c r="P48" i="124"/>
  <c r="K48" i="138" s="1"/>
  <c r="Q48" i="124"/>
  <c r="L48" i="138" s="1"/>
  <c r="U48" i="124"/>
  <c r="P48" i="138" s="1"/>
  <c r="V48" i="124"/>
  <c r="Q48" i="138" s="1"/>
  <c r="Z48" i="124"/>
  <c r="U48" i="138" s="1"/>
  <c r="AA48" i="124"/>
  <c r="V48" i="138" s="1"/>
  <c r="AB48" i="124"/>
  <c r="W48" i="138" s="1"/>
  <c r="AE48" i="124"/>
  <c r="Z48" i="138" s="1"/>
  <c r="AF48" i="124"/>
  <c r="AA48" i="138" s="1"/>
  <c r="AG48" i="124"/>
  <c r="AB48" i="138" s="1"/>
  <c r="E49" i="124"/>
  <c r="F49" i="124"/>
  <c r="G49" i="124"/>
  <c r="H49" i="124"/>
  <c r="J49" i="124"/>
  <c r="E49" i="138" s="1"/>
  <c r="K49" i="124"/>
  <c r="F49" i="138" s="1"/>
  <c r="L49" i="124"/>
  <c r="G49" i="138" s="1"/>
  <c r="M49" i="124"/>
  <c r="H49" i="138" s="1"/>
  <c r="O49" i="124"/>
  <c r="J49" i="138" s="1"/>
  <c r="P49" i="124"/>
  <c r="K49" i="138" s="1"/>
  <c r="Q49" i="124"/>
  <c r="L49" i="138" s="1"/>
  <c r="V49" i="124"/>
  <c r="Q49" i="138" s="1"/>
  <c r="Z49" i="124"/>
  <c r="U49" i="138" s="1"/>
  <c r="AB49" i="124"/>
  <c r="W49" i="138" s="1"/>
  <c r="AC49" i="124"/>
  <c r="X49" i="138" s="1"/>
  <c r="AE49" i="124"/>
  <c r="Z49" i="138" s="1"/>
  <c r="AF49" i="124"/>
  <c r="AA49" i="138" s="1"/>
  <c r="AG49" i="124"/>
  <c r="AB49" i="138" s="1"/>
  <c r="D50" i="124"/>
  <c r="E50" i="124"/>
  <c r="F50" i="124"/>
  <c r="G50" i="124"/>
  <c r="H50" i="124"/>
  <c r="I50" i="124"/>
  <c r="J50" i="124"/>
  <c r="E50" i="138" s="1"/>
  <c r="K50" i="124"/>
  <c r="F50" i="138" s="1"/>
  <c r="L50" i="124"/>
  <c r="G50" i="138" s="1"/>
  <c r="M50" i="124"/>
  <c r="H50" i="138" s="1"/>
  <c r="O50" i="124"/>
  <c r="J50" i="138" s="1"/>
  <c r="P50" i="124"/>
  <c r="K50" i="138" s="1"/>
  <c r="Q50" i="124"/>
  <c r="L50" i="138" s="1"/>
  <c r="V50" i="124"/>
  <c r="Q50" i="138" s="1"/>
  <c r="Z50" i="124"/>
  <c r="U50" i="138" s="1"/>
  <c r="AA50" i="124"/>
  <c r="V50" i="138" s="1"/>
  <c r="AB50" i="124"/>
  <c r="W50" i="138" s="1"/>
  <c r="AC50" i="124"/>
  <c r="X50" i="138" s="1"/>
  <c r="AE50" i="124"/>
  <c r="Z50" i="138" s="1"/>
  <c r="AF50" i="124"/>
  <c r="AA50" i="138" s="1"/>
  <c r="AG50" i="124"/>
  <c r="AB50" i="138" s="1"/>
  <c r="E51" i="124"/>
  <c r="F51" i="124"/>
  <c r="G51" i="124"/>
  <c r="H51" i="124"/>
  <c r="J51" i="124"/>
  <c r="E51" i="138" s="1"/>
  <c r="K51" i="124"/>
  <c r="F51" i="138" s="1"/>
  <c r="L51" i="124"/>
  <c r="G51" i="138" s="1"/>
  <c r="M51" i="124"/>
  <c r="H51" i="138" s="1"/>
  <c r="O51" i="124"/>
  <c r="J51" i="138" s="1"/>
  <c r="P51" i="124"/>
  <c r="K51" i="138" s="1"/>
  <c r="U51" i="124"/>
  <c r="P51" i="138" s="1"/>
  <c r="V51" i="124"/>
  <c r="Q51" i="138" s="1"/>
  <c r="Z51" i="124"/>
  <c r="U51" i="138" s="1"/>
  <c r="AA51" i="124"/>
  <c r="V51" i="138" s="1"/>
  <c r="AB51" i="124"/>
  <c r="W51" i="138" s="1"/>
  <c r="AC51" i="124"/>
  <c r="X51" i="138" s="1"/>
  <c r="AE51" i="124"/>
  <c r="Z51" i="138" s="1"/>
  <c r="AF51" i="124"/>
  <c r="AA51" i="138" s="1"/>
  <c r="AG51" i="124"/>
  <c r="AB51" i="138" s="1"/>
  <c r="E52" i="124"/>
  <c r="F52" i="124"/>
  <c r="G52" i="124"/>
  <c r="H52" i="124"/>
  <c r="J52" i="124"/>
  <c r="E52" i="138" s="1"/>
  <c r="K52" i="124"/>
  <c r="F52" i="138" s="1"/>
  <c r="L52" i="124"/>
  <c r="G52" i="138" s="1"/>
  <c r="M52" i="124"/>
  <c r="H52" i="138" s="1"/>
  <c r="O52" i="124"/>
  <c r="J52" i="138" s="1"/>
  <c r="P52" i="124"/>
  <c r="K52" i="138" s="1"/>
  <c r="V52" i="124"/>
  <c r="Q52" i="138" s="1"/>
  <c r="Z52" i="124"/>
  <c r="U52" i="138" s="1"/>
  <c r="AA52" i="124"/>
  <c r="V52" i="138" s="1"/>
  <c r="AB52" i="124"/>
  <c r="W52" i="138" s="1"/>
  <c r="AC52" i="124"/>
  <c r="X52" i="138" s="1"/>
  <c r="AE52" i="124"/>
  <c r="Z52" i="138" s="1"/>
  <c r="AF52" i="124"/>
  <c r="AA52" i="138" s="1"/>
  <c r="AG52" i="124"/>
  <c r="AB52" i="138" s="1"/>
  <c r="D53" i="124"/>
  <c r="E53" i="124"/>
  <c r="F53" i="124"/>
  <c r="G53" i="124"/>
  <c r="H53" i="124"/>
  <c r="I53" i="124"/>
  <c r="J53" i="124"/>
  <c r="E53" i="138" s="1"/>
  <c r="K53" i="124"/>
  <c r="F53" i="138" s="1"/>
  <c r="L53" i="124"/>
  <c r="G53" i="138" s="1"/>
  <c r="M53" i="124"/>
  <c r="H53" i="138" s="1"/>
  <c r="O53" i="124"/>
  <c r="J53" i="138" s="1"/>
  <c r="P53" i="124"/>
  <c r="K53" i="138" s="1"/>
  <c r="Q53" i="124"/>
  <c r="L53" i="138" s="1"/>
  <c r="U53" i="124"/>
  <c r="P53" i="138" s="1"/>
  <c r="V53" i="124"/>
  <c r="Q53" i="138" s="1"/>
  <c r="AA53" i="124"/>
  <c r="V53" i="138" s="1"/>
  <c r="AB53" i="124"/>
  <c r="W53" i="138" s="1"/>
  <c r="AC53" i="124"/>
  <c r="X53" i="138" s="1"/>
  <c r="AE53" i="124"/>
  <c r="Z53" i="138" s="1"/>
  <c r="AF53" i="124"/>
  <c r="AA53" i="138" s="1"/>
  <c r="AG53" i="124"/>
  <c r="AB53" i="138" s="1"/>
  <c r="D54" i="124"/>
  <c r="E54" i="124"/>
  <c r="F54" i="124"/>
  <c r="G54" i="124"/>
  <c r="H54" i="124"/>
  <c r="I54" i="124"/>
  <c r="J54" i="124"/>
  <c r="E54" i="138" s="1"/>
  <c r="K54" i="124"/>
  <c r="F54" i="138" s="1"/>
  <c r="L54" i="124"/>
  <c r="G54" i="138" s="1"/>
  <c r="M54" i="124"/>
  <c r="H54" i="138" s="1"/>
  <c r="O54" i="124"/>
  <c r="J54" i="138" s="1"/>
  <c r="P54" i="124"/>
  <c r="K54" i="138" s="1"/>
  <c r="U54" i="124"/>
  <c r="P54" i="138" s="1"/>
  <c r="V54" i="124"/>
  <c r="Q54" i="138" s="1"/>
  <c r="AA54" i="124"/>
  <c r="V54" i="138" s="1"/>
  <c r="AB54" i="124"/>
  <c r="W54" i="138" s="1"/>
  <c r="AC54" i="124"/>
  <c r="X54" i="138" s="1"/>
  <c r="AE54" i="124"/>
  <c r="Z54" i="138" s="1"/>
  <c r="AF54" i="124"/>
  <c r="AA54" i="138" s="1"/>
  <c r="AG54" i="124"/>
  <c r="AB54" i="138" s="1"/>
  <c r="D55" i="124"/>
  <c r="E55" i="124"/>
  <c r="F55" i="124"/>
  <c r="G55" i="124"/>
  <c r="H55" i="124"/>
  <c r="I55" i="124"/>
  <c r="J55" i="124"/>
  <c r="E55" i="138" s="1"/>
  <c r="K55" i="124"/>
  <c r="F55" i="138" s="1"/>
  <c r="L55" i="124"/>
  <c r="G55" i="138" s="1"/>
  <c r="M55" i="124"/>
  <c r="H55" i="138" s="1"/>
  <c r="O55" i="124"/>
  <c r="J55" i="138" s="1"/>
  <c r="P55" i="124"/>
  <c r="K55" i="138" s="1"/>
  <c r="Q55" i="124"/>
  <c r="L55" i="138" s="1"/>
  <c r="V55" i="124"/>
  <c r="Q55" i="138" s="1"/>
  <c r="Z55" i="124"/>
  <c r="U55" i="138" s="1"/>
  <c r="AA55" i="124"/>
  <c r="V55" i="138" s="1"/>
  <c r="AB55" i="124"/>
  <c r="W55" i="138" s="1"/>
  <c r="AC55" i="124"/>
  <c r="X55" i="138" s="1"/>
  <c r="AE55" i="124"/>
  <c r="Z55" i="138" s="1"/>
  <c r="AF55" i="124"/>
  <c r="AA55" i="138" s="1"/>
  <c r="AG55" i="124"/>
  <c r="AB55" i="138" s="1"/>
  <c r="D56" i="124"/>
  <c r="E56" i="124"/>
  <c r="F56" i="124"/>
  <c r="G56" i="124"/>
  <c r="H56" i="124"/>
  <c r="I56" i="124"/>
  <c r="J56" i="124"/>
  <c r="E56" i="138" s="1"/>
  <c r="K56" i="124"/>
  <c r="F56" i="138" s="1"/>
  <c r="L56" i="124"/>
  <c r="G56" i="138" s="1"/>
  <c r="M56" i="124"/>
  <c r="H56" i="138" s="1"/>
  <c r="O56" i="124"/>
  <c r="J56" i="138" s="1"/>
  <c r="P56" i="124"/>
  <c r="K56" i="138" s="1"/>
  <c r="Q56" i="124"/>
  <c r="L56" i="138" s="1"/>
  <c r="U56" i="124"/>
  <c r="P56" i="138" s="1"/>
  <c r="V56" i="124"/>
  <c r="Q56" i="138" s="1"/>
  <c r="Z56" i="124"/>
  <c r="U56" i="138" s="1"/>
  <c r="AA56" i="124"/>
  <c r="V56" i="138" s="1"/>
  <c r="AC56" i="124"/>
  <c r="X56" i="138" s="1"/>
  <c r="AE56" i="124"/>
  <c r="Z56" i="138" s="1"/>
  <c r="AF56" i="124"/>
  <c r="AA56" i="138" s="1"/>
  <c r="AG56" i="124"/>
  <c r="AB56" i="138" s="1"/>
  <c r="E57" i="124"/>
  <c r="F57" i="124"/>
  <c r="G57" i="124"/>
  <c r="H57" i="124"/>
  <c r="J57" i="124"/>
  <c r="E57" i="138" s="1"/>
  <c r="K57" i="124"/>
  <c r="F57" i="138" s="1"/>
  <c r="L57" i="124"/>
  <c r="G57" i="138" s="1"/>
  <c r="M57" i="124"/>
  <c r="H57" i="138" s="1"/>
  <c r="O57" i="124"/>
  <c r="J57" i="138" s="1"/>
  <c r="P57" i="124"/>
  <c r="K57" i="138" s="1"/>
  <c r="Q57" i="124"/>
  <c r="L57" i="138" s="1"/>
  <c r="U57" i="124"/>
  <c r="P57" i="138" s="1"/>
  <c r="Z57" i="124"/>
  <c r="U57" i="138" s="1"/>
  <c r="AA57" i="124"/>
  <c r="V57" i="138" s="1"/>
  <c r="AB57" i="124"/>
  <c r="W57" i="138" s="1"/>
  <c r="AC57" i="124"/>
  <c r="X57" i="138" s="1"/>
  <c r="AE57" i="124"/>
  <c r="Z57" i="138" s="1"/>
  <c r="AF57" i="124"/>
  <c r="AA57" i="138" s="1"/>
  <c r="AG57" i="124"/>
  <c r="AB57" i="138" s="1"/>
  <c r="E58" i="124"/>
  <c r="F58" i="124"/>
  <c r="G58" i="124"/>
  <c r="H58" i="124"/>
  <c r="J58" i="124"/>
  <c r="E58" i="138" s="1"/>
  <c r="K58" i="124"/>
  <c r="F58" i="138" s="1"/>
  <c r="L58" i="124"/>
  <c r="G58" i="138" s="1"/>
  <c r="M58" i="124"/>
  <c r="H58" i="138" s="1"/>
  <c r="O58" i="124"/>
  <c r="J58" i="138" s="1"/>
  <c r="P58" i="124"/>
  <c r="K58" i="138" s="1"/>
  <c r="V58" i="124"/>
  <c r="Q58" i="138" s="1"/>
  <c r="W58" i="124"/>
  <c r="R58" i="138" s="1"/>
  <c r="X58" i="124"/>
  <c r="S58" i="138" s="1"/>
  <c r="Z58" i="124"/>
  <c r="U58" i="138" s="1"/>
  <c r="AA58" i="124"/>
  <c r="V58" i="138" s="1"/>
  <c r="AB58" i="124"/>
  <c r="W58" i="138" s="1"/>
  <c r="AC58" i="124"/>
  <c r="X58" i="138" s="1"/>
  <c r="AE58" i="124"/>
  <c r="Z58" i="138" s="1"/>
  <c r="AF58" i="124"/>
  <c r="AA58" i="138" s="1"/>
  <c r="AG58" i="124"/>
  <c r="AB58" i="138" s="1"/>
  <c r="D59" i="124"/>
  <c r="E59" i="124"/>
  <c r="F59" i="124"/>
  <c r="H59" i="124"/>
  <c r="J59" i="124"/>
  <c r="E59" i="138" s="1"/>
  <c r="K59" i="124"/>
  <c r="F59" i="138" s="1"/>
  <c r="L59" i="124"/>
  <c r="G59" i="138" s="1"/>
  <c r="M59" i="124"/>
  <c r="H59" i="138" s="1"/>
  <c r="O59" i="124"/>
  <c r="J59" i="138" s="1"/>
  <c r="P59" i="124"/>
  <c r="K59" i="138" s="1"/>
  <c r="U59" i="124"/>
  <c r="P59" i="138" s="1"/>
  <c r="V59" i="124"/>
  <c r="Q59" i="138" s="1"/>
  <c r="W59" i="124"/>
  <c r="R59" i="138" s="1"/>
  <c r="X59" i="124"/>
  <c r="S59" i="138" s="1"/>
  <c r="Z59" i="124"/>
  <c r="U59" i="138" s="1"/>
  <c r="AA59" i="124"/>
  <c r="V59" i="138" s="1"/>
  <c r="AB59" i="124"/>
  <c r="W59" i="138" s="1"/>
  <c r="AC59" i="124"/>
  <c r="X59" i="138" s="1"/>
  <c r="AE59" i="124"/>
  <c r="Z59" i="138" s="1"/>
  <c r="AF59" i="124"/>
  <c r="AA59" i="138" s="1"/>
  <c r="AG59" i="124"/>
  <c r="AB59" i="138" s="1"/>
  <c r="D60" i="124"/>
  <c r="F60" i="124"/>
  <c r="G60" i="124"/>
  <c r="H60" i="124"/>
  <c r="J60" i="124"/>
  <c r="E60" i="138" s="1"/>
  <c r="K60" i="124"/>
  <c r="F60" i="138" s="1"/>
  <c r="L60" i="124"/>
  <c r="G60" i="138" s="1"/>
  <c r="M60" i="124"/>
  <c r="H60" i="138" s="1"/>
  <c r="O60" i="124"/>
  <c r="J60" i="138" s="1"/>
  <c r="P60" i="124"/>
  <c r="K60" i="138" s="1"/>
  <c r="Q60" i="124"/>
  <c r="L60" i="138" s="1"/>
  <c r="U60" i="124"/>
  <c r="P60" i="138" s="1"/>
  <c r="V60" i="124"/>
  <c r="Q60" i="138" s="1"/>
  <c r="W60" i="124"/>
  <c r="R60" i="138" s="1"/>
  <c r="X60" i="124"/>
  <c r="S60" i="138" s="1"/>
  <c r="AA60" i="124"/>
  <c r="V60" i="138" s="1"/>
  <c r="AB60" i="124"/>
  <c r="W60" i="138" s="1"/>
  <c r="AC60" i="124"/>
  <c r="X60" i="138" s="1"/>
  <c r="AE60" i="124"/>
  <c r="Z60" i="138" s="1"/>
  <c r="AF60" i="124"/>
  <c r="AA60" i="138" s="1"/>
  <c r="AG60" i="124"/>
  <c r="AB60" i="138" s="1"/>
  <c r="D61" i="124"/>
  <c r="E61" i="124"/>
  <c r="F61" i="124"/>
  <c r="G61" i="124"/>
  <c r="H61" i="124"/>
  <c r="I61" i="124"/>
  <c r="J61" i="124"/>
  <c r="E61" i="138" s="1"/>
  <c r="K61" i="124"/>
  <c r="F61" i="138" s="1"/>
  <c r="L61" i="124"/>
  <c r="G61" i="138" s="1"/>
  <c r="M61" i="124"/>
  <c r="H61" i="138" s="1"/>
  <c r="O61" i="124"/>
  <c r="J61" i="138" s="1"/>
  <c r="P61" i="124"/>
  <c r="K61" i="138" s="1"/>
  <c r="Q61" i="124"/>
  <c r="L61" i="138" s="1"/>
  <c r="U61" i="124"/>
  <c r="P61" i="138" s="1"/>
  <c r="V61" i="124"/>
  <c r="Q61" i="138" s="1"/>
  <c r="W61" i="124"/>
  <c r="R61" i="138" s="1"/>
  <c r="X61" i="124"/>
  <c r="S61" i="138" s="1"/>
  <c r="AA61" i="124"/>
  <c r="V61" i="138" s="1"/>
  <c r="AB61" i="124"/>
  <c r="W61" i="138" s="1"/>
  <c r="AC61" i="124"/>
  <c r="X61" i="138" s="1"/>
  <c r="AE61" i="124"/>
  <c r="Z61" i="138" s="1"/>
  <c r="AF61" i="124"/>
  <c r="AA61" i="138" s="1"/>
  <c r="AG61" i="124"/>
  <c r="AB61" i="138" s="1"/>
  <c r="D62" i="124"/>
  <c r="E62" i="124"/>
  <c r="F62" i="124"/>
  <c r="G62" i="124"/>
  <c r="H62" i="124"/>
  <c r="I62" i="124"/>
  <c r="J62" i="124"/>
  <c r="E62" i="138" s="1"/>
  <c r="K62" i="124"/>
  <c r="F62" i="138" s="1"/>
  <c r="L62" i="124"/>
  <c r="G62" i="138" s="1"/>
  <c r="M62" i="124"/>
  <c r="H62" i="138" s="1"/>
  <c r="O62" i="124"/>
  <c r="J62" i="138" s="1"/>
  <c r="P62" i="124"/>
  <c r="K62" i="138" s="1"/>
  <c r="Q62" i="124"/>
  <c r="L62" i="138" s="1"/>
  <c r="U62" i="124"/>
  <c r="P62" i="138" s="1"/>
  <c r="V62" i="124"/>
  <c r="Q62" i="138" s="1"/>
  <c r="W62" i="124"/>
  <c r="R62" i="138" s="1"/>
  <c r="X62" i="124"/>
  <c r="S62" i="138" s="1"/>
  <c r="Z62" i="124"/>
  <c r="U62" i="138" s="1"/>
  <c r="AA62" i="124"/>
  <c r="V62" i="138" s="1"/>
  <c r="AB62" i="124"/>
  <c r="W62" i="138" s="1"/>
  <c r="AE62" i="124"/>
  <c r="Z62" i="138" s="1"/>
  <c r="AF62" i="124"/>
  <c r="AA62" i="138" s="1"/>
  <c r="AG62" i="124"/>
  <c r="AB62" i="138" s="1"/>
  <c r="E63" i="124"/>
  <c r="F63" i="124"/>
  <c r="G63" i="124"/>
  <c r="H63" i="124"/>
  <c r="J63" i="124"/>
  <c r="E63" i="138" s="1"/>
  <c r="K63" i="124"/>
  <c r="F63" i="138" s="1"/>
  <c r="L63" i="124"/>
  <c r="G63" i="138" s="1"/>
  <c r="M63" i="124"/>
  <c r="H63" i="138" s="1"/>
  <c r="O63" i="124"/>
  <c r="J63" i="138" s="1"/>
  <c r="P63" i="124"/>
  <c r="K63" i="138" s="1"/>
  <c r="Q63" i="124"/>
  <c r="L63" i="138" s="1"/>
  <c r="V63" i="124"/>
  <c r="Q63" i="138" s="1"/>
  <c r="W63" i="124"/>
  <c r="R63" i="138" s="1"/>
  <c r="X63" i="124"/>
  <c r="S63" i="138" s="1"/>
  <c r="Z63" i="124"/>
  <c r="U63" i="138" s="1"/>
  <c r="AB63" i="124"/>
  <c r="W63" i="138" s="1"/>
  <c r="AC63" i="124"/>
  <c r="X63" i="138" s="1"/>
  <c r="AE63" i="124"/>
  <c r="Z63" i="138" s="1"/>
  <c r="AF63" i="124"/>
  <c r="AA63" i="138" s="1"/>
  <c r="AG63" i="124"/>
  <c r="AB63" i="138" s="1"/>
  <c r="D64" i="124"/>
  <c r="E64" i="124"/>
  <c r="F64" i="124"/>
  <c r="G64" i="124"/>
  <c r="H64" i="124"/>
  <c r="I64" i="124"/>
  <c r="J64" i="124"/>
  <c r="E64" i="138" s="1"/>
  <c r="K64" i="124"/>
  <c r="F64" i="138" s="1"/>
  <c r="L64" i="124"/>
  <c r="G64" i="138" s="1"/>
  <c r="M64" i="124"/>
  <c r="H64" i="138" s="1"/>
  <c r="O64" i="124"/>
  <c r="J64" i="138" s="1"/>
  <c r="P64" i="124"/>
  <c r="K64" i="138" s="1"/>
  <c r="Q64" i="124"/>
  <c r="L64" i="138" s="1"/>
  <c r="V64" i="124"/>
  <c r="Q64" i="138" s="1"/>
  <c r="W64" i="124"/>
  <c r="R64" i="138" s="1"/>
  <c r="X64" i="124"/>
  <c r="S64" i="138" s="1"/>
  <c r="Z64" i="124"/>
  <c r="U64" i="138" s="1"/>
  <c r="AA64" i="124"/>
  <c r="V64" i="138" s="1"/>
  <c r="AB64" i="124"/>
  <c r="W64" i="138" s="1"/>
  <c r="AC64" i="124"/>
  <c r="X64" i="138" s="1"/>
  <c r="AE64" i="124"/>
  <c r="Z64" i="138" s="1"/>
  <c r="AF64" i="124"/>
  <c r="AA64" i="138" s="1"/>
  <c r="AG64" i="124"/>
  <c r="AB64" i="138" s="1"/>
  <c r="E65" i="124"/>
  <c r="F65" i="124"/>
  <c r="G65" i="124"/>
  <c r="H65" i="124"/>
  <c r="J65" i="124"/>
  <c r="E65" i="138" s="1"/>
  <c r="K65" i="124"/>
  <c r="F65" i="138" s="1"/>
  <c r="L65" i="124"/>
  <c r="G65" i="138" s="1"/>
  <c r="M65" i="124"/>
  <c r="H65" i="138" s="1"/>
  <c r="O65" i="124"/>
  <c r="J65" i="138" s="1"/>
  <c r="P65" i="124"/>
  <c r="K65" i="138" s="1"/>
  <c r="U65" i="124"/>
  <c r="P65" i="138" s="1"/>
  <c r="V65" i="124"/>
  <c r="Q65" i="138" s="1"/>
  <c r="Z65" i="124"/>
  <c r="U65" i="138" s="1"/>
  <c r="AA65" i="124"/>
  <c r="V65" i="138" s="1"/>
  <c r="AB65" i="124"/>
  <c r="W65" i="138" s="1"/>
  <c r="AC65" i="124"/>
  <c r="X65" i="138" s="1"/>
  <c r="AE65" i="124"/>
  <c r="Z65" i="138" s="1"/>
  <c r="AF65" i="124"/>
  <c r="AA65" i="138" s="1"/>
  <c r="AG65" i="124"/>
  <c r="AB65" i="138" s="1"/>
  <c r="E66" i="124"/>
  <c r="F66" i="124"/>
  <c r="G66" i="124"/>
  <c r="H66" i="124"/>
  <c r="J66" i="124"/>
  <c r="E66" i="138" s="1"/>
  <c r="K66" i="124"/>
  <c r="F66" i="138" s="1"/>
  <c r="L66" i="124"/>
  <c r="G66" i="138" s="1"/>
  <c r="M66" i="124"/>
  <c r="H66" i="138" s="1"/>
  <c r="O66" i="124"/>
  <c r="J66" i="138" s="1"/>
  <c r="P66" i="124"/>
  <c r="K66" i="138" s="1"/>
  <c r="V66" i="124"/>
  <c r="Q66" i="138" s="1"/>
  <c r="Z66" i="124"/>
  <c r="U66" i="138" s="1"/>
  <c r="AA66" i="124"/>
  <c r="V66" i="138" s="1"/>
  <c r="AB66" i="124"/>
  <c r="W66" i="138" s="1"/>
  <c r="AC66" i="124"/>
  <c r="X66" i="138" s="1"/>
  <c r="AE66" i="124"/>
  <c r="Z66" i="138" s="1"/>
  <c r="AF66" i="124"/>
  <c r="AA66" i="138" s="1"/>
  <c r="AG66" i="124"/>
  <c r="AB66" i="138" s="1"/>
  <c r="D67" i="124"/>
  <c r="E67" i="124"/>
  <c r="F67" i="124"/>
  <c r="G67" i="124"/>
  <c r="H67" i="124"/>
  <c r="I67" i="124"/>
  <c r="J67" i="124"/>
  <c r="E67" i="138" s="1"/>
  <c r="K67" i="124"/>
  <c r="F67" i="138" s="1"/>
  <c r="L67" i="124"/>
  <c r="G67" i="138" s="1"/>
  <c r="M67" i="124"/>
  <c r="H67" i="138" s="1"/>
  <c r="O67" i="124"/>
  <c r="J67" i="138" s="1"/>
  <c r="P67" i="124"/>
  <c r="K67" i="138" s="1"/>
  <c r="Q67" i="124"/>
  <c r="L67" i="138" s="1"/>
  <c r="U67" i="124"/>
  <c r="P67" i="138" s="1"/>
  <c r="V67" i="124"/>
  <c r="Q67" i="138" s="1"/>
  <c r="AA67" i="124"/>
  <c r="V67" i="138" s="1"/>
  <c r="AB67" i="124"/>
  <c r="W67" i="138" s="1"/>
  <c r="AC67" i="124"/>
  <c r="X67" i="138" s="1"/>
  <c r="AE67" i="124"/>
  <c r="Z67" i="138" s="1"/>
  <c r="AF67" i="124"/>
  <c r="AA67" i="138" s="1"/>
  <c r="AG67" i="124"/>
  <c r="AB67" i="138" s="1"/>
  <c r="D68" i="124"/>
  <c r="E68" i="124"/>
  <c r="F68" i="124"/>
  <c r="G68" i="124"/>
  <c r="H68" i="124"/>
  <c r="I68" i="124"/>
  <c r="J68" i="124"/>
  <c r="E68" i="138" s="1"/>
  <c r="K68" i="124"/>
  <c r="F68" i="138" s="1"/>
  <c r="L68" i="124"/>
  <c r="G68" i="138" s="1"/>
  <c r="M68" i="124"/>
  <c r="H68" i="138" s="1"/>
  <c r="O68" i="124"/>
  <c r="J68" i="138" s="1"/>
  <c r="P68" i="124"/>
  <c r="K68" i="138" s="1"/>
  <c r="U68" i="124"/>
  <c r="P68" i="138" s="1"/>
  <c r="V68" i="124"/>
  <c r="Q68" i="138" s="1"/>
  <c r="AA68" i="124"/>
  <c r="V68" i="138" s="1"/>
  <c r="AB68" i="124"/>
  <c r="W68" i="138" s="1"/>
  <c r="AC68" i="124"/>
  <c r="X68" i="138" s="1"/>
  <c r="AE68" i="124"/>
  <c r="Z68" i="138" s="1"/>
  <c r="AF68" i="124"/>
  <c r="AA68" i="138" s="1"/>
  <c r="AG68" i="124"/>
  <c r="AB68" i="138" s="1"/>
  <c r="D69" i="124"/>
  <c r="E69" i="124"/>
  <c r="F69" i="124"/>
  <c r="G69" i="124"/>
  <c r="H69" i="124"/>
  <c r="I69" i="124"/>
  <c r="J69" i="124"/>
  <c r="E69" i="138" s="1"/>
  <c r="K69" i="124"/>
  <c r="F69" i="138" s="1"/>
  <c r="L69" i="124"/>
  <c r="G69" i="138" s="1"/>
  <c r="M69" i="124"/>
  <c r="H69" i="138" s="1"/>
  <c r="O69" i="124"/>
  <c r="J69" i="138" s="1"/>
  <c r="P69" i="124"/>
  <c r="K69" i="138" s="1"/>
  <c r="Q69" i="124"/>
  <c r="L69" i="138" s="1"/>
  <c r="V69" i="124"/>
  <c r="Q69" i="138" s="1"/>
  <c r="Z69" i="124"/>
  <c r="U69" i="138" s="1"/>
  <c r="AA69" i="124"/>
  <c r="V69" i="138" s="1"/>
  <c r="AB69" i="124"/>
  <c r="W69" i="138" s="1"/>
  <c r="AC69" i="124"/>
  <c r="X69" i="138" s="1"/>
  <c r="AE69" i="124"/>
  <c r="Z69" i="138" s="1"/>
  <c r="AF69" i="124"/>
  <c r="AA69" i="138" s="1"/>
  <c r="AG69" i="124"/>
  <c r="AB69" i="138" s="1"/>
  <c r="D70" i="124"/>
  <c r="E70" i="124"/>
  <c r="F70" i="124"/>
  <c r="G70" i="124"/>
  <c r="H70" i="124"/>
  <c r="I70" i="124"/>
  <c r="J70" i="124"/>
  <c r="E70" i="138" s="1"/>
  <c r="K70" i="124"/>
  <c r="F70" i="138" s="1"/>
  <c r="L70" i="124"/>
  <c r="G70" i="138" s="1"/>
  <c r="M70" i="124"/>
  <c r="H70" i="138" s="1"/>
  <c r="O70" i="124"/>
  <c r="J70" i="138" s="1"/>
  <c r="P70" i="124"/>
  <c r="K70" i="138" s="1"/>
  <c r="Q70" i="124"/>
  <c r="L70" i="138" s="1"/>
  <c r="U70" i="124"/>
  <c r="P70" i="138" s="1"/>
  <c r="V70" i="124"/>
  <c r="Q70" i="138" s="1"/>
  <c r="Z70" i="124"/>
  <c r="U70" i="138" s="1"/>
  <c r="AA70" i="124"/>
  <c r="V70" i="138" s="1"/>
  <c r="AC70" i="124"/>
  <c r="X70" i="138" s="1"/>
  <c r="AE70" i="124"/>
  <c r="Z70" i="138" s="1"/>
  <c r="AF70" i="124"/>
  <c r="AA70" i="138" s="1"/>
  <c r="AG70" i="124"/>
  <c r="AB70" i="138" s="1"/>
  <c r="E71" i="124"/>
  <c r="F71" i="124"/>
  <c r="G71" i="124"/>
  <c r="H71" i="124"/>
  <c r="J71" i="124"/>
  <c r="E71" i="138" s="1"/>
  <c r="K71" i="124"/>
  <c r="F71" i="138" s="1"/>
  <c r="L71" i="124"/>
  <c r="G71" i="138" s="1"/>
  <c r="M71" i="124"/>
  <c r="H71" i="138" s="1"/>
  <c r="O71" i="124"/>
  <c r="J71" i="138" s="1"/>
  <c r="P71" i="124"/>
  <c r="K71" i="138" s="1"/>
  <c r="Q71" i="124"/>
  <c r="L71" i="138" s="1"/>
  <c r="U71" i="124"/>
  <c r="P71" i="138" s="1"/>
  <c r="Z71" i="124"/>
  <c r="U71" i="138" s="1"/>
  <c r="AA71" i="124"/>
  <c r="V71" i="138" s="1"/>
  <c r="AB71" i="124"/>
  <c r="W71" i="138" s="1"/>
  <c r="AC71" i="124"/>
  <c r="X71" i="138" s="1"/>
  <c r="AE71" i="124"/>
  <c r="Z71" i="138" s="1"/>
  <c r="AF71" i="124"/>
  <c r="AA71" i="138" s="1"/>
  <c r="AG71" i="124"/>
  <c r="AB71" i="138" s="1"/>
  <c r="E72" i="124"/>
  <c r="F72" i="124"/>
  <c r="G72" i="124"/>
  <c r="H72" i="124"/>
  <c r="J72" i="124"/>
  <c r="E72" i="138" s="1"/>
  <c r="K72" i="124"/>
  <c r="F72" i="138" s="1"/>
  <c r="L72" i="124"/>
  <c r="G72" i="138" s="1"/>
  <c r="M72" i="124"/>
  <c r="H72" i="138" s="1"/>
  <c r="O72" i="124"/>
  <c r="J72" i="138" s="1"/>
  <c r="P72" i="124"/>
  <c r="K72" i="138" s="1"/>
  <c r="V72" i="124"/>
  <c r="Q72" i="138" s="1"/>
  <c r="Z72" i="124"/>
  <c r="U72" i="138" s="1"/>
  <c r="AA72" i="124"/>
  <c r="V72" i="138" s="1"/>
  <c r="AB72" i="124"/>
  <c r="W72" i="138" s="1"/>
  <c r="AC72" i="124"/>
  <c r="X72" i="138" s="1"/>
  <c r="AE72" i="124"/>
  <c r="Z72" i="138" s="1"/>
  <c r="AF72" i="124"/>
  <c r="AA72" i="138" s="1"/>
  <c r="AG72" i="124"/>
  <c r="AB72" i="138" s="1"/>
  <c r="D73" i="124"/>
  <c r="E73" i="124"/>
  <c r="F73" i="124"/>
  <c r="H73" i="124"/>
  <c r="J73" i="124"/>
  <c r="E73" i="138" s="1"/>
  <c r="K73" i="124"/>
  <c r="F73" i="138" s="1"/>
  <c r="L73" i="124"/>
  <c r="G73" i="138" s="1"/>
  <c r="M73" i="124"/>
  <c r="H73" i="138" s="1"/>
  <c r="O73" i="124"/>
  <c r="J73" i="138" s="1"/>
  <c r="P73" i="124"/>
  <c r="K73" i="138" s="1"/>
  <c r="U73" i="124"/>
  <c r="P73" i="138" s="1"/>
  <c r="V73" i="124"/>
  <c r="Q73" i="138" s="1"/>
  <c r="Z73" i="124"/>
  <c r="U73" i="138" s="1"/>
  <c r="AA73" i="124"/>
  <c r="V73" i="138" s="1"/>
  <c r="AB73" i="124"/>
  <c r="W73" i="138" s="1"/>
  <c r="AC73" i="124"/>
  <c r="X73" i="138" s="1"/>
  <c r="AE73" i="124"/>
  <c r="Z73" i="138" s="1"/>
  <c r="AF73" i="124"/>
  <c r="AA73" i="138" s="1"/>
  <c r="AG73" i="124"/>
  <c r="AB73" i="138" s="1"/>
  <c r="D74" i="124"/>
  <c r="F74" i="124"/>
  <c r="G74" i="124"/>
  <c r="H74" i="124"/>
  <c r="J74" i="124"/>
  <c r="E74" i="138" s="1"/>
  <c r="K74" i="124"/>
  <c r="F74" i="138" s="1"/>
  <c r="L74" i="124"/>
  <c r="G74" i="138" s="1"/>
  <c r="M74" i="124"/>
  <c r="H74" i="138" s="1"/>
  <c r="O74" i="124"/>
  <c r="J74" i="138" s="1"/>
  <c r="P74" i="124"/>
  <c r="K74" i="138" s="1"/>
  <c r="Q74" i="124"/>
  <c r="L74" i="138" s="1"/>
  <c r="U74" i="124"/>
  <c r="P74" i="138" s="1"/>
  <c r="V74" i="124"/>
  <c r="Q74" i="138" s="1"/>
  <c r="AA74" i="124"/>
  <c r="V74" i="138" s="1"/>
  <c r="AB74" i="124"/>
  <c r="W74" i="138" s="1"/>
  <c r="AC74" i="124"/>
  <c r="X74" i="138" s="1"/>
  <c r="AE74" i="124"/>
  <c r="Z74" i="138" s="1"/>
  <c r="AF74" i="124"/>
  <c r="AA74" i="138" s="1"/>
  <c r="AG74" i="124"/>
  <c r="AB74" i="138" s="1"/>
  <c r="E75" i="124"/>
  <c r="F75" i="124"/>
  <c r="G75" i="124"/>
  <c r="H75" i="124"/>
  <c r="J75" i="124"/>
  <c r="E75" i="138" s="1"/>
  <c r="K75" i="124"/>
  <c r="F75" i="138" s="1"/>
  <c r="L75" i="124"/>
  <c r="G75" i="138" s="1"/>
  <c r="M75" i="124"/>
  <c r="H75" i="138" s="1"/>
  <c r="O75" i="124"/>
  <c r="J75" i="138" s="1"/>
  <c r="P75" i="124"/>
  <c r="K75" i="138" s="1"/>
  <c r="Q75" i="124"/>
  <c r="L75" i="138" s="1"/>
  <c r="U75" i="124"/>
  <c r="P75" i="138" s="1"/>
  <c r="V75" i="124"/>
  <c r="Q75" i="138" s="1"/>
  <c r="AA75" i="124"/>
  <c r="V75" i="138" s="1"/>
  <c r="AB75" i="124"/>
  <c r="W75" i="138" s="1"/>
  <c r="AC75" i="124"/>
  <c r="X75" i="138" s="1"/>
  <c r="AE75" i="124"/>
  <c r="Z75" i="138" s="1"/>
  <c r="AF75" i="124"/>
  <c r="AA75" i="138" s="1"/>
  <c r="AG75" i="124"/>
  <c r="AB75" i="138" s="1"/>
  <c r="D76" i="124"/>
  <c r="E76" i="124"/>
  <c r="F76" i="124"/>
  <c r="G76" i="124"/>
  <c r="H76" i="124"/>
  <c r="I76" i="124"/>
  <c r="J76" i="124"/>
  <c r="E76" i="138" s="1"/>
  <c r="K76" i="124"/>
  <c r="F76" i="138" s="1"/>
  <c r="L76" i="124"/>
  <c r="G76" i="138" s="1"/>
  <c r="M76" i="124"/>
  <c r="H76" i="138" s="1"/>
  <c r="O76" i="124"/>
  <c r="J76" i="138" s="1"/>
  <c r="P76" i="124"/>
  <c r="K76" i="138" s="1"/>
  <c r="Q76" i="124"/>
  <c r="L76" i="138" s="1"/>
  <c r="U76" i="124"/>
  <c r="P76" i="138" s="1"/>
  <c r="V76" i="124"/>
  <c r="Q76" i="138" s="1"/>
  <c r="Z76" i="124"/>
  <c r="U76" i="138" s="1"/>
  <c r="AA76" i="124"/>
  <c r="V76" i="138" s="1"/>
  <c r="AB76" i="124"/>
  <c r="W76" i="138" s="1"/>
  <c r="AE76" i="124"/>
  <c r="Z76" i="138" s="1"/>
  <c r="AF76" i="124"/>
  <c r="AA76" i="138" s="1"/>
  <c r="AG76" i="124"/>
  <c r="AB76" i="138" s="1"/>
  <c r="E77" i="124"/>
  <c r="F77" i="124"/>
  <c r="G77" i="124"/>
  <c r="H77" i="124"/>
  <c r="J77" i="124"/>
  <c r="E77" i="138" s="1"/>
  <c r="K77" i="124"/>
  <c r="F77" i="138" s="1"/>
  <c r="L77" i="124"/>
  <c r="G77" i="138" s="1"/>
  <c r="M77" i="124"/>
  <c r="H77" i="138" s="1"/>
  <c r="O77" i="124"/>
  <c r="J77" i="138" s="1"/>
  <c r="P77" i="124"/>
  <c r="K77" i="138" s="1"/>
  <c r="Q77" i="124"/>
  <c r="L77" i="138" s="1"/>
  <c r="V77" i="124"/>
  <c r="Q77" i="138" s="1"/>
  <c r="Z77" i="124"/>
  <c r="U77" i="138" s="1"/>
  <c r="AB77" i="124"/>
  <c r="W77" i="138" s="1"/>
  <c r="AC77" i="124"/>
  <c r="X77" i="138" s="1"/>
  <c r="AE77" i="124"/>
  <c r="Z77" i="138" s="1"/>
  <c r="AF77" i="124"/>
  <c r="AA77" i="138" s="1"/>
  <c r="AG77" i="124"/>
  <c r="AB77" i="138" s="1"/>
  <c r="D78" i="124"/>
  <c r="E78" i="124"/>
  <c r="F78" i="124"/>
  <c r="G78" i="124"/>
  <c r="H78" i="124"/>
  <c r="I78" i="124"/>
  <c r="J78" i="124"/>
  <c r="E78" i="138" s="1"/>
  <c r="K78" i="124"/>
  <c r="F78" i="138" s="1"/>
  <c r="L78" i="124"/>
  <c r="G78" i="138" s="1"/>
  <c r="M78" i="124"/>
  <c r="H78" i="138" s="1"/>
  <c r="O78" i="124"/>
  <c r="J78" i="138" s="1"/>
  <c r="P78" i="124"/>
  <c r="K78" i="138" s="1"/>
  <c r="Q78" i="124"/>
  <c r="L78" i="138" s="1"/>
  <c r="V78" i="124"/>
  <c r="Q78" i="138" s="1"/>
  <c r="AA78" i="124"/>
  <c r="V78" i="138" s="1"/>
  <c r="AB78" i="124"/>
  <c r="W78" i="138" s="1"/>
  <c r="AC78" i="124"/>
  <c r="X78" i="138" s="1"/>
  <c r="AE78" i="124"/>
  <c r="Z78" i="138" s="1"/>
  <c r="AF78" i="124"/>
  <c r="AA78" i="138" s="1"/>
  <c r="AG78" i="124"/>
  <c r="AB78" i="138" s="1"/>
  <c r="E79" i="124"/>
  <c r="F79" i="124"/>
  <c r="G79" i="124"/>
  <c r="H79" i="124"/>
  <c r="J79" i="124"/>
  <c r="E79" i="138" s="1"/>
  <c r="K79" i="124"/>
  <c r="F79" i="138" s="1"/>
  <c r="L79" i="124"/>
  <c r="G79" i="138" s="1"/>
  <c r="M79" i="124"/>
  <c r="H79" i="138" s="1"/>
  <c r="O79" i="124"/>
  <c r="J79" i="138" s="1"/>
  <c r="P79" i="124"/>
  <c r="K79" i="138" s="1"/>
  <c r="U79" i="124"/>
  <c r="P79" i="138" s="1"/>
  <c r="V79" i="124"/>
  <c r="Q79" i="138" s="1"/>
  <c r="Z79" i="124"/>
  <c r="U79" i="138" s="1"/>
  <c r="AA79" i="124"/>
  <c r="V79" i="138" s="1"/>
  <c r="AB79" i="124"/>
  <c r="W79" i="138" s="1"/>
  <c r="AC79" i="124"/>
  <c r="X79" i="138" s="1"/>
  <c r="AE79" i="124"/>
  <c r="Z79" i="138" s="1"/>
  <c r="AF79" i="124"/>
  <c r="AA79" i="138" s="1"/>
  <c r="AG79" i="124"/>
  <c r="AB79" i="138" s="1"/>
  <c r="E80" i="124"/>
  <c r="F80" i="124"/>
  <c r="G80" i="124"/>
  <c r="H80" i="124"/>
  <c r="J80" i="124"/>
  <c r="E80" i="138" s="1"/>
  <c r="K80" i="124"/>
  <c r="F80" i="138" s="1"/>
  <c r="L80" i="124"/>
  <c r="G80" i="138" s="1"/>
  <c r="M80" i="124"/>
  <c r="H80" i="138" s="1"/>
  <c r="O80" i="124"/>
  <c r="J80" i="138" s="1"/>
  <c r="P80" i="124"/>
  <c r="K80" i="138" s="1"/>
  <c r="V80" i="124"/>
  <c r="Q80" i="138" s="1"/>
  <c r="Z80" i="124"/>
  <c r="U80" i="138" s="1"/>
  <c r="AA80" i="124"/>
  <c r="V80" i="138" s="1"/>
  <c r="AB80" i="124"/>
  <c r="W80" i="138" s="1"/>
  <c r="AC80" i="124"/>
  <c r="X80" i="138" s="1"/>
  <c r="AE80" i="124"/>
  <c r="Z80" i="138" s="1"/>
  <c r="AF80" i="124"/>
  <c r="AA80" i="138" s="1"/>
  <c r="AG80" i="124"/>
  <c r="AB80" i="138" s="1"/>
  <c r="D81" i="124"/>
  <c r="E81" i="124"/>
  <c r="F81" i="124"/>
  <c r="G81" i="124"/>
  <c r="H81" i="124"/>
  <c r="I81" i="124"/>
  <c r="J81" i="124"/>
  <c r="E81" i="138" s="1"/>
  <c r="K81" i="124"/>
  <c r="F81" i="138" s="1"/>
  <c r="L81" i="124"/>
  <c r="G81" i="138" s="1"/>
  <c r="M81" i="124"/>
  <c r="H81" i="138" s="1"/>
  <c r="O81" i="124"/>
  <c r="J81" i="138" s="1"/>
  <c r="Q81" i="124"/>
  <c r="L81" i="138" s="1"/>
  <c r="U81" i="124"/>
  <c r="P81" i="138" s="1"/>
  <c r="V81" i="124"/>
  <c r="Q81" i="138" s="1"/>
  <c r="AA81" i="124"/>
  <c r="V81" i="138" s="1"/>
  <c r="AB81" i="124"/>
  <c r="W81" i="138" s="1"/>
  <c r="AC81" i="124"/>
  <c r="X81" i="138" s="1"/>
  <c r="AE81" i="124"/>
  <c r="Z81" i="138" s="1"/>
  <c r="AF81" i="124"/>
  <c r="AG81" i="124"/>
  <c r="AB81" i="138" s="1"/>
  <c r="D82" i="124"/>
  <c r="E82" i="124"/>
  <c r="F82" i="124"/>
  <c r="G82" i="124"/>
  <c r="H82" i="124"/>
  <c r="I82" i="124"/>
  <c r="J82" i="124"/>
  <c r="E82" i="138" s="1"/>
  <c r="K82" i="124"/>
  <c r="F82" i="138" s="1"/>
  <c r="L82" i="124"/>
  <c r="G82" i="138" s="1"/>
  <c r="M82" i="124"/>
  <c r="H82" i="138" s="1"/>
  <c r="O82" i="124"/>
  <c r="J82" i="138" s="1"/>
  <c r="P82" i="124"/>
  <c r="K82" i="138" s="1"/>
  <c r="U82" i="124"/>
  <c r="P82" i="138" s="1"/>
  <c r="V82" i="124"/>
  <c r="Q82" i="138" s="1"/>
  <c r="AA82" i="124"/>
  <c r="V82" i="138" s="1"/>
  <c r="AB82" i="124"/>
  <c r="W82" i="138" s="1"/>
  <c r="AC82" i="124"/>
  <c r="X82" i="138" s="1"/>
  <c r="AE82" i="124"/>
  <c r="Z82" i="138" s="1"/>
  <c r="AF82" i="124"/>
  <c r="AA82" i="138" s="1"/>
  <c r="AG82" i="124"/>
  <c r="AB82" i="138" s="1"/>
  <c r="D83" i="124"/>
  <c r="E83" i="124"/>
  <c r="F83" i="124"/>
  <c r="G83" i="124"/>
  <c r="H83" i="124"/>
  <c r="I83" i="124"/>
  <c r="J83" i="124"/>
  <c r="E83" i="138" s="1"/>
  <c r="K83" i="124"/>
  <c r="F83" i="138" s="1"/>
  <c r="L83" i="124"/>
  <c r="G83" i="138" s="1"/>
  <c r="M83" i="124"/>
  <c r="H83" i="138" s="1"/>
  <c r="O83" i="124"/>
  <c r="J83" i="138" s="1"/>
  <c r="P83" i="124"/>
  <c r="K83" i="138" s="1"/>
  <c r="Q83" i="124"/>
  <c r="L83" i="138" s="1"/>
  <c r="V83" i="124"/>
  <c r="Q83" i="138" s="1"/>
  <c r="Z83" i="124"/>
  <c r="U83" i="138" s="1"/>
  <c r="AA83" i="124"/>
  <c r="V83" i="138" s="1"/>
  <c r="AB83" i="124"/>
  <c r="W83" i="138" s="1"/>
  <c r="AC83" i="124"/>
  <c r="X83" i="138" s="1"/>
  <c r="AE83" i="124"/>
  <c r="Z83" i="138" s="1"/>
  <c r="AF83" i="124"/>
  <c r="AA83" i="138" s="1"/>
  <c r="AG83" i="124"/>
  <c r="AB83" i="138" s="1"/>
  <c r="D84" i="124"/>
  <c r="E84" i="124"/>
  <c r="F84" i="124"/>
  <c r="G84" i="124"/>
  <c r="H84" i="124"/>
  <c r="I84" i="124"/>
  <c r="J84" i="124"/>
  <c r="E84" i="138" s="1"/>
  <c r="K84" i="124"/>
  <c r="F84" i="138" s="1"/>
  <c r="L84" i="124"/>
  <c r="G84" i="138" s="1"/>
  <c r="M84" i="124"/>
  <c r="H84" i="138" s="1"/>
  <c r="O84" i="124"/>
  <c r="J84" i="138" s="1"/>
  <c r="P84" i="124"/>
  <c r="K84" i="138" s="1"/>
  <c r="Q84" i="124"/>
  <c r="L84" i="138" s="1"/>
  <c r="U84" i="124"/>
  <c r="P84" i="138" s="1"/>
  <c r="V84" i="124"/>
  <c r="Q84" i="138" s="1"/>
  <c r="Z84" i="124"/>
  <c r="U84" i="138" s="1"/>
  <c r="AA84" i="124"/>
  <c r="V84" i="138" s="1"/>
  <c r="AC84" i="124"/>
  <c r="X84" i="138" s="1"/>
  <c r="AE84" i="124"/>
  <c r="Z84" i="138" s="1"/>
  <c r="AF84" i="124"/>
  <c r="AA84" i="138" s="1"/>
  <c r="AG84" i="124"/>
  <c r="AB84" i="138" s="1"/>
  <c r="E85" i="124"/>
  <c r="F85" i="124"/>
  <c r="G85" i="124"/>
  <c r="H85" i="124"/>
  <c r="J85" i="124"/>
  <c r="E85" i="138" s="1"/>
  <c r="K85" i="124"/>
  <c r="F85" i="138" s="1"/>
  <c r="L85" i="124"/>
  <c r="G85" i="138" s="1"/>
  <c r="M85" i="124"/>
  <c r="H85" i="138" s="1"/>
  <c r="O85" i="124"/>
  <c r="J85" i="138" s="1"/>
  <c r="P85" i="124"/>
  <c r="K85" i="138" s="1"/>
  <c r="Q85" i="124"/>
  <c r="L85" i="138" s="1"/>
  <c r="U85" i="124"/>
  <c r="P85" i="138" s="1"/>
  <c r="Z85" i="124"/>
  <c r="U85" i="138" s="1"/>
  <c r="AA85" i="124"/>
  <c r="V85" i="138" s="1"/>
  <c r="AB85" i="124"/>
  <c r="W85" i="138" s="1"/>
  <c r="AC85" i="124"/>
  <c r="X85" i="138" s="1"/>
  <c r="AE85" i="124"/>
  <c r="Z85" i="138" s="1"/>
  <c r="AF85" i="124"/>
  <c r="AA85" i="138" s="1"/>
  <c r="AG85" i="124"/>
  <c r="AB85" i="138" s="1"/>
  <c r="E86" i="124"/>
  <c r="F86" i="124"/>
  <c r="G86" i="124"/>
  <c r="H86" i="124"/>
  <c r="J86" i="124"/>
  <c r="E86" i="138" s="1"/>
  <c r="K86" i="124"/>
  <c r="F86" i="138" s="1"/>
  <c r="L86" i="124"/>
  <c r="G86" i="138" s="1"/>
  <c r="M86" i="124"/>
  <c r="H86" i="138" s="1"/>
  <c r="O86" i="124"/>
  <c r="J86" i="138" s="1"/>
  <c r="P86" i="124"/>
  <c r="K86" i="138" s="1"/>
  <c r="V86" i="124"/>
  <c r="Q86" i="138" s="1"/>
  <c r="Z86" i="124"/>
  <c r="U86" i="138" s="1"/>
  <c r="AA86" i="124"/>
  <c r="V86" i="138" s="1"/>
  <c r="AB86" i="124"/>
  <c r="W86" i="138" s="1"/>
  <c r="AC86" i="124"/>
  <c r="X86" i="138" s="1"/>
  <c r="AE86" i="124"/>
  <c r="Z86" i="138" s="1"/>
  <c r="AF86" i="124"/>
  <c r="AA86" i="138" s="1"/>
  <c r="AG86" i="124"/>
  <c r="AB86" i="138" s="1"/>
  <c r="D87" i="124"/>
  <c r="E87" i="124"/>
  <c r="F87" i="124"/>
  <c r="H87" i="124"/>
  <c r="J87" i="124"/>
  <c r="E87" i="138" s="1"/>
  <c r="K87" i="124"/>
  <c r="F87" i="138" s="1"/>
  <c r="L87" i="124"/>
  <c r="G87" i="138" s="1"/>
  <c r="M87" i="124"/>
  <c r="H87" i="138" s="1"/>
  <c r="O87" i="124"/>
  <c r="J87" i="138" s="1"/>
  <c r="P87" i="124"/>
  <c r="K87" i="138" s="1"/>
  <c r="U87" i="124"/>
  <c r="P87" i="138" s="1"/>
  <c r="V87" i="124"/>
  <c r="Q87" i="138" s="1"/>
  <c r="Z87" i="124"/>
  <c r="U87" i="138" s="1"/>
  <c r="AA87" i="124"/>
  <c r="V87" i="138" s="1"/>
  <c r="AB87" i="124"/>
  <c r="W87" i="138" s="1"/>
  <c r="AC87" i="124"/>
  <c r="X87" i="138" s="1"/>
  <c r="AE87" i="124"/>
  <c r="Z87" i="138" s="1"/>
  <c r="AF87" i="124"/>
  <c r="AA87" i="138" s="1"/>
  <c r="AG87" i="124"/>
  <c r="AB87" i="138" s="1"/>
  <c r="D88" i="124"/>
  <c r="F88" i="124"/>
  <c r="G88" i="124"/>
  <c r="H88" i="124"/>
  <c r="J88" i="124"/>
  <c r="E88" i="138" s="1"/>
  <c r="K88" i="124"/>
  <c r="F88" i="138" s="1"/>
  <c r="L88" i="124"/>
  <c r="G88" i="138" s="1"/>
  <c r="M88" i="124"/>
  <c r="H88" i="138" s="1"/>
  <c r="O88" i="124"/>
  <c r="J88" i="138" s="1"/>
  <c r="P88" i="124"/>
  <c r="K88" i="138" s="1"/>
  <c r="Q88" i="124"/>
  <c r="L88" i="138" s="1"/>
  <c r="U88" i="124"/>
  <c r="P88" i="138" s="1"/>
  <c r="V88" i="124"/>
  <c r="Q88" i="138" s="1"/>
  <c r="AA88" i="124"/>
  <c r="V88" i="138" s="1"/>
  <c r="AB88" i="124"/>
  <c r="W88" i="138" s="1"/>
  <c r="AC88" i="124"/>
  <c r="X88" i="138" s="1"/>
  <c r="AE88" i="124"/>
  <c r="Z88" i="138" s="1"/>
  <c r="AF88" i="124"/>
  <c r="AA88" i="138" s="1"/>
  <c r="AG88" i="124"/>
  <c r="AB88" i="138" s="1"/>
  <c r="E89" i="124"/>
  <c r="F89" i="124"/>
  <c r="G89" i="124"/>
  <c r="H89" i="124"/>
  <c r="J89" i="124"/>
  <c r="E89" i="138" s="1"/>
  <c r="K89" i="124"/>
  <c r="F89" i="138" s="1"/>
  <c r="L89" i="124"/>
  <c r="G89" i="138" s="1"/>
  <c r="M89" i="124"/>
  <c r="H89" i="138" s="1"/>
  <c r="O89" i="124"/>
  <c r="J89" i="138" s="1"/>
  <c r="P89" i="124"/>
  <c r="K89" i="138" s="1"/>
  <c r="Q89" i="124"/>
  <c r="L89" i="138" s="1"/>
  <c r="U89" i="124"/>
  <c r="P89" i="138" s="1"/>
  <c r="V89" i="124"/>
  <c r="Q89" i="138" s="1"/>
  <c r="AA89" i="124"/>
  <c r="V89" i="138" s="1"/>
  <c r="AB89" i="124"/>
  <c r="W89" i="138" s="1"/>
  <c r="AC89" i="124"/>
  <c r="X89" i="138" s="1"/>
  <c r="AE89" i="124"/>
  <c r="Z89" i="138" s="1"/>
  <c r="AF89" i="124"/>
  <c r="AA89" i="138" s="1"/>
  <c r="AG89" i="124"/>
  <c r="AB89" i="138" s="1"/>
  <c r="D90" i="124"/>
  <c r="E90" i="124"/>
  <c r="F90" i="124"/>
  <c r="G90" i="124"/>
  <c r="H90" i="124"/>
  <c r="I90" i="124"/>
  <c r="J90" i="124"/>
  <c r="E90" i="138" s="1"/>
  <c r="K90" i="124"/>
  <c r="F90" i="138" s="1"/>
  <c r="L90" i="124"/>
  <c r="G90" i="138" s="1"/>
  <c r="M90" i="124"/>
  <c r="H90" i="138" s="1"/>
  <c r="O90" i="124"/>
  <c r="J90" i="138" s="1"/>
  <c r="P90" i="124"/>
  <c r="K90" i="138" s="1"/>
  <c r="Q90" i="124"/>
  <c r="L90" i="138" s="1"/>
  <c r="U90" i="124"/>
  <c r="P90" i="138" s="1"/>
  <c r="V90" i="124"/>
  <c r="Q90" i="138" s="1"/>
  <c r="Z90" i="124"/>
  <c r="U90" i="138" s="1"/>
  <c r="AA90" i="124"/>
  <c r="V90" i="138" s="1"/>
  <c r="AB90" i="124"/>
  <c r="W90" i="138" s="1"/>
  <c r="AE90" i="124"/>
  <c r="Z90" i="138" s="1"/>
  <c r="AF90" i="124"/>
  <c r="AA90" i="138" s="1"/>
  <c r="AG90" i="124"/>
  <c r="AB90" i="138" s="1"/>
  <c r="E91" i="124"/>
  <c r="F91" i="124"/>
  <c r="G91" i="124"/>
  <c r="H91" i="124"/>
  <c r="J91" i="124"/>
  <c r="E91" i="138" s="1"/>
  <c r="K91" i="124"/>
  <c r="F91" i="138" s="1"/>
  <c r="L91" i="124"/>
  <c r="G91" i="138" s="1"/>
  <c r="M91" i="124"/>
  <c r="H91" i="138" s="1"/>
  <c r="O91" i="124"/>
  <c r="J91" i="138" s="1"/>
  <c r="P91" i="124"/>
  <c r="K91" i="138" s="1"/>
  <c r="Q91" i="124"/>
  <c r="L91" i="138" s="1"/>
  <c r="V91" i="124"/>
  <c r="Q91" i="138" s="1"/>
  <c r="Z91" i="124"/>
  <c r="U91" i="138" s="1"/>
  <c r="AB91" i="124"/>
  <c r="W91" i="138" s="1"/>
  <c r="AC91" i="124"/>
  <c r="X91" i="138" s="1"/>
  <c r="AE91" i="124"/>
  <c r="Z91" i="138" s="1"/>
  <c r="AF91" i="124"/>
  <c r="AA91" i="138" s="1"/>
  <c r="AG91" i="124"/>
  <c r="AB91" i="138" s="1"/>
  <c r="D92" i="124"/>
  <c r="E92" i="124"/>
  <c r="F92" i="124"/>
  <c r="G92" i="124"/>
  <c r="H92" i="124"/>
  <c r="I92" i="124"/>
  <c r="J92" i="124"/>
  <c r="E92" i="138" s="1"/>
  <c r="K92" i="124"/>
  <c r="F92" i="138" s="1"/>
  <c r="L92" i="124"/>
  <c r="G92" i="138" s="1"/>
  <c r="M92" i="124"/>
  <c r="H92" i="138" s="1"/>
  <c r="O92" i="124"/>
  <c r="J92" i="138" s="1"/>
  <c r="P92" i="124"/>
  <c r="K92" i="138" s="1"/>
  <c r="Q92" i="124"/>
  <c r="L92" i="138" s="1"/>
  <c r="V92" i="124"/>
  <c r="Q92" i="138" s="1"/>
  <c r="AA92" i="124"/>
  <c r="V92" i="138" s="1"/>
  <c r="AB92" i="124"/>
  <c r="W92" i="138" s="1"/>
  <c r="AC92" i="124"/>
  <c r="X92" i="138" s="1"/>
  <c r="AE92" i="124"/>
  <c r="Z92" i="138" s="1"/>
  <c r="AF92" i="124"/>
  <c r="AA92" i="138" s="1"/>
  <c r="AG92" i="124"/>
  <c r="AB92" i="138" s="1"/>
  <c r="E93" i="124"/>
  <c r="F93" i="124"/>
  <c r="G93" i="124"/>
  <c r="H93" i="124"/>
  <c r="J93" i="124"/>
  <c r="E93" i="138" s="1"/>
  <c r="K93" i="124"/>
  <c r="F93" i="138" s="1"/>
  <c r="L93" i="124"/>
  <c r="G93" i="138" s="1"/>
  <c r="M93" i="124"/>
  <c r="H93" i="138" s="1"/>
  <c r="O93" i="124"/>
  <c r="J93" i="138" s="1"/>
  <c r="P93" i="124"/>
  <c r="K93" i="138" s="1"/>
  <c r="U93" i="124"/>
  <c r="P93" i="138" s="1"/>
  <c r="V93" i="124"/>
  <c r="Q93" i="138" s="1"/>
  <c r="Z93" i="124"/>
  <c r="U93" i="138" s="1"/>
  <c r="AA93" i="124"/>
  <c r="V93" i="138" s="1"/>
  <c r="AB93" i="124"/>
  <c r="W93" i="138" s="1"/>
  <c r="AC93" i="124"/>
  <c r="X93" i="138" s="1"/>
  <c r="AE93" i="124"/>
  <c r="Z93" i="138" s="1"/>
  <c r="AF93" i="124"/>
  <c r="AA93" i="138" s="1"/>
  <c r="AG93" i="124"/>
  <c r="AB93" i="138" s="1"/>
  <c r="E94" i="124"/>
  <c r="F94" i="124"/>
  <c r="G94" i="124"/>
  <c r="H94" i="124"/>
  <c r="J94" i="124"/>
  <c r="E94" i="138" s="1"/>
  <c r="K94" i="124"/>
  <c r="F94" i="138" s="1"/>
  <c r="L94" i="124"/>
  <c r="G94" i="138" s="1"/>
  <c r="M94" i="124"/>
  <c r="H94" i="138" s="1"/>
  <c r="O94" i="124"/>
  <c r="J94" i="138" s="1"/>
  <c r="P94" i="124"/>
  <c r="K94" i="138" s="1"/>
  <c r="V94" i="124"/>
  <c r="Q94" i="138" s="1"/>
  <c r="Z94" i="124"/>
  <c r="U94" i="138" s="1"/>
  <c r="AA94" i="124"/>
  <c r="V94" i="138" s="1"/>
  <c r="AB94" i="124"/>
  <c r="W94" i="138" s="1"/>
  <c r="AC94" i="124"/>
  <c r="X94" i="138" s="1"/>
  <c r="AE94" i="124"/>
  <c r="Z94" i="138" s="1"/>
  <c r="AF94" i="124"/>
  <c r="AA94" i="138" s="1"/>
  <c r="AG94" i="124"/>
  <c r="AB94" i="138" s="1"/>
  <c r="D95" i="124"/>
  <c r="E95" i="124"/>
  <c r="F95" i="124"/>
  <c r="G95" i="124"/>
  <c r="H95" i="124"/>
  <c r="J95" i="124"/>
  <c r="E95" i="138" s="1"/>
  <c r="K95" i="124"/>
  <c r="F95" i="138" s="1"/>
  <c r="L95" i="124"/>
  <c r="G95" i="138" s="1"/>
  <c r="M95" i="124"/>
  <c r="H95" i="138" s="1"/>
  <c r="O95" i="124"/>
  <c r="J95" i="138" s="1"/>
  <c r="P95" i="124"/>
  <c r="K95" i="138" s="1"/>
  <c r="Q95" i="124"/>
  <c r="L95" i="138" s="1"/>
  <c r="U95" i="124"/>
  <c r="P95" i="138" s="1"/>
  <c r="V95" i="124"/>
  <c r="Q95" i="138" s="1"/>
  <c r="AA95" i="124"/>
  <c r="V95" i="138" s="1"/>
  <c r="AB95" i="124"/>
  <c r="W95" i="138" s="1"/>
  <c r="AC95" i="124"/>
  <c r="X95" i="138" s="1"/>
  <c r="AE95" i="124"/>
  <c r="Z95" i="138" s="1"/>
  <c r="AF95" i="124"/>
  <c r="AA95" i="138" s="1"/>
  <c r="AG95" i="124"/>
  <c r="AB95" i="138" s="1"/>
  <c r="D96" i="124"/>
  <c r="E96" i="124"/>
  <c r="F96" i="124"/>
  <c r="G96" i="124"/>
  <c r="H96" i="124"/>
  <c r="J96" i="124"/>
  <c r="E96" i="138" s="1"/>
  <c r="K96" i="124"/>
  <c r="F96" i="138" s="1"/>
  <c r="L96" i="124"/>
  <c r="G96" i="138" s="1"/>
  <c r="M96" i="124"/>
  <c r="H96" i="138" s="1"/>
  <c r="O96" i="124"/>
  <c r="J96" i="138" s="1"/>
  <c r="P96" i="124"/>
  <c r="K96" i="138" s="1"/>
  <c r="U96" i="124"/>
  <c r="P96" i="138" s="1"/>
  <c r="V96" i="124"/>
  <c r="Q96" i="138" s="1"/>
  <c r="AA96" i="124"/>
  <c r="V96" i="138" s="1"/>
  <c r="AB96" i="124"/>
  <c r="W96" i="138" s="1"/>
  <c r="AC96" i="124"/>
  <c r="X96" i="138" s="1"/>
  <c r="AE96" i="124"/>
  <c r="Z96" i="138" s="1"/>
  <c r="AF96" i="124"/>
  <c r="AA96" i="138" s="1"/>
  <c r="AG96" i="124"/>
  <c r="AB96" i="138" s="1"/>
  <c r="D97" i="124"/>
  <c r="E97" i="124"/>
  <c r="F97" i="124"/>
  <c r="G97" i="124"/>
  <c r="H97" i="124"/>
  <c r="J97" i="124"/>
  <c r="E97" i="138" s="1"/>
  <c r="K97" i="124"/>
  <c r="F97" i="138" s="1"/>
  <c r="L97" i="124"/>
  <c r="G97" i="138" s="1"/>
  <c r="M97" i="124"/>
  <c r="H97" i="138" s="1"/>
  <c r="O97" i="124"/>
  <c r="J97" i="138" s="1"/>
  <c r="P97" i="124"/>
  <c r="K97" i="138" s="1"/>
  <c r="Q97" i="124"/>
  <c r="L97" i="138" s="1"/>
  <c r="V97" i="124"/>
  <c r="Q97" i="138" s="1"/>
  <c r="Z97" i="124"/>
  <c r="U97" i="138" s="1"/>
  <c r="AA97" i="124"/>
  <c r="V97" i="138" s="1"/>
  <c r="AB97" i="124"/>
  <c r="W97" i="138" s="1"/>
  <c r="AC97" i="124"/>
  <c r="X97" i="138" s="1"/>
  <c r="AE97" i="124"/>
  <c r="Z97" i="138" s="1"/>
  <c r="AF97" i="124"/>
  <c r="AA97" i="138" s="1"/>
  <c r="AG97" i="124"/>
  <c r="AB97" i="138" s="1"/>
  <c r="D98" i="124"/>
  <c r="E98" i="124"/>
  <c r="F98" i="124"/>
  <c r="G98" i="124"/>
  <c r="H98" i="124"/>
  <c r="I98" i="124"/>
  <c r="J98" i="124"/>
  <c r="K98" i="124"/>
  <c r="F98" i="138" s="1"/>
  <c r="L98" i="124"/>
  <c r="G98" i="138" s="1"/>
  <c r="M98" i="124"/>
  <c r="H98" i="138" s="1"/>
  <c r="O98" i="124"/>
  <c r="J98" i="138" s="1"/>
  <c r="P98" i="124"/>
  <c r="K98" i="138" s="1"/>
  <c r="Q98" i="124"/>
  <c r="L98" i="138" s="1"/>
  <c r="U98" i="124"/>
  <c r="P98" i="138" s="1"/>
  <c r="V98" i="124"/>
  <c r="Q98" i="138" s="1"/>
  <c r="Z98" i="124"/>
  <c r="U98" i="138" s="1"/>
  <c r="AA98" i="124"/>
  <c r="V98" i="138" s="1"/>
  <c r="AC98" i="124"/>
  <c r="X98" i="138" s="1"/>
  <c r="AE98" i="124"/>
  <c r="Z98" i="138" s="1"/>
  <c r="AF98" i="124"/>
  <c r="AA98" i="138" s="1"/>
  <c r="AG98" i="124"/>
  <c r="AB98" i="138" s="1"/>
  <c r="E99" i="124"/>
  <c r="F99" i="124"/>
  <c r="G99" i="124"/>
  <c r="H99" i="124"/>
  <c r="J99" i="124"/>
  <c r="E99" i="138" s="1"/>
  <c r="K99" i="124"/>
  <c r="F99" i="138" s="1"/>
  <c r="L99" i="124"/>
  <c r="G99" i="138" s="1"/>
  <c r="M99" i="124"/>
  <c r="H99" i="138" s="1"/>
  <c r="O99" i="124"/>
  <c r="J99" i="138" s="1"/>
  <c r="P99" i="124"/>
  <c r="K99" i="138" s="1"/>
  <c r="Q99" i="124"/>
  <c r="L99" i="138" s="1"/>
  <c r="U99" i="124"/>
  <c r="P99" i="138" s="1"/>
  <c r="Z99" i="124"/>
  <c r="U99" i="138" s="1"/>
  <c r="AA99" i="124"/>
  <c r="V99" i="138" s="1"/>
  <c r="AB99" i="124"/>
  <c r="W99" i="138" s="1"/>
  <c r="AC99" i="124"/>
  <c r="X99" i="138" s="1"/>
  <c r="AE99" i="124"/>
  <c r="Z99" i="138" s="1"/>
  <c r="AF99" i="124"/>
  <c r="AA99" i="138" s="1"/>
  <c r="AG99" i="124"/>
  <c r="AB99" i="138" s="1"/>
  <c r="E100" i="124"/>
  <c r="F100" i="124"/>
  <c r="G100" i="124"/>
  <c r="H100" i="124"/>
  <c r="J100" i="124"/>
  <c r="E100" i="138" s="1"/>
  <c r="K100" i="124"/>
  <c r="F100" i="138" s="1"/>
  <c r="L100" i="124"/>
  <c r="G100" i="138" s="1"/>
  <c r="M100" i="124"/>
  <c r="H100" i="138" s="1"/>
  <c r="O100" i="124"/>
  <c r="J100" i="138" s="1"/>
  <c r="P100" i="124"/>
  <c r="K100" i="138" s="1"/>
  <c r="V100" i="124"/>
  <c r="Q100" i="138" s="1"/>
  <c r="Z100" i="124"/>
  <c r="U100" i="138" s="1"/>
  <c r="AA100" i="124"/>
  <c r="V100" i="138" s="1"/>
  <c r="AB100" i="124"/>
  <c r="W100" i="138" s="1"/>
  <c r="AC100" i="124"/>
  <c r="X100" i="138" s="1"/>
  <c r="AE100" i="124"/>
  <c r="Z100" i="138" s="1"/>
  <c r="AF100" i="124"/>
  <c r="AA100" i="138" s="1"/>
  <c r="AG100" i="124"/>
  <c r="AB100" i="138" s="1"/>
  <c r="D101" i="124"/>
  <c r="E101" i="124"/>
  <c r="F101" i="124"/>
  <c r="H101" i="124"/>
  <c r="J101" i="124"/>
  <c r="E101" i="138" s="1"/>
  <c r="K101" i="124"/>
  <c r="F101" i="138" s="1"/>
  <c r="L101" i="124"/>
  <c r="G101" i="138" s="1"/>
  <c r="M101" i="124"/>
  <c r="H101" i="138" s="1"/>
  <c r="O101" i="124"/>
  <c r="J101" i="138" s="1"/>
  <c r="P101" i="124"/>
  <c r="K101" i="138" s="1"/>
  <c r="U101" i="124"/>
  <c r="P101" i="138" s="1"/>
  <c r="V101" i="124"/>
  <c r="Q101" i="138" s="1"/>
  <c r="Z101" i="124"/>
  <c r="U101" i="138" s="1"/>
  <c r="AA101" i="124"/>
  <c r="V101" i="138" s="1"/>
  <c r="AB101" i="124"/>
  <c r="W101" i="138" s="1"/>
  <c r="AC101" i="124"/>
  <c r="X101" i="138" s="1"/>
  <c r="AE101" i="124"/>
  <c r="Z101" i="138" s="1"/>
  <c r="AF101" i="124"/>
  <c r="AA101" i="138" s="1"/>
  <c r="AG101" i="124"/>
  <c r="AB101" i="138" s="1"/>
  <c r="D102" i="124"/>
  <c r="F102" i="124"/>
  <c r="G102" i="124"/>
  <c r="H102" i="124"/>
  <c r="J102" i="124"/>
  <c r="E102" i="138" s="1"/>
  <c r="K102" i="124"/>
  <c r="F102" i="138" s="1"/>
  <c r="L102" i="124"/>
  <c r="G102" i="138" s="1"/>
  <c r="M102" i="124"/>
  <c r="H102" i="138" s="1"/>
  <c r="O102" i="124"/>
  <c r="J102" i="138" s="1"/>
  <c r="P102" i="124"/>
  <c r="K102" i="138" s="1"/>
  <c r="Q102" i="124"/>
  <c r="L102" i="138" s="1"/>
  <c r="U102" i="124"/>
  <c r="P102" i="138" s="1"/>
  <c r="V102" i="124"/>
  <c r="Q102" i="138" s="1"/>
  <c r="AA102" i="124"/>
  <c r="V102" i="138" s="1"/>
  <c r="AB102" i="124"/>
  <c r="W102" i="138" s="1"/>
  <c r="AC102" i="124"/>
  <c r="X102" i="138" s="1"/>
  <c r="AE102" i="124"/>
  <c r="Z102" i="138" s="1"/>
  <c r="AF102" i="124"/>
  <c r="AA102" i="138" s="1"/>
  <c r="AG102" i="124"/>
  <c r="AB102" i="138" s="1"/>
  <c r="E103" i="124"/>
  <c r="F103" i="124"/>
  <c r="G103" i="124"/>
  <c r="H103" i="124"/>
  <c r="J103" i="124"/>
  <c r="E103" i="138" s="1"/>
  <c r="K103" i="124"/>
  <c r="F103" i="138" s="1"/>
  <c r="L103" i="124"/>
  <c r="G103" i="138" s="1"/>
  <c r="M103" i="124"/>
  <c r="H103" i="138" s="1"/>
  <c r="O103" i="124"/>
  <c r="J103" i="138" s="1"/>
  <c r="P103" i="124"/>
  <c r="K103" i="138" s="1"/>
  <c r="Q103" i="124"/>
  <c r="L103" i="138" s="1"/>
  <c r="U103" i="124"/>
  <c r="P103" i="138" s="1"/>
  <c r="V103" i="124"/>
  <c r="Q103" i="138" s="1"/>
  <c r="AA103" i="124"/>
  <c r="V103" i="138" s="1"/>
  <c r="AB103" i="124"/>
  <c r="W103" i="138" s="1"/>
  <c r="AC103" i="124"/>
  <c r="X103" i="138" s="1"/>
  <c r="AE103" i="124"/>
  <c r="Z103" i="138" s="1"/>
  <c r="AF103" i="124"/>
  <c r="AA103" i="138" s="1"/>
  <c r="AG103" i="124"/>
  <c r="AB103" i="138" s="1"/>
  <c r="D104" i="124"/>
  <c r="E104" i="124"/>
  <c r="F104" i="124"/>
  <c r="G104" i="124"/>
  <c r="H104" i="124"/>
  <c r="J104" i="124"/>
  <c r="E104" i="138" s="1"/>
  <c r="K104" i="124"/>
  <c r="F104" i="138" s="1"/>
  <c r="L104" i="124"/>
  <c r="G104" i="138" s="1"/>
  <c r="M104" i="124"/>
  <c r="H104" i="138" s="1"/>
  <c r="O104" i="124"/>
  <c r="J104" i="138" s="1"/>
  <c r="P104" i="124"/>
  <c r="K104" i="138" s="1"/>
  <c r="Q104" i="124"/>
  <c r="L104" i="138" s="1"/>
  <c r="U104" i="124"/>
  <c r="P104" i="138" s="1"/>
  <c r="V104" i="124"/>
  <c r="Q104" i="138" s="1"/>
  <c r="Z104" i="124"/>
  <c r="U104" i="138" s="1"/>
  <c r="AA104" i="124"/>
  <c r="V104" i="138" s="1"/>
  <c r="AB104" i="124"/>
  <c r="W104" i="138" s="1"/>
  <c r="AE104" i="124"/>
  <c r="Z104" i="138" s="1"/>
  <c r="AF104" i="124"/>
  <c r="AA104" i="138" s="1"/>
  <c r="AG104" i="124"/>
  <c r="AB104" i="138" s="1"/>
  <c r="E105" i="124"/>
  <c r="F105" i="124"/>
  <c r="G105" i="124"/>
  <c r="H105" i="124"/>
  <c r="J105" i="124"/>
  <c r="E105" i="138" s="1"/>
  <c r="K105" i="124"/>
  <c r="F105" i="138" s="1"/>
  <c r="L105" i="124"/>
  <c r="G105" i="138" s="1"/>
  <c r="M105" i="124"/>
  <c r="H105" i="138" s="1"/>
  <c r="O105" i="124"/>
  <c r="J105" i="138" s="1"/>
  <c r="P105" i="124"/>
  <c r="K105" i="138" s="1"/>
  <c r="Q105" i="124"/>
  <c r="L105" i="138" s="1"/>
  <c r="V105" i="124"/>
  <c r="Q105" i="138" s="1"/>
  <c r="Z105" i="124"/>
  <c r="U105" i="138" s="1"/>
  <c r="AB105" i="124"/>
  <c r="W105" i="138" s="1"/>
  <c r="AC105" i="124"/>
  <c r="X105" i="138" s="1"/>
  <c r="AE105" i="124"/>
  <c r="Z105" i="138" s="1"/>
  <c r="AF105" i="124"/>
  <c r="AA105" i="138" s="1"/>
  <c r="AG105" i="124"/>
  <c r="AB105" i="138" s="1"/>
  <c r="D106" i="124"/>
  <c r="E106" i="124"/>
  <c r="F106" i="124"/>
  <c r="G106" i="124"/>
  <c r="H106" i="124"/>
  <c r="J106" i="124"/>
  <c r="E106" i="138" s="1"/>
  <c r="K106" i="124"/>
  <c r="F106" i="138" s="1"/>
  <c r="L106" i="124"/>
  <c r="G106" i="138" s="1"/>
  <c r="M106" i="124"/>
  <c r="H106" i="138" s="1"/>
  <c r="O106" i="124"/>
  <c r="J106" i="138" s="1"/>
  <c r="P106" i="124"/>
  <c r="K106" i="138" s="1"/>
  <c r="Q106" i="124"/>
  <c r="L106" i="138" s="1"/>
  <c r="V106" i="124"/>
  <c r="Q106" i="138" s="1"/>
  <c r="AA106" i="124"/>
  <c r="V106" i="138" s="1"/>
  <c r="AB106" i="124"/>
  <c r="W106" i="138" s="1"/>
  <c r="AC106" i="124"/>
  <c r="X106" i="138" s="1"/>
  <c r="AE106" i="124"/>
  <c r="Z106" i="138" s="1"/>
  <c r="AF106" i="124"/>
  <c r="AA106" i="138" s="1"/>
  <c r="AG106" i="124"/>
  <c r="AB106" i="138" s="1"/>
  <c r="E107" i="124"/>
  <c r="F107" i="124"/>
  <c r="G107" i="124"/>
  <c r="H107" i="124"/>
  <c r="J107" i="124"/>
  <c r="E107" i="138" s="1"/>
  <c r="K107" i="124"/>
  <c r="F107" i="138" s="1"/>
  <c r="L107" i="124"/>
  <c r="G107" i="138" s="1"/>
  <c r="M107" i="124"/>
  <c r="H107" i="138" s="1"/>
  <c r="O107" i="124"/>
  <c r="J107" i="138" s="1"/>
  <c r="P107" i="124"/>
  <c r="K107" i="138" s="1"/>
  <c r="U107" i="124"/>
  <c r="P107" i="138" s="1"/>
  <c r="V107" i="124"/>
  <c r="Q107" i="138" s="1"/>
  <c r="Z107" i="124"/>
  <c r="U107" i="138" s="1"/>
  <c r="AA107" i="124"/>
  <c r="V107" i="138" s="1"/>
  <c r="AB107" i="124"/>
  <c r="W107" i="138" s="1"/>
  <c r="AC107" i="124"/>
  <c r="X107" i="138" s="1"/>
  <c r="AE107" i="124"/>
  <c r="Z107" i="138" s="1"/>
  <c r="AF107" i="124"/>
  <c r="AA107" i="138" s="1"/>
  <c r="AG107" i="124"/>
  <c r="AB107" i="138" s="1"/>
  <c r="E108" i="124"/>
  <c r="F108" i="124"/>
  <c r="G108" i="124"/>
  <c r="H108" i="124"/>
  <c r="J108" i="124"/>
  <c r="E108" i="138" s="1"/>
  <c r="K108" i="124"/>
  <c r="F108" i="138" s="1"/>
  <c r="L108" i="124"/>
  <c r="G108" i="138" s="1"/>
  <c r="M108" i="124"/>
  <c r="H108" i="138" s="1"/>
  <c r="O108" i="124"/>
  <c r="J108" i="138" s="1"/>
  <c r="P108" i="124"/>
  <c r="K108" i="138" s="1"/>
  <c r="V108" i="124"/>
  <c r="Q108" i="138" s="1"/>
  <c r="Z108" i="124"/>
  <c r="U108" i="138" s="1"/>
  <c r="AA108" i="124"/>
  <c r="V108" i="138" s="1"/>
  <c r="AB108" i="124"/>
  <c r="W108" i="138" s="1"/>
  <c r="AC108" i="124"/>
  <c r="X108" i="138" s="1"/>
  <c r="AE108" i="124"/>
  <c r="Z108" i="138" s="1"/>
  <c r="AF108" i="124"/>
  <c r="AA108" i="138" s="1"/>
  <c r="AG108" i="124"/>
  <c r="AB108" i="138" s="1"/>
  <c r="D109" i="124"/>
  <c r="E109" i="124"/>
  <c r="F109" i="124"/>
  <c r="G109" i="124"/>
  <c r="H109" i="124"/>
  <c r="J109" i="124"/>
  <c r="E109" i="138" s="1"/>
  <c r="K109" i="124"/>
  <c r="F109" i="138" s="1"/>
  <c r="L109" i="124"/>
  <c r="G109" i="138" s="1"/>
  <c r="M109" i="124"/>
  <c r="H109" i="138" s="1"/>
  <c r="O109" i="124"/>
  <c r="J109" i="138" s="1"/>
  <c r="P109" i="124"/>
  <c r="K109" i="138" s="1"/>
  <c r="Q109" i="124"/>
  <c r="L109" i="138" s="1"/>
  <c r="U109" i="124"/>
  <c r="P109" i="138" s="1"/>
  <c r="V109" i="124"/>
  <c r="Q109" i="138" s="1"/>
  <c r="AA109" i="124"/>
  <c r="V109" i="138" s="1"/>
  <c r="AB109" i="124"/>
  <c r="W109" i="138" s="1"/>
  <c r="AC109" i="124"/>
  <c r="X109" i="138" s="1"/>
  <c r="AE109" i="124"/>
  <c r="Z109" i="138" s="1"/>
  <c r="AF109" i="124"/>
  <c r="AA109" i="138" s="1"/>
  <c r="AG109" i="124"/>
  <c r="AB109" i="138" s="1"/>
  <c r="D110" i="124"/>
  <c r="E110" i="124"/>
  <c r="F110" i="124"/>
  <c r="G110" i="124"/>
  <c r="H110" i="124"/>
  <c r="J110" i="124"/>
  <c r="E110" i="138" s="1"/>
  <c r="K110" i="124"/>
  <c r="F110" i="138" s="1"/>
  <c r="L110" i="124"/>
  <c r="G110" i="138" s="1"/>
  <c r="M110" i="124"/>
  <c r="H110" i="138" s="1"/>
  <c r="O110" i="124"/>
  <c r="J110" i="138" s="1"/>
  <c r="P110" i="124"/>
  <c r="K110" i="138" s="1"/>
  <c r="U110" i="124"/>
  <c r="P110" i="138" s="1"/>
  <c r="V110" i="124"/>
  <c r="Q110" i="138" s="1"/>
  <c r="AA110" i="124"/>
  <c r="V110" i="138" s="1"/>
  <c r="AB110" i="124"/>
  <c r="W110" i="138" s="1"/>
  <c r="AC110" i="124"/>
  <c r="X110" i="138" s="1"/>
  <c r="AE110" i="124"/>
  <c r="Z110" i="138" s="1"/>
  <c r="AF110" i="124"/>
  <c r="AA110" i="138" s="1"/>
  <c r="AG110" i="124"/>
  <c r="AB110" i="138" s="1"/>
  <c r="D111" i="124"/>
  <c r="E111" i="124"/>
  <c r="F111" i="124"/>
  <c r="G111" i="124"/>
  <c r="H111" i="124"/>
  <c r="J111" i="124"/>
  <c r="E111" i="138" s="1"/>
  <c r="K111" i="124"/>
  <c r="F111" i="138" s="1"/>
  <c r="L111" i="124"/>
  <c r="G111" i="138" s="1"/>
  <c r="M111" i="124"/>
  <c r="H111" i="138" s="1"/>
  <c r="O111" i="124"/>
  <c r="J111" i="138" s="1"/>
  <c r="P111" i="124"/>
  <c r="K111" i="138" s="1"/>
  <c r="Q111" i="124"/>
  <c r="L111" i="138" s="1"/>
  <c r="V111" i="124"/>
  <c r="Q111" i="138" s="1"/>
  <c r="Z111" i="124"/>
  <c r="U111" i="138" s="1"/>
  <c r="AA111" i="124"/>
  <c r="V111" i="138" s="1"/>
  <c r="AB111" i="124"/>
  <c r="W111" i="138" s="1"/>
  <c r="AC111" i="124"/>
  <c r="X111" i="138" s="1"/>
  <c r="AE111" i="124"/>
  <c r="Z111" i="138" s="1"/>
  <c r="AF111" i="124"/>
  <c r="AA111" i="138" s="1"/>
  <c r="AG111" i="124"/>
  <c r="AB111" i="138" s="1"/>
  <c r="D112" i="124"/>
  <c r="E112" i="124"/>
  <c r="F112" i="124"/>
  <c r="G112" i="124"/>
  <c r="H112" i="124"/>
  <c r="J112" i="124"/>
  <c r="E112" i="138" s="1"/>
  <c r="K112" i="124"/>
  <c r="F112" i="138" s="1"/>
  <c r="L112" i="124"/>
  <c r="G112" i="138" s="1"/>
  <c r="M112" i="124"/>
  <c r="H112" i="138" s="1"/>
  <c r="O112" i="124"/>
  <c r="J112" i="138" s="1"/>
  <c r="P112" i="124"/>
  <c r="K112" i="138" s="1"/>
  <c r="Q112" i="124"/>
  <c r="L112" i="138" s="1"/>
  <c r="U112" i="124"/>
  <c r="P112" i="138" s="1"/>
  <c r="V112" i="124"/>
  <c r="Q112" i="138" s="1"/>
  <c r="Z112" i="124"/>
  <c r="U112" i="138" s="1"/>
  <c r="AA112" i="124"/>
  <c r="V112" i="138" s="1"/>
  <c r="AB112" i="124"/>
  <c r="W112" i="138" s="1"/>
  <c r="AC112" i="124"/>
  <c r="X112" i="138" s="1"/>
  <c r="AE112" i="124"/>
  <c r="Z112" i="138" s="1"/>
  <c r="AF112" i="124"/>
  <c r="AA112" i="138" s="1"/>
  <c r="AG112" i="124"/>
  <c r="AB112" i="138" s="1"/>
  <c r="E113" i="124"/>
  <c r="F113" i="124"/>
  <c r="G113" i="124"/>
  <c r="H113" i="124"/>
  <c r="J113" i="124"/>
  <c r="E113" i="138" s="1"/>
  <c r="K113" i="124"/>
  <c r="F113" i="138" s="1"/>
  <c r="L113" i="124"/>
  <c r="G113" i="138" s="1"/>
  <c r="M113" i="124"/>
  <c r="H113" i="138" s="1"/>
  <c r="O113" i="124"/>
  <c r="J113" i="138" s="1"/>
  <c r="P113" i="124"/>
  <c r="K113" i="138" s="1"/>
  <c r="Q113" i="124"/>
  <c r="L113" i="138" s="1"/>
  <c r="U113" i="124"/>
  <c r="P113" i="138" s="1"/>
  <c r="Z113" i="124"/>
  <c r="U113" i="138" s="1"/>
  <c r="AA113" i="124"/>
  <c r="V113" i="138" s="1"/>
  <c r="AB113" i="124"/>
  <c r="W113" i="138" s="1"/>
  <c r="AC113" i="124"/>
  <c r="X113" i="138" s="1"/>
  <c r="AE113" i="124"/>
  <c r="Z113" i="138" s="1"/>
  <c r="AF113" i="124"/>
  <c r="AA113" i="138" s="1"/>
  <c r="AG113" i="124"/>
  <c r="AB113" i="138" s="1"/>
  <c r="E114" i="124"/>
  <c r="F114" i="124"/>
  <c r="G114" i="124"/>
  <c r="H114" i="124"/>
  <c r="J114" i="124"/>
  <c r="E114" i="138" s="1"/>
  <c r="K114" i="124"/>
  <c r="F114" i="138" s="1"/>
  <c r="L114" i="124"/>
  <c r="G114" i="138" s="1"/>
  <c r="M114" i="124"/>
  <c r="H114" i="138" s="1"/>
  <c r="O114" i="124"/>
  <c r="J114" i="138" s="1"/>
  <c r="P114" i="124"/>
  <c r="K114" i="138" s="1"/>
  <c r="V114" i="124"/>
  <c r="Q114" i="138" s="1"/>
  <c r="Z114" i="124"/>
  <c r="U114" i="138" s="1"/>
  <c r="AA114" i="124"/>
  <c r="V114" i="138" s="1"/>
  <c r="AB114" i="124"/>
  <c r="W114" i="138" s="1"/>
  <c r="AC114" i="124"/>
  <c r="X114" i="138" s="1"/>
  <c r="AE114" i="124"/>
  <c r="Z114" i="138" s="1"/>
  <c r="AF114" i="124"/>
  <c r="AA114" i="138" s="1"/>
  <c r="AG114" i="124"/>
  <c r="AB114" i="138" s="1"/>
  <c r="D115" i="124"/>
  <c r="E115" i="124"/>
  <c r="F115" i="124"/>
  <c r="H115" i="124"/>
  <c r="J115" i="124"/>
  <c r="E115" i="138" s="1"/>
  <c r="K115" i="124"/>
  <c r="F115" i="138" s="1"/>
  <c r="L115" i="124"/>
  <c r="G115" i="138" s="1"/>
  <c r="M115" i="124"/>
  <c r="H115" i="138" s="1"/>
  <c r="O115" i="124"/>
  <c r="J115" i="138" s="1"/>
  <c r="P115" i="124"/>
  <c r="K115" i="138" s="1"/>
  <c r="U115" i="124"/>
  <c r="P115" i="138" s="1"/>
  <c r="V115" i="124"/>
  <c r="Q115" i="138" s="1"/>
  <c r="Z115" i="124"/>
  <c r="U115" i="138" s="1"/>
  <c r="AA115" i="124"/>
  <c r="V115" i="138" s="1"/>
  <c r="AB115" i="124"/>
  <c r="W115" i="138" s="1"/>
  <c r="AC115" i="124"/>
  <c r="X115" i="138" s="1"/>
  <c r="AE115" i="124"/>
  <c r="Z115" i="138" s="1"/>
  <c r="AF115" i="124"/>
  <c r="AA115" i="138" s="1"/>
  <c r="AG115" i="124"/>
  <c r="AB115" i="138" s="1"/>
  <c r="D116" i="124"/>
  <c r="F116" i="124"/>
  <c r="G116" i="124"/>
  <c r="H116" i="124"/>
  <c r="J116" i="124"/>
  <c r="E116" i="138" s="1"/>
  <c r="K116" i="124"/>
  <c r="F116" i="138" s="1"/>
  <c r="L116" i="124"/>
  <c r="G116" i="138" s="1"/>
  <c r="M116" i="124"/>
  <c r="H116" i="138" s="1"/>
  <c r="O116" i="124"/>
  <c r="J116" i="138" s="1"/>
  <c r="P116" i="124"/>
  <c r="K116" i="138" s="1"/>
  <c r="Q116" i="124"/>
  <c r="L116" i="138" s="1"/>
  <c r="U116" i="124"/>
  <c r="P116" i="138" s="1"/>
  <c r="V116" i="124"/>
  <c r="Q116" i="138" s="1"/>
  <c r="AA116" i="124"/>
  <c r="V116" i="138" s="1"/>
  <c r="AB116" i="124"/>
  <c r="W116" i="138" s="1"/>
  <c r="AC116" i="124"/>
  <c r="X116" i="138" s="1"/>
  <c r="AE116" i="124"/>
  <c r="Z116" i="138" s="1"/>
  <c r="AF116" i="124"/>
  <c r="AA116" i="138" s="1"/>
  <c r="AG116" i="124"/>
  <c r="AB116" i="138" s="1"/>
  <c r="E117" i="124"/>
  <c r="F117" i="124"/>
  <c r="G117" i="124"/>
  <c r="H117" i="124"/>
  <c r="J117" i="124"/>
  <c r="E117" i="138" s="1"/>
  <c r="K117" i="124"/>
  <c r="F117" i="138" s="1"/>
  <c r="L117" i="124"/>
  <c r="G117" i="138" s="1"/>
  <c r="M117" i="124"/>
  <c r="H117" i="138" s="1"/>
  <c r="O117" i="124"/>
  <c r="J117" i="138" s="1"/>
  <c r="P117" i="124"/>
  <c r="K117" i="138" s="1"/>
  <c r="Q117" i="124"/>
  <c r="L117" i="138" s="1"/>
  <c r="U117" i="124"/>
  <c r="P117" i="138" s="1"/>
  <c r="V117" i="124"/>
  <c r="Q117" i="138" s="1"/>
  <c r="AA117" i="124"/>
  <c r="V117" i="138" s="1"/>
  <c r="AB117" i="124"/>
  <c r="W117" i="138" s="1"/>
  <c r="AC117" i="124"/>
  <c r="X117" i="138" s="1"/>
  <c r="AE117" i="124"/>
  <c r="Z117" i="138" s="1"/>
  <c r="AF117" i="124"/>
  <c r="AA117" i="138" s="1"/>
  <c r="AG117" i="124"/>
  <c r="AB117" i="138" s="1"/>
  <c r="D118" i="124"/>
  <c r="E118" i="124"/>
  <c r="F118" i="124"/>
  <c r="G118" i="124"/>
  <c r="H118" i="124"/>
  <c r="J118" i="124"/>
  <c r="E118" i="138" s="1"/>
  <c r="K118" i="124"/>
  <c r="F118" i="138" s="1"/>
  <c r="L118" i="124"/>
  <c r="G118" i="138" s="1"/>
  <c r="M118" i="124"/>
  <c r="H118" i="138" s="1"/>
  <c r="O118" i="124"/>
  <c r="J118" i="138" s="1"/>
  <c r="P118" i="124"/>
  <c r="K118" i="138" s="1"/>
  <c r="Q118" i="124"/>
  <c r="L118" i="138" s="1"/>
  <c r="U118" i="124"/>
  <c r="P118" i="138" s="1"/>
  <c r="V118" i="124"/>
  <c r="Q118" i="138" s="1"/>
  <c r="Z118" i="124"/>
  <c r="U118" i="138" s="1"/>
  <c r="AA118" i="124"/>
  <c r="V118" i="138" s="1"/>
  <c r="AB118" i="124"/>
  <c r="W118" i="138" s="1"/>
  <c r="AE118" i="124"/>
  <c r="Z118" i="138" s="1"/>
  <c r="AF118" i="124"/>
  <c r="AA118" i="138" s="1"/>
  <c r="AG118" i="124"/>
  <c r="AB118" i="138" s="1"/>
  <c r="E119" i="124"/>
  <c r="F119" i="124"/>
  <c r="G119" i="124"/>
  <c r="H119" i="124"/>
  <c r="J119" i="124"/>
  <c r="E119" i="138" s="1"/>
  <c r="K119" i="124"/>
  <c r="F119" i="138" s="1"/>
  <c r="L119" i="124"/>
  <c r="G119" i="138" s="1"/>
  <c r="M119" i="124"/>
  <c r="H119" i="138" s="1"/>
  <c r="O119" i="124"/>
  <c r="J119" i="138" s="1"/>
  <c r="P119" i="124"/>
  <c r="K119" i="138" s="1"/>
  <c r="Q119" i="124"/>
  <c r="L119" i="138" s="1"/>
  <c r="V119" i="124"/>
  <c r="Q119" i="138" s="1"/>
  <c r="Z119" i="124"/>
  <c r="U119" i="138" s="1"/>
  <c r="AB119" i="124"/>
  <c r="W119" i="138" s="1"/>
  <c r="AC119" i="124"/>
  <c r="X119" i="138" s="1"/>
  <c r="AE119" i="124"/>
  <c r="Z119" i="138" s="1"/>
  <c r="AF119" i="124"/>
  <c r="AA119" i="138" s="1"/>
  <c r="AG119" i="124"/>
  <c r="AB119" i="138" s="1"/>
  <c r="D120" i="124"/>
  <c r="E120" i="124"/>
  <c r="F120" i="124"/>
  <c r="G120" i="124"/>
  <c r="H120" i="124"/>
  <c r="J120" i="124"/>
  <c r="E120" i="138" s="1"/>
  <c r="K120" i="124"/>
  <c r="F120" i="138" s="1"/>
  <c r="L120" i="124"/>
  <c r="G120" i="138" s="1"/>
  <c r="M120" i="124"/>
  <c r="H120" i="138" s="1"/>
  <c r="O120" i="124"/>
  <c r="J120" i="138" s="1"/>
  <c r="P120" i="124"/>
  <c r="K120" i="138" s="1"/>
  <c r="Q120" i="124"/>
  <c r="L120" i="138" s="1"/>
  <c r="V120" i="124"/>
  <c r="Q120" i="138" s="1"/>
  <c r="AA120" i="124"/>
  <c r="V120" i="138" s="1"/>
  <c r="AB120" i="124"/>
  <c r="W120" i="138" s="1"/>
  <c r="AC120" i="124"/>
  <c r="X120" i="138" s="1"/>
  <c r="AE120" i="124"/>
  <c r="Z120" i="138" s="1"/>
  <c r="AF120" i="124"/>
  <c r="AA120" i="138" s="1"/>
  <c r="AG120" i="124"/>
  <c r="AB120" i="138" s="1"/>
  <c r="E121" i="124"/>
  <c r="F121" i="124"/>
  <c r="G121" i="124"/>
  <c r="H121" i="124"/>
  <c r="J121" i="124"/>
  <c r="E121" i="138" s="1"/>
  <c r="K121" i="124"/>
  <c r="F121" i="138" s="1"/>
  <c r="L121" i="124"/>
  <c r="G121" i="138" s="1"/>
  <c r="M121" i="124"/>
  <c r="H121" i="138" s="1"/>
  <c r="O121" i="124"/>
  <c r="J121" i="138" s="1"/>
  <c r="P121" i="124"/>
  <c r="K121" i="138" s="1"/>
  <c r="U121" i="124"/>
  <c r="P121" i="138" s="1"/>
  <c r="V121" i="124"/>
  <c r="Q121" i="138" s="1"/>
  <c r="Z121" i="124"/>
  <c r="U121" i="138" s="1"/>
  <c r="AA121" i="124"/>
  <c r="V121" i="138" s="1"/>
  <c r="AB121" i="124"/>
  <c r="W121" i="138" s="1"/>
  <c r="AC121" i="124"/>
  <c r="X121" i="138" s="1"/>
  <c r="AE121" i="124"/>
  <c r="Z121" i="138" s="1"/>
  <c r="AF121" i="124"/>
  <c r="AA121" i="138" s="1"/>
  <c r="AG121" i="124"/>
  <c r="AB121" i="138" s="1"/>
  <c r="E122" i="124"/>
  <c r="F122" i="124"/>
  <c r="G122" i="124"/>
  <c r="H122" i="124"/>
  <c r="J122" i="124"/>
  <c r="E122" i="138" s="1"/>
  <c r="K122" i="124"/>
  <c r="F122" i="138" s="1"/>
  <c r="L122" i="124"/>
  <c r="G122" i="138" s="1"/>
  <c r="M122" i="124"/>
  <c r="H122" i="138" s="1"/>
  <c r="O122" i="124"/>
  <c r="J122" i="138" s="1"/>
  <c r="P122" i="124"/>
  <c r="K122" i="138" s="1"/>
  <c r="V122" i="124"/>
  <c r="Q122" i="138" s="1"/>
  <c r="Z122" i="124"/>
  <c r="U122" i="138" s="1"/>
  <c r="AA122" i="124"/>
  <c r="V122" i="138" s="1"/>
  <c r="AB122" i="124"/>
  <c r="W122" i="138" s="1"/>
  <c r="AC122" i="124"/>
  <c r="X122" i="138" s="1"/>
  <c r="AE122" i="124"/>
  <c r="Z122" i="138" s="1"/>
  <c r="AF122" i="124"/>
  <c r="AA122" i="138" s="1"/>
  <c r="AG122" i="124"/>
  <c r="AB122" i="138" s="1"/>
  <c r="D123" i="124"/>
  <c r="E123" i="124"/>
  <c r="F123" i="124"/>
  <c r="G123" i="124"/>
  <c r="H123" i="124"/>
  <c r="J123" i="124"/>
  <c r="E123" i="138" s="1"/>
  <c r="K123" i="124"/>
  <c r="F123" i="138" s="1"/>
  <c r="L123" i="124"/>
  <c r="G123" i="138" s="1"/>
  <c r="M123" i="124"/>
  <c r="H123" i="138" s="1"/>
  <c r="O123" i="124"/>
  <c r="J123" i="138" s="1"/>
  <c r="P123" i="124"/>
  <c r="K123" i="138" s="1"/>
  <c r="Q123" i="124"/>
  <c r="L123" i="138" s="1"/>
  <c r="U123" i="124"/>
  <c r="P123" i="138" s="1"/>
  <c r="V123" i="124"/>
  <c r="Q123" i="138" s="1"/>
  <c r="AA123" i="124"/>
  <c r="V123" i="138" s="1"/>
  <c r="AB123" i="124"/>
  <c r="W123" i="138" s="1"/>
  <c r="AC123" i="124"/>
  <c r="X123" i="138" s="1"/>
  <c r="AE123" i="124"/>
  <c r="Z123" i="138" s="1"/>
  <c r="AF123" i="124"/>
  <c r="AA123" i="138" s="1"/>
  <c r="AG123" i="124"/>
  <c r="AB123" i="138" s="1"/>
  <c r="D124" i="124"/>
  <c r="E124" i="124"/>
  <c r="F124" i="124"/>
  <c r="G124" i="124"/>
  <c r="H124" i="124"/>
  <c r="J124" i="124"/>
  <c r="E124" i="138" s="1"/>
  <c r="K124" i="124"/>
  <c r="F124" i="138" s="1"/>
  <c r="L124" i="124"/>
  <c r="G124" i="138" s="1"/>
  <c r="M124" i="124"/>
  <c r="H124" i="138" s="1"/>
  <c r="O124" i="124"/>
  <c r="J124" i="138" s="1"/>
  <c r="P124" i="124"/>
  <c r="K124" i="138" s="1"/>
  <c r="U124" i="124"/>
  <c r="P124" i="138" s="1"/>
  <c r="V124" i="124"/>
  <c r="Q124" i="138" s="1"/>
  <c r="AA124" i="124"/>
  <c r="V124" i="138" s="1"/>
  <c r="AB124" i="124"/>
  <c r="W124" i="138" s="1"/>
  <c r="AC124" i="124"/>
  <c r="X124" i="138" s="1"/>
  <c r="AE124" i="124"/>
  <c r="Z124" i="138" s="1"/>
  <c r="AF124" i="124"/>
  <c r="AA124" i="138" s="1"/>
  <c r="AG124" i="124"/>
  <c r="AB124" i="138" s="1"/>
  <c r="D125" i="124"/>
  <c r="E125" i="124"/>
  <c r="F125" i="124"/>
  <c r="G125" i="124"/>
  <c r="H125" i="124"/>
  <c r="J125" i="124"/>
  <c r="E125" i="138" s="1"/>
  <c r="K125" i="124"/>
  <c r="F125" i="138" s="1"/>
  <c r="L125" i="124"/>
  <c r="G125" i="138" s="1"/>
  <c r="M125" i="124"/>
  <c r="H125" i="138" s="1"/>
  <c r="O125" i="124"/>
  <c r="J125" i="138" s="1"/>
  <c r="P125" i="124"/>
  <c r="K125" i="138" s="1"/>
  <c r="Q125" i="124"/>
  <c r="L125" i="138" s="1"/>
  <c r="V125" i="124"/>
  <c r="Q125" i="138" s="1"/>
  <c r="Z125" i="124"/>
  <c r="U125" i="138" s="1"/>
  <c r="AA125" i="124"/>
  <c r="V125" i="138" s="1"/>
  <c r="AB125" i="124"/>
  <c r="W125" i="138" s="1"/>
  <c r="AC125" i="124"/>
  <c r="X125" i="138" s="1"/>
  <c r="AE125" i="124"/>
  <c r="Z125" i="138" s="1"/>
  <c r="AF125" i="124"/>
  <c r="AA125" i="138" s="1"/>
  <c r="AG125" i="124"/>
  <c r="AB125" i="138" s="1"/>
  <c r="D126" i="124"/>
  <c r="E126" i="124"/>
  <c r="F126" i="124"/>
  <c r="G126" i="124"/>
  <c r="H126" i="124"/>
  <c r="J126" i="124"/>
  <c r="E126" i="138" s="1"/>
  <c r="K126" i="124"/>
  <c r="F126" i="138" s="1"/>
  <c r="L126" i="124"/>
  <c r="G126" i="138" s="1"/>
  <c r="M126" i="124"/>
  <c r="H126" i="138" s="1"/>
  <c r="O126" i="124"/>
  <c r="J126" i="138" s="1"/>
  <c r="P126" i="124"/>
  <c r="K126" i="138" s="1"/>
  <c r="Q126" i="124"/>
  <c r="L126" i="138" s="1"/>
  <c r="U126" i="124"/>
  <c r="P126" i="138" s="1"/>
  <c r="V126" i="124"/>
  <c r="Q126" i="138" s="1"/>
  <c r="Z126" i="124"/>
  <c r="U126" i="138" s="1"/>
  <c r="AA126" i="124"/>
  <c r="V126" i="138" s="1"/>
  <c r="AB126" i="124"/>
  <c r="W126" i="138" s="1"/>
  <c r="AC126" i="124"/>
  <c r="X126" i="138" s="1"/>
  <c r="AE126" i="124"/>
  <c r="Z126" i="138" s="1"/>
  <c r="AF126" i="124"/>
  <c r="AA126" i="138" s="1"/>
  <c r="AG126" i="124"/>
  <c r="AB126" i="138" s="1"/>
  <c r="E127" i="124"/>
  <c r="F127" i="124"/>
  <c r="G127" i="124"/>
  <c r="H127" i="124"/>
  <c r="J127" i="124"/>
  <c r="E127" i="138" s="1"/>
  <c r="K127" i="124"/>
  <c r="F127" i="138" s="1"/>
  <c r="L127" i="124"/>
  <c r="G127" i="138" s="1"/>
  <c r="M127" i="124"/>
  <c r="H127" i="138" s="1"/>
  <c r="O127" i="124"/>
  <c r="J127" i="138" s="1"/>
  <c r="P127" i="124"/>
  <c r="K127" i="138" s="1"/>
  <c r="Q127" i="124"/>
  <c r="L127" i="138" s="1"/>
  <c r="U127" i="124"/>
  <c r="P127" i="138" s="1"/>
  <c r="Z127" i="124"/>
  <c r="U127" i="138" s="1"/>
  <c r="AA127" i="124"/>
  <c r="V127" i="138" s="1"/>
  <c r="AB127" i="124"/>
  <c r="W127" i="138" s="1"/>
  <c r="AC127" i="124"/>
  <c r="X127" i="138" s="1"/>
  <c r="AE127" i="124"/>
  <c r="Z127" i="138" s="1"/>
  <c r="AF127" i="124"/>
  <c r="AA127" i="138" s="1"/>
  <c r="AG127" i="124"/>
  <c r="AB127" i="138" s="1"/>
  <c r="E128" i="124"/>
  <c r="F128" i="124"/>
  <c r="G128" i="124"/>
  <c r="H128" i="124"/>
  <c r="J128" i="124"/>
  <c r="E128" i="138" s="1"/>
  <c r="K128" i="124"/>
  <c r="F128" i="138" s="1"/>
  <c r="L128" i="124"/>
  <c r="G128" i="138" s="1"/>
  <c r="M128" i="124"/>
  <c r="H128" i="138" s="1"/>
  <c r="O128" i="124"/>
  <c r="J128" i="138" s="1"/>
  <c r="P128" i="124"/>
  <c r="K128" i="138" s="1"/>
  <c r="V128" i="124"/>
  <c r="Q128" i="138" s="1"/>
  <c r="Z128" i="124"/>
  <c r="U128" i="138" s="1"/>
  <c r="AA128" i="124"/>
  <c r="V128" i="138" s="1"/>
  <c r="AB128" i="124"/>
  <c r="W128" i="138" s="1"/>
  <c r="AC128" i="124"/>
  <c r="X128" i="138" s="1"/>
  <c r="AE128" i="124"/>
  <c r="Z128" i="138" s="1"/>
  <c r="AF128" i="124"/>
  <c r="AA128" i="138" s="1"/>
  <c r="AG128" i="124"/>
  <c r="AB128" i="138" s="1"/>
  <c r="D129" i="124"/>
  <c r="E129" i="124"/>
  <c r="F129" i="124"/>
  <c r="H129" i="124"/>
  <c r="J129" i="124"/>
  <c r="E129" i="138" s="1"/>
  <c r="K129" i="124"/>
  <c r="F129" i="138" s="1"/>
  <c r="L129" i="124"/>
  <c r="G129" i="138" s="1"/>
  <c r="M129" i="124"/>
  <c r="H129" i="138" s="1"/>
  <c r="O129" i="124"/>
  <c r="J129" i="138" s="1"/>
  <c r="P129" i="124"/>
  <c r="K129" i="138" s="1"/>
  <c r="U129" i="124"/>
  <c r="P129" i="138" s="1"/>
  <c r="V129" i="124"/>
  <c r="Q129" i="138" s="1"/>
  <c r="Z129" i="124"/>
  <c r="U129" i="138" s="1"/>
  <c r="AA129" i="124"/>
  <c r="V129" i="138" s="1"/>
  <c r="AB129" i="124"/>
  <c r="W129" i="138" s="1"/>
  <c r="AC129" i="124"/>
  <c r="X129" i="138" s="1"/>
  <c r="AE129" i="124"/>
  <c r="Z129" i="138" s="1"/>
  <c r="AF129" i="124"/>
  <c r="AA129" i="138" s="1"/>
  <c r="AG129" i="124"/>
  <c r="AB129" i="138" s="1"/>
  <c r="D130" i="124"/>
  <c r="F130" i="124"/>
  <c r="G130" i="124"/>
  <c r="H130" i="124"/>
  <c r="J130" i="124"/>
  <c r="E130" i="138" s="1"/>
  <c r="K130" i="124"/>
  <c r="F130" i="138" s="1"/>
  <c r="L130" i="124"/>
  <c r="G130" i="138" s="1"/>
  <c r="M130" i="124"/>
  <c r="H130" i="138" s="1"/>
  <c r="O130" i="124"/>
  <c r="J130" i="138" s="1"/>
  <c r="P130" i="124"/>
  <c r="K130" i="138" s="1"/>
  <c r="Q130" i="124"/>
  <c r="L130" i="138" s="1"/>
  <c r="U130" i="124"/>
  <c r="P130" i="138" s="1"/>
  <c r="V130" i="124"/>
  <c r="Q130" i="138" s="1"/>
  <c r="AA130" i="124"/>
  <c r="V130" i="138" s="1"/>
  <c r="AB130" i="124"/>
  <c r="W130" i="138" s="1"/>
  <c r="AC130" i="124"/>
  <c r="X130" i="138" s="1"/>
  <c r="AE130" i="124"/>
  <c r="Z130" i="138" s="1"/>
  <c r="AF130" i="124"/>
  <c r="AA130" i="138" s="1"/>
  <c r="AG130" i="124"/>
  <c r="AB130" i="138" s="1"/>
  <c r="E131" i="124"/>
  <c r="F131" i="124"/>
  <c r="G131" i="124"/>
  <c r="H131" i="124"/>
  <c r="J131" i="124"/>
  <c r="E131" i="138" s="1"/>
  <c r="K131" i="124"/>
  <c r="F131" i="138" s="1"/>
  <c r="L131" i="124"/>
  <c r="G131" i="138" s="1"/>
  <c r="M131" i="124"/>
  <c r="H131" i="138" s="1"/>
  <c r="O131" i="124"/>
  <c r="J131" i="138" s="1"/>
  <c r="P131" i="124"/>
  <c r="K131" i="138" s="1"/>
  <c r="Q131" i="124"/>
  <c r="L131" i="138" s="1"/>
  <c r="U131" i="124"/>
  <c r="P131" i="138" s="1"/>
  <c r="V131" i="124"/>
  <c r="Q131" i="138" s="1"/>
  <c r="AA131" i="124"/>
  <c r="V131" i="138" s="1"/>
  <c r="AB131" i="124"/>
  <c r="W131" i="138" s="1"/>
  <c r="AC131" i="124"/>
  <c r="X131" i="138" s="1"/>
  <c r="AE131" i="124"/>
  <c r="Z131" i="138" s="1"/>
  <c r="AF131" i="124"/>
  <c r="AA131" i="138" s="1"/>
  <c r="AG131" i="124"/>
  <c r="AB131" i="138" s="1"/>
  <c r="D132" i="124"/>
  <c r="E132" i="124"/>
  <c r="F132" i="124"/>
  <c r="G132" i="124"/>
  <c r="H132" i="124"/>
  <c r="J132" i="124"/>
  <c r="E132" i="138" s="1"/>
  <c r="K132" i="124"/>
  <c r="F132" i="138" s="1"/>
  <c r="L132" i="124"/>
  <c r="G132" i="138" s="1"/>
  <c r="M132" i="124"/>
  <c r="H132" i="138" s="1"/>
  <c r="O132" i="124"/>
  <c r="J132" i="138" s="1"/>
  <c r="P132" i="124"/>
  <c r="K132" i="138" s="1"/>
  <c r="Q132" i="124"/>
  <c r="L132" i="138" s="1"/>
  <c r="U132" i="124"/>
  <c r="P132" i="138" s="1"/>
  <c r="V132" i="124"/>
  <c r="Q132" i="138" s="1"/>
  <c r="Z132" i="124"/>
  <c r="U132" i="138" s="1"/>
  <c r="AA132" i="124"/>
  <c r="V132" i="138" s="1"/>
  <c r="AB132" i="124"/>
  <c r="W132" i="138" s="1"/>
  <c r="AE132" i="124"/>
  <c r="Z132" i="138" s="1"/>
  <c r="AF132" i="124"/>
  <c r="AA132" i="138" s="1"/>
  <c r="AG132" i="124"/>
  <c r="AB132" i="138" s="1"/>
  <c r="E133" i="124"/>
  <c r="F133" i="124"/>
  <c r="G133" i="124"/>
  <c r="H133" i="124"/>
  <c r="J133" i="124"/>
  <c r="E133" i="138" s="1"/>
  <c r="K133" i="124"/>
  <c r="F133" i="138" s="1"/>
  <c r="L133" i="124"/>
  <c r="G133" i="138" s="1"/>
  <c r="M133" i="124"/>
  <c r="H133" i="138" s="1"/>
  <c r="O133" i="124"/>
  <c r="J133" i="138" s="1"/>
  <c r="P133" i="124"/>
  <c r="K133" i="138" s="1"/>
  <c r="Q133" i="124"/>
  <c r="L133" i="138" s="1"/>
  <c r="V133" i="124"/>
  <c r="Q133" i="138" s="1"/>
  <c r="Z133" i="124"/>
  <c r="U133" i="138" s="1"/>
  <c r="AB133" i="124"/>
  <c r="W133" i="138" s="1"/>
  <c r="AC133" i="124"/>
  <c r="X133" i="138" s="1"/>
  <c r="AE133" i="124"/>
  <c r="Z133" i="138" s="1"/>
  <c r="AF133" i="124"/>
  <c r="AA133" i="138" s="1"/>
  <c r="AG133" i="124"/>
  <c r="AB133" i="138" s="1"/>
  <c r="D134" i="124"/>
  <c r="E134" i="124"/>
  <c r="F134" i="124"/>
  <c r="G134" i="124"/>
  <c r="H134" i="124"/>
  <c r="J134" i="124"/>
  <c r="E134" i="138" s="1"/>
  <c r="K134" i="124"/>
  <c r="F134" i="138" s="1"/>
  <c r="L134" i="124"/>
  <c r="G134" i="138" s="1"/>
  <c r="M134" i="124"/>
  <c r="H134" i="138" s="1"/>
  <c r="O134" i="124"/>
  <c r="J134" i="138" s="1"/>
  <c r="P134" i="124"/>
  <c r="K134" i="138" s="1"/>
  <c r="Q134" i="124"/>
  <c r="L134" i="138" s="1"/>
  <c r="V134" i="124"/>
  <c r="Q134" i="138" s="1"/>
  <c r="AA134" i="124"/>
  <c r="V134" i="138" s="1"/>
  <c r="AB134" i="124"/>
  <c r="W134" i="138" s="1"/>
  <c r="AC134" i="124"/>
  <c r="X134" i="138" s="1"/>
  <c r="AE134" i="124"/>
  <c r="Z134" i="138" s="1"/>
  <c r="AF134" i="124"/>
  <c r="AA134" i="138" s="1"/>
  <c r="AG134" i="124"/>
  <c r="AB134" i="138" s="1"/>
  <c r="E135" i="124"/>
  <c r="F135" i="124"/>
  <c r="G135" i="124"/>
  <c r="H135" i="124"/>
  <c r="J135" i="124"/>
  <c r="E135" i="138" s="1"/>
  <c r="K135" i="124"/>
  <c r="F135" i="138" s="1"/>
  <c r="L135" i="124"/>
  <c r="G135" i="138" s="1"/>
  <c r="M135" i="124"/>
  <c r="H135" i="138" s="1"/>
  <c r="O135" i="124"/>
  <c r="J135" i="138" s="1"/>
  <c r="P135" i="124"/>
  <c r="K135" i="138" s="1"/>
  <c r="U135" i="124"/>
  <c r="P135" i="138" s="1"/>
  <c r="V135" i="124"/>
  <c r="Q135" i="138" s="1"/>
  <c r="Z135" i="124"/>
  <c r="U135" i="138" s="1"/>
  <c r="AA135" i="124"/>
  <c r="V135" i="138" s="1"/>
  <c r="AB135" i="124"/>
  <c r="W135" i="138" s="1"/>
  <c r="AC135" i="124"/>
  <c r="X135" i="138" s="1"/>
  <c r="AE135" i="124"/>
  <c r="Z135" i="138" s="1"/>
  <c r="AF135" i="124"/>
  <c r="AA135" i="138" s="1"/>
  <c r="AG135" i="124"/>
  <c r="AB135" i="138" s="1"/>
  <c r="E136" i="124"/>
  <c r="F136" i="124"/>
  <c r="G136" i="124"/>
  <c r="H136" i="124"/>
  <c r="J136" i="124"/>
  <c r="E136" i="138" s="1"/>
  <c r="K136" i="124"/>
  <c r="F136" i="138" s="1"/>
  <c r="L136" i="124"/>
  <c r="G136" i="138" s="1"/>
  <c r="M136" i="124"/>
  <c r="H136" i="138" s="1"/>
  <c r="O136" i="124"/>
  <c r="J136" i="138" s="1"/>
  <c r="P136" i="124"/>
  <c r="K136" i="138" s="1"/>
  <c r="V136" i="124"/>
  <c r="Q136" i="138" s="1"/>
  <c r="Z136" i="124"/>
  <c r="U136" i="138" s="1"/>
  <c r="AA136" i="124"/>
  <c r="V136" i="138" s="1"/>
  <c r="AB136" i="124"/>
  <c r="W136" i="138" s="1"/>
  <c r="AC136" i="124"/>
  <c r="X136" i="138" s="1"/>
  <c r="AE136" i="124"/>
  <c r="Z136" i="138" s="1"/>
  <c r="AF136" i="124"/>
  <c r="AA136" i="138" s="1"/>
  <c r="AG136" i="124"/>
  <c r="AB136" i="138" s="1"/>
  <c r="D137" i="124"/>
  <c r="E137" i="124"/>
  <c r="F137" i="124"/>
  <c r="G137" i="124"/>
  <c r="H137" i="124"/>
  <c r="J137" i="124"/>
  <c r="E137" i="138" s="1"/>
  <c r="K137" i="124"/>
  <c r="F137" i="138" s="1"/>
  <c r="L137" i="124"/>
  <c r="G137" i="138" s="1"/>
  <c r="M137" i="124"/>
  <c r="H137" i="138" s="1"/>
  <c r="O137" i="124"/>
  <c r="J137" i="138" s="1"/>
  <c r="P137" i="124"/>
  <c r="K137" i="138" s="1"/>
  <c r="Q137" i="124"/>
  <c r="L137" i="138" s="1"/>
  <c r="U137" i="124"/>
  <c r="P137" i="138" s="1"/>
  <c r="V137" i="124"/>
  <c r="Q137" i="138" s="1"/>
  <c r="Z137" i="124"/>
  <c r="U137" i="138" s="1"/>
  <c r="AB137" i="124"/>
  <c r="W137" i="138" s="1"/>
  <c r="AC137" i="124"/>
  <c r="X137" i="138" s="1"/>
  <c r="AE137" i="124"/>
  <c r="Z137" i="138" s="1"/>
  <c r="AF137" i="124"/>
  <c r="AA137" i="138" s="1"/>
  <c r="AG137" i="124"/>
  <c r="AB137" i="138" s="1"/>
  <c r="D138" i="124"/>
  <c r="E138" i="124"/>
  <c r="F138" i="124"/>
  <c r="G138" i="124"/>
  <c r="H138" i="124"/>
  <c r="J138" i="124"/>
  <c r="E138" i="138" s="1"/>
  <c r="K138" i="124"/>
  <c r="F138" i="138" s="1"/>
  <c r="L138" i="124"/>
  <c r="G138" i="138" s="1"/>
  <c r="M138" i="124"/>
  <c r="H138" i="138" s="1"/>
  <c r="O138" i="124"/>
  <c r="J138" i="138" s="1"/>
  <c r="P138" i="124"/>
  <c r="K138" i="138" s="1"/>
  <c r="U138" i="124"/>
  <c r="P138" i="138" s="1"/>
  <c r="V138" i="124"/>
  <c r="Q138" i="138" s="1"/>
  <c r="AA138" i="124"/>
  <c r="V138" i="138" s="1"/>
  <c r="AB138" i="124"/>
  <c r="W138" i="138" s="1"/>
  <c r="AC138" i="124"/>
  <c r="X138" i="138" s="1"/>
  <c r="AE138" i="124"/>
  <c r="Z138" i="138" s="1"/>
  <c r="AF138" i="124"/>
  <c r="AA138" i="138" s="1"/>
  <c r="AG138" i="124"/>
  <c r="AB138" i="138" s="1"/>
  <c r="D139" i="124"/>
  <c r="E139" i="124"/>
  <c r="F139" i="124"/>
  <c r="G139" i="124"/>
  <c r="H139" i="124"/>
  <c r="J139" i="124"/>
  <c r="E139" i="138" s="1"/>
  <c r="K139" i="124"/>
  <c r="F139" i="138" s="1"/>
  <c r="L139" i="124"/>
  <c r="G139" i="138" s="1"/>
  <c r="M139" i="124"/>
  <c r="H139" i="138" s="1"/>
  <c r="O139" i="124"/>
  <c r="J139" i="138" s="1"/>
  <c r="P139" i="124"/>
  <c r="K139" i="138" s="1"/>
  <c r="Q139" i="124"/>
  <c r="L139" i="138" s="1"/>
  <c r="V139" i="124"/>
  <c r="Q139" i="138" s="1"/>
  <c r="Z139" i="124"/>
  <c r="U139" i="138" s="1"/>
  <c r="AA139" i="124"/>
  <c r="V139" i="138" s="1"/>
  <c r="AB139" i="124"/>
  <c r="W139" i="138" s="1"/>
  <c r="AC139" i="124"/>
  <c r="X139" i="138" s="1"/>
  <c r="AE139" i="124"/>
  <c r="Z139" i="138" s="1"/>
  <c r="AF139" i="124"/>
  <c r="AA139" i="138" s="1"/>
  <c r="AG139" i="124"/>
  <c r="AB139" i="138" s="1"/>
  <c r="D140" i="124"/>
  <c r="E140" i="124"/>
  <c r="F140" i="124"/>
  <c r="G140" i="124"/>
  <c r="H140" i="124"/>
  <c r="J140" i="124"/>
  <c r="E140" i="138" s="1"/>
  <c r="K140" i="124"/>
  <c r="F140" i="138" s="1"/>
  <c r="L140" i="124"/>
  <c r="G140" i="138" s="1"/>
  <c r="M140" i="124"/>
  <c r="H140" i="138" s="1"/>
  <c r="O140" i="124"/>
  <c r="J140" i="138" s="1"/>
  <c r="P140" i="124"/>
  <c r="K140" i="138" s="1"/>
  <c r="Q140" i="124"/>
  <c r="L140" i="138" s="1"/>
  <c r="U140" i="124"/>
  <c r="P140" i="138" s="1"/>
  <c r="V140" i="124"/>
  <c r="Q140" i="138" s="1"/>
  <c r="Z140" i="124"/>
  <c r="U140" i="138" s="1"/>
  <c r="AA140" i="124"/>
  <c r="V140" i="138" s="1"/>
  <c r="AB140" i="124"/>
  <c r="W140" i="138" s="1"/>
  <c r="AC140" i="124"/>
  <c r="X140" i="138" s="1"/>
  <c r="AE140" i="124"/>
  <c r="Z140" i="138" s="1"/>
  <c r="AF140" i="124"/>
  <c r="AA140" i="138" s="1"/>
  <c r="AG140" i="124"/>
  <c r="AB140" i="138" s="1"/>
  <c r="E141" i="124"/>
  <c r="F141" i="124"/>
  <c r="G141" i="124"/>
  <c r="H141" i="124"/>
  <c r="J141" i="124"/>
  <c r="E141" i="138" s="1"/>
  <c r="K141" i="124"/>
  <c r="F141" i="138" s="1"/>
  <c r="L141" i="124"/>
  <c r="G141" i="138" s="1"/>
  <c r="M141" i="124"/>
  <c r="H141" i="138" s="1"/>
  <c r="O141" i="124"/>
  <c r="J141" i="138" s="1"/>
  <c r="P141" i="124"/>
  <c r="K141" i="138" s="1"/>
  <c r="Q141" i="124"/>
  <c r="L141" i="138" s="1"/>
  <c r="U141" i="124"/>
  <c r="P141" i="138" s="1"/>
  <c r="Z141" i="124"/>
  <c r="U141" i="138" s="1"/>
  <c r="AA141" i="124"/>
  <c r="V141" i="138" s="1"/>
  <c r="AB141" i="124"/>
  <c r="W141" i="138" s="1"/>
  <c r="AC141" i="124"/>
  <c r="X141" i="138" s="1"/>
  <c r="AE141" i="124"/>
  <c r="Z141" i="138" s="1"/>
  <c r="AF141" i="124"/>
  <c r="AA141" i="138" s="1"/>
  <c r="AG141" i="124"/>
  <c r="AB141" i="138" s="1"/>
  <c r="E142" i="124"/>
  <c r="F142" i="124"/>
  <c r="G142" i="124"/>
  <c r="H142" i="124"/>
  <c r="J142" i="124"/>
  <c r="E142" i="138" s="1"/>
  <c r="K142" i="124"/>
  <c r="F142" i="138" s="1"/>
  <c r="L142" i="124"/>
  <c r="G142" i="138" s="1"/>
  <c r="M142" i="124"/>
  <c r="H142" i="138" s="1"/>
  <c r="O142" i="124"/>
  <c r="J142" i="138" s="1"/>
  <c r="P142" i="124"/>
  <c r="K142" i="138" s="1"/>
  <c r="V142" i="124"/>
  <c r="Q142" i="138" s="1"/>
  <c r="Z142" i="124"/>
  <c r="U142" i="138" s="1"/>
  <c r="AA142" i="124"/>
  <c r="V142" i="138" s="1"/>
  <c r="AB142" i="124"/>
  <c r="W142" i="138" s="1"/>
  <c r="AC142" i="124"/>
  <c r="X142" i="138" s="1"/>
  <c r="AE142" i="124"/>
  <c r="Z142" i="138" s="1"/>
  <c r="AF142" i="124"/>
  <c r="AA142" i="138" s="1"/>
  <c r="AG142" i="124"/>
  <c r="AB142" i="138" s="1"/>
  <c r="D143" i="124"/>
  <c r="E143" i="124"/>
  <c r="F143" i="124"/>
  <c r="H143" i="124"/>
  <c r="J143" i="124"/>
  <c r="E143" i="138" s="1"/>
  <c r="K143" i="124"/>
  <c r="F143" i="138" s="1"/>
  <c r="L143" i="124"/>
  <c r="G143" i="138" s="1"/>
  <c r="M143" i="124"/>
  <c r="H143" i="138" s="1"/>
  <c r="O143" i="124"/>
  <c r="J143" i="138" s="1"/>
  <c r="P143" i="124"/>
  <c r="K143" i="138" s="1"/>
  <c r="U143" i="124"/>
  <c r="P143" i="138" s="1"/>
  <c r="V143" i="124"/>
  <c r="Q143" i="138" s="1"/>
  <c r="Z143" i="124"/>
  <c r="U143" i="138" s="1"/>
  <c r="AA143" i="124"/>
  <c r="V143" i="138" s="1"/>
  <c r="AB143" i="124"/>
  <c r="W143" i="138" s="1"/>
  <c r="AC143" i="124"/>
  <c r="X143" i="138" s="1"/>
  <c r="AE143" i="124"/>
  <c r="Z143" i="138" s="1"/>
  <c r="AF143" i="124"/>
  <c r="AA143" i="138" s="1"/>
  <c r="AG143" i="124"/>
  <c r="AB143" i="138" s="1"/>
  <c r="D144" i="124"/>
  <c r="F144" i="124"/>
  <c r="G144" i="124"/>
  <c r="H144" i="124"/>
  <c r="J144" i="124"/>
  <c r="E144" i="138" s="1"/>
  <c r="K144" i="124"/>
  <c r="F144" i="138" s="1"/>
  <c r="L144" i="124"/>
  <c r="G144" i="138" s="1"/>
  <c r="M144" i="124"/>
  <c r="H144" i="138" s="1"/>
  <c r="O144" i="124"/>
  <c r="J144" i="138" s="1"/>
  <c r="P144" i="124"/>
  <c r="K144" i="138" s="1"/>
  <c r="Q144" i="124"/>
  <c r="L144" i="138" s="1"/>
  <c r="U144" i="124"/>
  <c r="P144" i="138" s="1"/>
  <c r="V144" i="124"/>
  <c r="Q144" i="138" s="1"/>
  <c r="AA144" i="124"/>
  <c r="V144" i="138" s="1"/>
  <c r="AB144" i="124"/>
  <c r="W144" i="138" s="1"/>
  <c r="AC144" i="124"/>
  <c r="X144" i="138" s="1"/>
  <c r="AE144" i="124"/>
  <c r="Z144" i="138" s="1"/>
  <c r="AF144" i="124"/>
  <c r="AA144" i="138" s="1"/>
  <c r="AG144" i="124"/>
  <c r="AB144" i="138" s="1"/>
  <c r="E145" i="124"/>
  <c r="F145" i="124"/>
  <c r="G145" i="124"/>
  <c r="H145" i="124"/>
  <c r="J145" i="124"/>
  <c r="E145" i="138" s="1"/>
  <c r="K145" i="124"/>
  <c r="F145" i="138" s="1"/>
  <c r="L145" i="124"/>
  <c r="G145" i="138" s="1"/>
  <c r="M145" i="124"/>
  <c r="H145" i="138" s="1"/>
  <c r="O145" i="124"/>
  <c r="J145" i="138" s="1"/>
  <c r="P145" i="124"/>
  <c r="K145" i="138" s="1"/>
  <c r="Q145" i="124"/>
  <c r="L145" i="138" s="1"/>
  <c r="U145" i="124"/>
  <c r="P145" i="138" s="1"/>
  <c r="V145" i="124"/>
  <c r="Q145" i="138" s="1"/>
  <c r="AA145" i="124"/>
  <c r="V145" i="138" s="1"/>
  <c r="AB145" i="124"/>
  <c r="W145" i="138" s="1"/>
  <c r="AC145" i="124"/>
  <c r="X145" i="138" s="1"/>
  <c r="AE145" i="124"/>
  <c r="Z145" i="138" s="1"/>
  <c r="AF145" i="124"/>
  <c r="AA145" i="138" s="1"/>
  <c r="AG145" i="124"/>
  <c r="AB145" i="138" s="1"/>
  <c r="D146" i="124"/>
  <c r="E146" i="124"/>
  <c r="F146" i="124"/>
  <c r="G146" i="124"/>
  <c r="H146" i="124"/>
  <c r="J146" i="124"/>
  <c r="E146" i="138" s="1"/>
  <c r="K146" i="124"/>
  <c r="F146" i="138" s="1"/>
  <c r="L146" i="124"/>
  <c r="G146" i="138" s="1"/>
  <c r="M146" i="124"/>
  <c r="H146" i="138" s="1"/>
  <c r="O146" i="124"/>
  <c r="J146" i="138" s="1"/>
  <c r="P146" i="124"/>
  <c r="K146" i="138" s="1"/>
  <c r="Q146" i="124"/>
  <c r="L146" i="138" s="1"/>
  <c r="U146" i="124"/>
  <c r="P146" i="138" s="1"/>
  <c r="V146" i="124"/>
  <c r="Q146" i="138" s="1"/>
  <c r="Z146" i="124"/>
  <c r="U146" i="138" s="1"/>
  <c r="AA146" i="124"/>
  <c r="V146" i="138" s="1"/>
  <c r="AB146" i="124"/>
  <c r="W146" i="138" s="1"/>
  <c r="AC146" i="124"/>
  <c r="X146" i="138" s="1"/>
  <c r="AE146" i="124"/>
  <c r="Z146" i="138" s="1"/>
  <c r="AF146" i="124"/>
  <c r="AA146" i="138" s="1"/>
  <c r="AG146" i="124"/>
  <c r="AB146" i="138" s="1"/>
  <c r="E147" i="124"/>
  <c r="F147" i="124"/>
  <c r="G147" i="124"/>
  <c r="H147" i="124"/>
  <c r="J147" i="124"/>
  <c r="E147" i="138" s="1"/>
  <c r="K147" i="124"/>
  <c r="F147" i="138" s="1"/>
  <c r="L147" i="124"/>
  <c r="G147" i="138" s="1"/>
  <c r="M147" i="124"/>
  <c r="H147" i="138" s="1"/>
  <c r="O147" i="124"/>
  <c r="J147" i="138" s="1"/>
  <c r="P147" i="124"/>
  <c r="K147" i="138" s="1"/>
  <c r="Q147" i="124"/>
  <c r="L147" i="138" s="1"/>
  <c r="V147" i="124"/>
  <c r="Q147" i="138" s="1"/>
  <c r="Z147" i="124"/>
  <c r="U147" i="138" s="1"/>
  <c r="AB147" i="124"/>
  <c r="W147" i="138" s="1"/>
  <c r="AC147" i="124"/>
  <c r="X147" i="138" s="1"/>
  <c r="AE147" i="124"/>
  <c r="Z147" i="138" s="1"/>
  <c r="AF147" i="124"/>
  <c r="AA147" i="138" s="1"/>
  <c r="AG147" i="124"/>
  <c r="AB147" i="138" s="1"/>
  <c r="D148" i="124"/>
  <c r="E148" i="124"/>
  <c r="F148" i="124"/>
  <c r="G148" i="124"/>
  <c r="H148" i="124"/>
  <c r="J148" i="124"/>
  <c r="E148" i="138" s="1"/>
  <c r="K148" i="124"/>
  <c r="F148" i="138" s="1"/>
  <c r="L148" i="124"/>
  <c r="G148" i="138" s="1"/>
  <c r="M148" i="124"/>
  <c r="H148" i="138" s="1"/>
  <c r="O148" i="124"/>
  <c r="J148" i="138" s="1"/>
  <c r="P148" i="124"/>
  <c r="K148" i="138" s="1"/>
  <c r="Q148" i="124"/>
  <c r="L148" i="138" s="1"/>
  <c r="V148" i="124"/>
  <c r="Q148" i="138" s="1"/>
  <c r="AA148" i="124"/>
  <c r="V148" i="138" s="1"/>
  <c r="AB148" i="124"/>
  <c r="W148" i="138" s="1"/>
  <c r="AC148" i="124"/>
  <c r="X148" i="138" s="1"/>
  <c r="AE148" i="124"/>
  <c r="Z148" i="138" s="1"/>
  <c r="AF148" i="124"/>
  <c r="AA148" i="138" s="1"/>
  <c r="AG148" i="124"/>
  <c r="AB148" i="138" s="1"/>
  <c r="E149" i="124"/>
  <c r="F149" i="124"/>
  <c r="G149" i="124"/>
  <c r="H149" i="124"/>
  <c r="J149" i="124"/>
  <c r="E149" i="138" s="1"/>
  <c r="K149" i="124"/>
  <c r="F149" i="138" s="1"/>
  <c r="L149" i="124"/>
  <c r="G149" i="138" s="1"/>
  <c r="M149" i="124"/>
  <c r="H149" i="138" s="1"/>
  <c r="O149" i="124"/>
  <c r="J149" i="138" s="1"/>
  <c r="P149" i="124"/>
  <c r="K149" i="138" s="1"/>
  <c r="U149" i="124"/>
  <c r="P149" i="138" s="1"/>
  <c r="V149" i="124"/>
  <c r="Q149" i="138" s="1"/>
  <c r="Z149" i="124"/>
  <c r="U149" i="138" s="1"/>
  <c r="AA149" i="124"/>
  <c r="V149" i="138" s="1"/>
  <c r="AB149" i="124"/>
  <c r="W149" i="138" s="1"/>
  <c r="AC149" i="124"/>
  <c r="X149" i="138" s="1"/>
  <c r="AE149" i="124"/>
  <c r="Z149" i="138" s="1"/>
  <c r="AF149" i="124"/>
  <c r="AA149" i="138" s="1"/>
  <c r="AG149" i="124"/>
  <c r="AB149" i="138" s="1"/>
  <c r="E150" i="124"/>
  <c r="F150" i="124"/>
  <c r="G150" i="124"/>
  <c r="H150" i="124"/>
  <c r="J150" i="124"/>
  <c r="E150" i="138" s="1"/>
  <c r="K150" i="124"/>
  <c r="F150" i="138" s="1"/>
  <c r="L150" i="124"/>
  <c r="G150" i="138" s="1"/>
  <c r="M150" i="124"/>
  <c r="H150" i="138" s="1"/>
  <c r="O150" i="124"/>
  <c r="J150" i="138" s="1"/>
  <c r="P150" i="124"/>
  <c r="K150" i="138" s="1"/>
  <c r="U150" i="124"/>
  <c r="P150" i="138" s="1"/>
  <c r="Z150" i="124"/>
  <c r="U150" i="138" s="1"/>
  <c r="AA150" i="124"/>
  <c r="V150" i="138" s="1"/>
  <c r="AB150" i="124"/>
  <c r="W150" i="138" s="1"/>
  <c r="AC150" i="124"/>
  <c r="X150" i="138" s="1"/>
  <c r="AE150" i="124"/>
  <c r="Z150" i="138" s="1"/>
  <c r="AF150" i="124"/>
  <c r="AA150" i="138" s="1"/>
  <c r="AG150" i="124"/>
  <c r="AB150" i="138" s="1"/>
  <c r="D151" i="124"/>
  <c r="E151" i="124"/>
  <c r="F151" i="124"/>
  <c r="G151" i="124"/>
  <c r="H151" i="124"/>
  <c r="J151" i="124"/>
  <c r="E151" i="138" s="1"/>
  <c r="K151" i="124"/>
  <c r="F151" i="138" s="1"/>
  <c r="L151" i="124"/>
  <c r="G151" i="138" s="1"/>
  <c r="M151" i="124"/>
  <c r="H151" i="138" s="1"/>
  <c r="O151" i="124"/>
  <c r="J151" i="138" s="1"/>
  <c r="P151" i="124"/>
  <c r="K151" i="138" s="1"/>
  <c r="Q151" i="124"/>
  <c r="L151" i="138" s="1"/>
  <c r="U151" i="124"/>
  <c r="P151" i="138" s="1"/>
  <c r="V151" i="124"/>
  <c r="Q151" i="138" s="1"/>
  <c r="Z151" i="124"/>
  <c r="U151" i="138" s="1"/>
  <c r="AA151" i="124"/>
  <c r="V151" i="138" s="1"/>
  <c r="AC151" i="124"/>
  <c r="X151" i="138" s="1"/>
  <c r="AE151" i="124"/>
  <c r="Z151" i="138" s="1"/>
  <c r="AF151" i="124"/>
  <c r="AA151" i="138" s="1"/>
  <c r="AG151" i="124"/>
  <c r="AB151" i="138" s="1"/>
  <c r="D152" i="124"/>
  <c r="E152" i="124"/>
  <c r="F152" i="124"/>
  <c r="G152" i="124"/>
  <c r="H152" i="124"/>
  <c r="J152" i="124"/>
  <c r="E152" i="138" s="1"/>
  <c r="K152" i="124"/>
  <c r="F152" i="138" s="1"/>
  <c r="L152" i="124"/>
  <c r="G152" i="138" s="1"/>
  <c r="M152" i="124"/>
  <c r="H152" i="138" s="1"/>
  <c r="O152" i="124"/>
  <c r="J152" i="138" s="1"/>
  <c r="P152" i="124"/>
  <c r="K152" i="138" s="1"/>
  <c r="U152" i="124"/>
  <c r="P152" i="138" s="1"/>
  <c r="V152" i="124"/>
  <c r="Q152" i="138" s="1"/>
  <c r="AA152" i="124"/>
  <c r="V152" i="138" s="1"/>
  <c r="AB152" i="124"/>
  <c r="W152" i="138" s="1"/>
  <c r="AC152" i="124"/>
  <c r="X152" i="138" s="1"/>
  <c r="AE152" i="124"/>
  <c r="Z152" i="138" s="1"/>
  <c r="AF152" i="124"/>
  <c r="AA152" i="138" s="1"/>
  <c r="AG152" i="124"/>
  <c r="AB152" i="138" s="1"/>
  <c r="D153" i="124"/>
  <c r="E153" i="124"/>
  <c r="F153" i="124"/>
  <c r="G153" i="124"/>
  <c r="H153" i="124"/>
  <c r="J153" i="124"/>
  <c r="E153" i="138" s="1"/>
  <c r="K153" i="124"/>
  <c r="F153" i="138" s="1"/>
  <c r="L153" i="124"/>
  <c r="G153" i="138" s="1"/>
  <c r="M153" i="124"/>
  <c r="H153" i="138" s="1"/>
  <c r="O153" i="124"/>
  <c r="J153" i="138" s="1"/>
  <c r="P153" i="124"/>
  <c r="K153" i="138" s="1"/>
  <c r="Q153" i="124"/>
  <c r="L153" i="138" s="1"/>
  <c r="V153" i="124"/>
  <c r="Q153" i="138" s="1"/>
  <c r="Z153" i="124"/>
  <c r="U153" i="138" s="1"/>
  <c r="AA153" i="124"/>
  <c r="V153" i="138" s="1"/>
  <c r="AB153" i="124"/>
  <c r="W153" i="138" s="1"/>
  <c r="AC153" i="124"/>
  <c r="X153" i="138" s="1"/>
  <c r="AE153" i="124"/>
  <c r="Z153" i="138" s="1"/>
  <c r="AF153" i="124"/>
  <c r="AA153" i="138" s="1"/>
  <c r="AG153" i="124"/>
  <c r="AB153" i="138" s="1"/>
  <c r="D154" i="124"/>
  <c r="E154" i="124"/>
  <c r="F154" i="124"/>
  <c r="G154" i="124"/>
  <c r="H154" i="124"/>
  <c r="I154" i="124"/>
  <c r="J154" i="124"/>
  <c r="E154" i="138" s="1"/>
  <c r="K154" i="124"/>
  <c r="F154" i="138" s="1"/>
  <c r="L154" i="124"/>
  <c r="G154" i="138" s="1"/>
  <c r="M154" i="124"/>
  <c r="H154" i="138" s="1"/>
  <c r="O154" i="124"/>
  <c r="J154" i="138" s="1"/>
  <c r="P154" i="124"/>
  <c r="K154" i="138" s="1"/>
  <c r="Q154" i="124"/>
  <c r="L154" i="138" s="1"/>
  <c r="U154" i="124"/>
  <c r="P154" i="138" s="1"/>
  <c r="V154" i="124"/>
  <c r="Q154" i="138" s="1"/>
  <c r="Z154" i="124"/>
  <c r="U154" i="138" s="1"/>
  <c r="AA154" i="124"/>
  <c r="V154" i="138" s="1"/>
  <c r="AB154" i="124"/>
  <c r="W154" i="138" s="1"/>
  <c r="AC154" i="124"/>
  <c r="X154" i="138" s="1"/>
  <c r="AE154" i="124"/>
  <c r="Z154" i="138" s="1"/>
  <c r="AF154" i="124"/>
  <c r="AA154" i="138" s="1"/>
  <c r="AG154" i="124"/>
  <c r="AB154" i="138" s="1"/>
  <c r="E155" i="124"/>
  <c r="F155" i="124"/>
  <c r="G155" i="124"/>
  <c r="H155" i="124"/>
  <c r="J155" i="124"/>
  <c r="E155" i="138" s="1"/>
  <c r="K155" i="124"/>
  <c r="F155" i="138" s="1"/>
  <c r="L155" i="124"/>
  <c r="G155" i="138" s="1"/>
  <c r="M155" i="124"/>
  <c r="H155" i="138" s="1"/>
  <c r="O155" i="124"/>
  <c r="J155" i="138" s="1"/>
  <c r="P155" i="124"/>
  <c r="K155" i="138" s="1"/>
  <c r="Q155" i="124"/>
  <c r="L155" i="138" s="1"/>
  <c r="U155" i="124"/>
  <c r="P155" i="138" s="1"/>
  <c r="Z155" i="124"/>
  <c r="U155" i="138" s="1"/>
  <c r="AA155" i="124"/>
  <c r="V155" i="138" s="1"/>
  <c r="AB155" i="124"/>
  <c r="W155" i="138" s="1"/>
  <c r="AC155" i="124"/>
  <c r="X155" i="138" s="1"/>
  <c r="AE155" i="124"/>
  <c r="Z155" i="138" s="1"/>
  <c r="AF155" i="124"/>
  <c r="AA155" i="138" s="1"/>
  <c r="AG155" i="124"/>
  <c r="AB155" i="138" s="1"/>
  <c r="E156" i="124"/>
  <c r="F156" i="124"/>
  <c r="G156" i="124"/>
  <c r="H156" i="124"/>
  <c r="J156" i="124"/>
  <c r="E156" i="138" s="1"/>
  <c r="K156" i="124"/>
  <c r="F156" i="138" s="1"/>
  <c r="L156" i="124"/>
  <c r="G156" i="138" s="1"/>
  <c r="M156" i="124"/>
  <c r="H156" i="138" s="1"/>
  <c r="O156" i="124"/>
  <c r="J156" i="138" s="1"/>
  <c r="P156" i="124"/>
  <c r="K156" i="138" s="1"/>
  <c r="Q156" i="124"/>
  <c r="L156" i="138" s="1"/>
  <c r="V156" i="124"/>
  <c r="Q156" i="138" s="1"/>
  <c r="Z156" i="124"/>
  <c r="U156" i="138" s="1"/>
  <c r="AA156" i="124"/>
  <c r="V156" i="138" s="1"/>
  <c r="AB156" i="124"/>
  <c r="W156" i="138" s="1"/>
  <c r="AC156" i="124"/>
  <c r="X156" i="138" s="1"/>
  <c r="AE156" i="124"/>
  <c r="Z156" i="138" s="1"/>
  <c r="AF156" i="124"/>
  <c r="AA156" i="138" s="1"/>
  <c r="AG156" i="124"/>
  <c r="AB156" i="138" s="1"/>
  <c r="D157" i="124"/>
  <c r="E157" i="124"/>
  <c r="F157" i="124"/>
  <c r="H157" i="124"/>
  <c r="J157" i="124"/>
  <c r="E157" i="138" s="1"/>
  <c r="K157" i="124"/>
  <c r="F157" i="138" s="1"/>
  <c r="L157" i="124"/>
  <c r="G157" i="138" s="1"/>
  <c r="M157" i="124"/>
  <c r="H157" i="138" s="1"/>
  <c r="O157" i="124"/>
  <c r="J157" i="138" s="1"/>
  <c r="P157" i="124"/>
  <c r="K157" i="138" s="1"/>
  <c r="U157" i="124"/>
  <c r="P157" i="138" s="1"/>
  <c r="V157" i="124"/>
  <c r="Q157" i="138" s="1"/>
  <c r="Z157" i="124"/>
  <c r="U157" i="138" s="1"/>
  <c r="AA157" i="124"/>
  <c r="V157" i="138" s="1"/>
  <c r="AB157" i="124"/>
  <c r="W157" i="138" s="1"/>
  <c r="AC157" i="124"/>
  <c r="X157" i="138" s="1"/>
  <c r="AE157" i="124"/>
  <c r="Z157" i="138" s="1"/>
  <c r="AF157" i="124"/>
  <c r="AA157" i="138" s="1"/>
  <c r="AG157" i="124"/>
  <c r="AB157" i="138" s="1"/>
  <c r="D158" i="124"/>
  <c r="E158" i="124"/>
  <c r="G158" i="124"/>
  <c r="H158" i="124"/>
  <c r="J158" i="124"/>
  <c r="E158" i="138" s="1"/>
  <c r="K158" i="124"/>
  <c r="F158" i="138" s="1"/>
  <c r="L158" i="124"/>
  <c r="G158" i="138" s="1"/>
  <c r="M158" i="124"/>
  <c r="H158" i="138" s="1"/>
  <c r="O158" i="124"/>
  <c r="J158" i="138" s="1"/>
  <c r="P158" i="124"/>
  <c r="K158" i="138" s="1"/>
  <c r="Q158" i="124"/>
  <c r="L158" i="138" s="1"/>
  <c r="U158" i="124"/>
  <c r="P158" i="138" s="1"/>
  <c r="V158" i="124"/>
  <c r="Q158" i="138" s="1"/>
  <c r="AA158" i="124"/>
  <c r="V158" i="138" s="1"/>
  <c r="AB158" i="124"/>
  <c r="W158" i="138" s="1"/>
  <c r="AC158" i="124"/>
  <c r="X158" i="138" s="1"/>
  <c r="AE158" i="124"/>
  <c r="Z158" i="138" s="1"/>
  <c r="AF158" i="124"/>
  <c r="AA158" i="138" s="1"/>
  <c r="AG158" i="124"/>
  <c r="AB158" i="138" s="1"/>
  <c r="D159" i="124"/>
  <c r="E159" i="124"/>
  <c r="F159" i="124"/>
  <c r="G159" i="124"/>
  <c r="H159" i="124"/>
  <c r="I159" i="124"/>
  <c r="J159" i="124"/>
  <c r="E159" i="138" s="1"/>
  <c r="K159" i="124"/>
  <c r="F159" i="138" s="1"/>
  <c r="L159" i="124"/>
  <c r="G159" i="138" s="1"/>
  <c r="M159" i="124"/>
  <c r="H159" i="138" s="1"/>
  <c r="O159" i="124"/>
  <c r="J159" i="138" s="1"/>
  <c r="P159" i="124"/>
  <c r="K159" i="138" s="1"/>
  <c r="Q159" i="124"/>
  <c r="L159" i="138" s="1"/>
  <c r="U159" i="124"/>
  <c r="P159" i="138" s="1"/>
  <c r="V159" i="124"/>
  <c r="Q159" i="138" s="1"/>
  <c r="AA159" i="124"/>
  <c r="V159" i="138" s="1"/>
  <c r="AB159" i="124"/>
  <c r="W159" i="138" s="1"/>
  <c r="AC159" i="124"/>
  <c r="X159" i="138" s="1"/>
  <c r="AE159" i="124"/>
  <c r="Z159" i="138" s="1"/>
  <c r="AF159" i="124"/>
  <c r="AA159" i="138" s="1"/>
  <c r="AG159" i="124"/>
  <c r="AB159" i="138" s="1"/>
  <c r="D160" i="124"/>
  <c r="E160" i="124"/>
  <c r="F160" i="124"/>
  <c r="G160" i="124"/>
  <c r="H160" i="124"/>
  <c r="I160" i="124"/>
  <c r="J160" i="124"/>
  <c r="E160" i="138" s="1"/>
  <c r="K160" i="124"/>
  <c r="F160" i="138" s="1"/>
  <c r="L160" i="124"/>
  <c r="G160" i="138" s="1"/>
  <c r="M160" i="124"/>
  <c r="H160" i="138" s="1"/>
  <c r="O160" i="124"/>
  <c r="J160" i="138" s="1"/>
  <c r="P160" i="124"/>
  <c r="K160" i="138" s="1"/>
  <c r="Q160" i="124"/>
  <c r="L160" i="138" s="1"/>
  <c r="U160" i="124"/>
  <c r="P160" i="138" s="1"/>
  <c r="V160" i="124"/>
  <c r="Q160" i="138" s="1"/>
  <c r="Z160" i="124"/>
  <c r="U160" i="138" s="1"/>
  <c r="AA160" i="124"/>
  <c r="V160" i="138" s="1"/>
  <c r="AB160" i="124"/>
  <c r="W160" i="138" s="1"/>
  <c r="AC160" i="124"/>
  <c r="X160" i="138" s="1"/>
  <c r="AE160" i="124"/>
  <c r="Z160" i="138" s="1"/>
  <c r="AF160" i="124"/>
  <c r="AA160" i="138" s="1"/>
  <c r="AG160" i="124"/>
  <c r="AB160" i="138" s="1"/>
  <c r="E161" i="124"/>
  <c r="F161" i="124"/>
  <c r="G161" i="124"/>
  <c r="H161" i="124"/>
  <c r="J161" i="124"/>
  <c r="E161" i="138" s="1"/>
  <c r="K161" i="124"/>
  <c r="F161" i="138" s="1"/>
  <c r="L161" i="124"/>
  <c r="G161" i="138" s="1"/>
  <c r="M161" i="124"/>
  <c r="H161" i="138" s="1"/>
  <c r="O161" i="124"/>
  <c r="J161" i="138" s="1"/>
  <c r="P161" i="124"/>
  <c r="K161" i="138" s="1"/>
  <c r="Q161" i="124"/>
  <c r="L161" i="138" s="1"/>
  <c r="V161" i="124"/>
  <c r="Q161" i="138" s="1"/>
  <c r="Z161" i="124"/>
  <c r="U161" i="138" s="1"/>
  <c r="AB161" i="124"/>
  <c r="W161" i="138" s="1"/>
  <c r="AC161" i="124"/>
  <c r="X161" i="138" s="1"/>
  <c r="AE161" i="124"/>
  <c r="Z161" i="138" s="1"/>
  <c r="AF161" i="124"/>
  <c r="AA161" i="138" s="1"/>
  <c r="AG161" i="124"/>
  <c r="AB161" i="138" s="1"/>
  <c r="D162" i="124"/>
  <c r="E162" i="124"/>
  <c r="F162" i="124"/>
  <c r="G162" i="124"/>
  <c r="H162" i="124"/>
  <c r="I162" i="124"/>
  <c r="J162" i="124"/>
  <c r="E162" i="138" s="1"/>
  <c r="K162" i="124"/>
  <c r="F162" i="138" s="1"/>
  <c r="L162" i="124"/>
  <c r="G162" i="138" s="1"/>
  <c r="M162" i="124"/>
  <c r="H162" i="138" s="1"/>
  <c r="O162" i="124"/>
  <c r="J162" i="138" s="1"/>
  <c r="P162" i="124"/>
  <c r="K162" i="138" s="1"/>
  <c r="Q162" i="124"/>
  <c r="L162" i="138" s="1"/>
  <c r="V162" i="124"/>
  <c r="Q162" i="138" s="1"/>
  <c r="Z162" i="124"/>
  <c r="U162" i="138" s="1"/>
  <c r="AA162" i="124"/>
  <c r="V162" i="138" s="1"/>
  <c r="AB162" i="124"/>
  <c r="W162" i="138" s="1"/>
  <c r="AC162" i="124"/>
  <c r="X162" i="138" s="1"/>
  <c r="AE162" i="124"/>
  <c r="Z162" i="138" s="1"/>
  <c r="AF162" i="124"/>
  <c r="AA162" i="138" s="1"/>
  <c r="AG162" i="124"/>
  <c r="AB162" i="138" s="1"/>
  <c r="E163" i="124"/>
  <c r="F163" i="124"/>
  <c r="G163" i="124"/>
  <c r="H163" i="124"/>
  <c r="J163" i="124"/>
  <c r="E163" i="138" s="1"/>
  <c r="K163" i="124"/>
  <c r="F163" i="138" s="1"/>
  <c r="L163" i="124"/>
  <c r="G163" i="138" s="1"/>
  <c r="M163" i="124"/>
  <c r="H163" i="138" s="1"/>
  <c r="O163" i="124"/>
  <c r="J163" i="138" s="1"/>
  <c r="P163" i="124"/>
  <c r="K163" i="138" s="1"/>
  <c r="U163" i="124"/>
  <c r="P163" i="138" s="1"/>
  <c r="V163" i="124"/>
  <c r="Q163" i="138" s="1"/>
  <c r="Z163" i="124"/>
  <c r="U163" i="138" s="1"/>
  <c r="AA163" i="124"/>
  <c r="V163" i="138" s="1"/>
  <c r="AB163" i="124"/>
  <c r="W163" i="138" s="1"/>
  <c r="AC163" i="124"/>
  <c r="X163" i="138" s="1"/>
  <c r="AE163" i="124"/>
  <c r="Z163" i="138" s="1"/>
  <c r="AF163" i="124"/>
  <c r="AA163" i="138" s="1"/>
  <c r="AG163" i="124"/>
  <c r="AB163" i="138" s="1"/>
  <c r="E164" i="124"/>
  <c r="F164" i="124"/>
  <c r="G164" i="124"/>
  <c r="H164" i="124"/>
  <c r="J164" i="124"/>
  <c r="E164" i="138" s="1"/>
  <c r="K164" i="124"/>
  <c r="F164" i="138" s="1"/>
  <c r="L164" i="124"/>
  <c r="G164" i="138" s="1"/>
  <c r="M164" i="124"/>
  <c r="H164" i="138" s="1"/>
  <c r="O164" i="124"/>
  <c r="J164" i="138" s="1"/>
  <c r="P164" i="124"/>
  <c r="K164" i="138" s="1"/>
  <c r="U164" i="124"/>
  <c r="P164" i="138" s="1"/>
  <c r="Z164" i="124"/>
  <c r="U164" i="138" s="1"/>
  <c r="AA164" i="124"/>
  <c r="V164" i="138" s="1"/>
  <c r="AB164" i="124"/>
  <c r="W164" i="138" s="1"/>
  <c r="AC164" i="124"/>
  <c r="X164" i="138" s="1"/>
  <c r="AE164" i="124"/>
  <c r="Z164" i="138" s="1"/>
  <c r="AF164" i="124"/>
  <c r="AA164" i="138" s="1"/>
  <c r="AG164" i="124"/>
  <c r="AB164" i="138" s="1"/>
  <c r="D165" i="124"/>
  <c r="E165" i="124"/>
  <c r="F165" i="124"/>
  <c r="G165" i="124"/>
  <c r="H165" i="124"/>
  <c r="I165" i="124"/>
  <c r="J165" i="124"/>
  <c r="E165" i="138" s="1"/>
  <c r="K165" i="124"/>
  <c r="F165" i="138" s="1"/>
  <c r="L165" i="124"/>
  <c r="G165" i="138" s="1"/>
  <c r="M165" i="124"/>
  <c r="H165" i="138" s="1"/>
  <c r="O165" i="124"/>
  <c r="J165" i="138" s="1"/>
  <c r="P165" i="124"/>
  <c r="K165" i="138" s="1"/>
  <c r="Q165" i="124"/>
  <c r="L165" i="138" s="1"/>
  <c r="U165" i="124"/>
  <c r="P165" i="138" s="1"/>
  <c r="V165" i="124"/>
  <c r="Q165" i="138" s="1"/>
  <c r="Z165" i="124"/>
  <c r="U165" i="138" s="1"/>
  <c r="AA165" i="124"/>
  <c r="V165" i="138" s="1"/>
  <c r="AC165" i="124"/>
  <c r="X165" i="138" s="1"/>
  <c r="AE165" i="124"/>
  <c r="Z165" i="138" s="1"/>
  <c r="AF165" i="124"/>
  <c r="AA165" i="138" s="1"/>
  <c r="AG165" i="124"/>
  <c r="AB165" i="138" s="1"/>
  <c r="AE2" i="124"/>
  <c r="Z2" i="138" s="1"/>
  <c r="AC2" i="124"/>
  <c r="X2" i="138" s="1"/>
  <c r="AA2" i="124"/>
  <c r="V2" i="138" s="1"/>
  <c r="Z2" i="124"/>
  <c r="U2" i="138" s="1"/>
  <c r="V2" i="124"/>
  <c r="Q2" i="138" s="1"/>
  <c r="U2" i="124"/>
  <c r="P2" i="138" s="1"/>
  <c r="AG2" i="124"/>
  <c r="AB2" i="138" s="1"/>
  <c r="AF2" i="124"/>
  <c r="AA2" i="138" s="1"/>
  <c r="Q2" i="124"/>
  <c r="L2" i="138" s="1"/>
  <c r="P2" i="124"/>
  <c r="K2" i="138" s="1"/>
  <c r="O2" i="124"/>
  <c r="J2" i="138" s="1"/>
  <c r="M2" i="124"/>
  <c r="H2" i="138" s="1"/>
  <c r="L2" i="124"/>
  <c r="G2" i="138" s="1"/>
  <c r="K2" i="124"/>
  <c r="F2" i="138" s="1"/>
  <c r="J2" i="124"/>
  <c r="E2" i="138" s="1"/>
  <c r="H2" i="124"/>
  <c r="G2" i="124"/>
  <c r="F2" i="124"/>
  <c r="E2" i="124"/>
  <c r="D2" i="124"/>
  <c r="J5" i="124"/>
  <c r="E5" i="138" s="1"/>
  <c r="K5" i="124"/>
  <c r="F5" i="138" s="1"/>
  <c r="L5" i="124"/>
  <c r="G5" i="138" s="1"/>
  <c r="M5" i="124"/>
  <c r="H5" i="138" s="1"/>
  <c r="O5" i="124"/>
  <c r="J5" i="138" s="1"/>
  <c r="P5" i="124"/>
  <c r="K5" i="138" s="1"/>
  <c r="Q5" i="124"/>
  <c r="L5" i="138" s="1"/>
  <c r="V5" i="124"/>
  <c r="Q5" i="138" s="1"/>
  <c r="AA5" i="124"/>
  <c r="V5" i="138" s="1"/>
  <c r="AB5" i="124"/>
  <c r="W5" i="138" s="1"/>
  <c r="AC5" i="124"/>
  <c r="X5" i="138" s="1"/>
  <c r="AE5" i="124"/>
  <c r="Z5" i="138" s="1"/>
  <c r="AF5" i="124"/>
  <c r="AA5" i="138" s="1"/>
  <c r="AG5" i="124"/>
  <c r="AB5" i="138" s="1"/>
  <c r="AD17" i="124" l="1"/>
  <c r="AD156" i="124"/>
  <c r="AD135" i="124"/>
  <c r="Y59" i="124"/>
  <c r="AD115" i="124"/>
  <c r="AD140" i="124"/>
  <c r="AD141" i="124"/>
  <c r="AD97" i="124"/>
  <c r="AD146" i="124"/>
  <c r="Y62" i="124"/>
  <c r="Y61" i="124"/>
  <c r="Y60" i="124"/>
  <c r="AD136" i="124"/>
  <c r="AD113" i="124"/>
  <c r="AD99" i="124"/>
  <c r="AD139" i="124"/>
  <c r="AD127" i="124"/>
  <c r="AD114" i="124"/>
  <c r="AD157" i="124"/>
  <c r="AD10" i="124"/>
  <c r="AD93" i="124"/>
  <c r="AB167" i="138"/>
  <c r="J167" i="138"/>
  <c r="Z167" i="138"/>
  <c r="AD142" i="124"/>
  <c r="AD94" i="124"/>
  <c r="AD163" i="124"/>
  <c r="AD164" i="124"/>
  <c r="AD112" i="124"/>
  <c r="AD111" i="124"/>
  <c r="AD22" i="124"/>
  <c r="AD66" i="124"/>
  <c r="AD15" i="124"/>
  <c r="AD86" i="124"/>
  <c r="AD87" i="124"/>
  <c r="AD16" i="124"/>
  <c r="G167" i="138"/>
  <c r="H167" i="138"/>
  <c r="F167" i="138"/>
  <c r="U5" i="124"/>
  <c r="P5" i="138" s="1"/>
  <c r="AD121" i="124"/>
  <c r="AD100" i="124"/>
  <c r="H5" i="124"/>
  <c r="AD143" i="124"/>
  <c r="AD101" i="124"/>
  <c r="AD23" i="124"/>
  <c r="G5" i="124"/>
  <c r="AD122" i="124"/>
  <c r="AD8" i="124"/>
  <c r="AD126" i="124"/>
  <c r="AD125" i="124"/>
  <c r="AD9" i="124"/>
  <c r="F5" i="124"/>
  <c r="AD128" i="124"/>
  <c r="AD29" i="124"/>
  <c r="AD149" i="124"/>
  <c r="AD107" i="124"/>
  <c r="AD129" i="124"/>
  <c r="AD79" i="124"/>
  <c r="E5" i="124"/>
  <c r="AD154" i="124"/>
  <c r="AD150" i="124"/>
  <c r="AD108" i="124"/>
  <c r="AD83" i="124"/>
  <c r="AD155" i="124"/>
  <c r="AD80" i="124"/>
  <c r="AD153" i="124"/>
  <c r="AD85" i="124"/>
  <c r="AD52" i="124"/>
  <c r="AD3" i="124"/>
  <c r="AD63" i="124"/>
  <c r="AA63" i="124"/>
  <c r="V63" i="138" s="1"/>
  <c r="I107" i="124"/>
  <c r="D107" i="124"/>
  <c r="U10" i="124"/>
  <c r="I136" i="124"/>
  <c r="D136" i="124"/>
  <c r="AD74" i="124"/>
  <c r="Z74" i="124"/>
  <c r="U74" i="138" s="1"/>
  <c r="AD98" i="124"/>
  <c r="AB98" i="124"/>
  <c r="W98" i="138" s="1"/>
  <c r="AD78" i="124"/>
  <c r="Z78" i="124"/>
  <c r="U78" i="138" s="1"/>
  <c r="AD53" i="124"/>
  <c r="Z53" i="124"/>
  <c r="U53" i="138" s="1"/>
  <c r="Q150" i="124"/>
  <c r="L150" i="138" s="1"/>
  <c r="Q135" i="124"/>
  <c r="L135" i="138" s="1"/>
  <c r="Q129" i="124"/>
  <c r="L129" i="138" s="1"/>
  <c r="Q122" i="124"/>
  <c r="L122" i="138" s="1"/>
  <c r="Q110" i="124"/>
  <c r="L110" i="138" s="1"/>
  <c r="I31" i="124"/>
  <c r="G31" i="124"/>
  <c r="I47" i="124"/>
  <c r="H47" i="124"/>
  <c r="I19" i="124"/>
  <c r="D19" i="124"/>
  <c r="I59" i="124"/>
  <c r="G59" i="124"/>
  <c r="I35" i="124"/>
  <c r="D35" i="124"/>
  <c r="I46" i="124"/>
  <c r="E46" i="124"/>
  <c r="I43" i="124"/>
  <c r="D43" i="124"/>
  <c r="I74" i="124"/>
  <c r="E74" i="124"/>
  <c r="I71" i="124"/>
  <c r="D71" i="124"/>
  <c r="I65" i="124"/>
  <c r="D65" i="124"/>
  <c r="I163" i="124"/>
  <c r="D163" i="124"/>
  <c r="I157" i="124"/>
  <c r="G157" i="124"/>
  <c r="I153" i="124"/>
  <c r="I152" i="124"/>
  <c r="I106" i="124"/>
  <c r="I75" i="124"/>
  <c r="D75" i="124"/>
  <c r="I66" i="124"/>
  <c r="D66" i="124"/>
  <c r="I122" i="124"/>
  <c r="D122" i="124"/>
  <c r="U22" i="124"/>
  <c r="P22" i="138" s="1"/>
  <c r="AD75" i="124"/>
  <c r="Z75" i="124"/>
  <c r="U75" i="138" s="1"/>
  <c r="AD68" i="124"/>
  <c r="Z68" i="124"/>
  <c r="U68" i="138" s="1"/>
  <c r="Q121" i="124"/>
  <c r="L121" i="138" s="1"/>
  <c r="Q115" i="124"/>
  <c r="L115" i="138" s="1"/>
  <c r="I18" i="124"/>
  <c r="E18" i="124"/>
  <c r="I15" i="124"/>
  <c r="D15" i="124"/>
  <c r="Q136" i="124"/>
  <c r="L136" i="138" s="1"/>
  <c r="Q124" i="124"/>
  <c r="L124" i="138" s="1"/>
  <c r="I23" i="124"/>
  <c r="D23" i="124"/>
  <c r="I32" i="124"/>
  <c r="E32" i="124"/>
  <c r="I30" i="124"/>
  <c r="D30" i="124"/>
  <c r="I24" i="124"/>
  <c r="D24" i="124"/>
  <c r="AD7" i="124"/>
  <c r="AA7" i="124"/>
  <c r="AD4" i="124"/>
  <c r="Z4" i="124"/>
  <c r="AD2" i="124"/>
  <c r="AB2" i="124"/>
  <c r="W2" i="138" s="1"/>
  <c r="I58" i="124"/>
  <c r="D58" i="124"/>
  <c r="I49" i="124"/>
  <c r="D49" i="124"/>
  <c r="Z5" i="124"/>
  <c r="U5" i="138" s="1"/>
  <c r="I161" i="124"/>
  <c r="D161" i="124"/>
  <c r="I146" i="124"/>
  <c r="I132" i="124"/>
  <c r="I118" i="124"/>
  <c r="I52" i="124"/>
  <c r="D52" i="124"/>
  <c r="AD13" i="124"/>
  <c r="AA13" i="124"/>
  <c r="V13" i="138" s="1"/>
  <c r="I164" i="124"/>
  <c r="D164" i="124"/>
  <c r="I126" i="124"/>
  <c r="I101" i="124"/>
  <c r="G101" i="124"/>
  <c r="I85" i="124"/>
  <c r="D85" i="124"/>
  <c r="I79" i="124"/>
  <c r="D79" i="124"/>
  <c r="AD36" i="124"/>
  <c r="AD34" i="124"/>
  <c r="AC34" i="124"/>
  <c r="X34" i="138" s="1"/>
  <c r="AD31" i="124"/>
  <c r="AD30" i="124"/>
  <c r="AD28" i="124"/>
  <c r="AB28" i="124"/>
  <c r="W28" i="138" s="1"/>
  <c r="AD27" i="124"/>
  <c r="AD24" i="124"/>
  <c r="AD11" i="124"/>
  <c r="Z11" i="124"/>
  <c r="U11" i="138" s="1"/>
  <c r="I135" i="124"/>
  <c r="D135" i="124"/>
  <c r="I117" i="124"/>
  <c r="D117" i="124"/>
  <c r="AD25" i="124"/>
  <c r="Z25" i="124"/>
  <c r="U25" i="138" s="1"/>
  <c r="AD90" i="124"/>
  <c r="AC90" i="124"/>
  <c r="X90" i="138" s="1"/>
  <c r="AD47" i="124"/>
  <c r="Z47" i="124"/>
  <c r="U47" i="138" s="1"/>
  <c r="AD40" i="124"/>
  <c r="Z40" i="124"/>
  <c r="U40" i="138" s="1"/>
  <c r="AD39" i="124"/>
  <c r="Z39" i="124"/>
  <c r="U39" i="138" s="1"/>
  <c r="Q9" i="124"/>
  <c r="L9" i="138" s="1"/>
  <c r="AD132" i="124"/>
  <c r="AC132" i="124"/>
  <c r="X132" i="138" s="1"/>
  <c r="AD118" i="124"/>
  <c r="AC118" i="124"/>
  <c r="X118" i="138" s="1"/>
  <c r="AD104" i="124"/>
  <c r="AC104" i="124"/>
  <c r="X104" i="138" s="1"/>
  <c r="AD67" i="124"/>
  <c r="Z67" i="124"/>
  <c r="U67" i="138" s="1"/>
  <c r="Q143" i="124"/>
  <c r="L143" i="138" s="1"/>
  <c r="Q107" i="124"/>
  <c r="L107" i="138" s="1"/>
  <c r="I33" i="124"/>
  <c r="H33" i="124"/>
  <c r="I16" i="124"/>
  <c r="D16" i="124"/>
  <c r="Q138" i="124"/>
  <c r="L138" i="138" s="1"/>
  <c r="Q108" i="124"/>
  <c r="L108" i="138" s="1"/>
  <c r="I21" i="124"/>
  <c r="D21" i="124"/>
  <c r="AD6" i="124"/>
  <c r="AC6" i="124"/>
  <c r="I45" i="124"/>
  <c r="G45" i="124"/>
  <c r="I29" i="124"/>
  <c r="D29" i="124"/>
  <c r="I73" i="124"/>
  <c r="G73" i="124"/>
  <c r="I37" i="124"/>
  <c r="D37" i="124"/>
  <c r="I44" i="124"/>
  <c r="D44" i="124"/>
  <c r="I38" i="124"/>
  <c r="D38" i="124"/>
  <c r="AD14" i="124"/>
  <c r="AB14" i="124"/>
  <c r="W14" i="138" s="1"/>
  <c r="I148" i="124"/>
  <c r="I87" i="124"/>
  <c r="G87" i="124"/>
  <c r="I72" i="124"/>
  <c r="D72" i="124"/>
  <c r="I63" i="124"/>
  <c r="D63" i="124"/>
  <c r="I60" i="124"/>
  <c r="E60" i="124"/>
  <c r="I57" i="124"/>
  <c r="D57" i="124"/>
  <c r="I51" i="124"/>
  <c r="D51" i="124"/>
  <c r="AD20" i="124"/>
  <c r="AC20" i="124"/>
  <c r="X20" i="138" s="1"/>
  <c r="I134" i="124"/>
  <c r="I120" i="124"/>
  <c r="I104" i="124"/>
  <c r="I97" i="124"/>
  <c r="I96" i="124"/>
  <c r="I95" i="124"/>
  <c r="I77" i="124"/>
  <c r="D77" i="124"/>
  <c r="AE167" i="124"/>
  <c r="I158" i="124"/>
  <c r="F158" i="124"/>
  <c r="I151" i="124"/>
  <c r="I140" i="124"/>
  <c r="I112" i="124"/>
  <c r="I88" i="124"/>
  <c r="E88" i="124"/>
  <c r="I86" i="124"/>
  <c r="D86" i="124"/>
  <c r="AD12" i="124"/>
  <c r="Z12" i="124"/>
  <c r="U12" i="138" s="1"/>
  <c r="I156" i="124"/>
  <c r="D156" i="124"/>
  <c r="I155" i="124"/>
  <c r="D155" i="124"/>
  <c r="I143" i="124"/>
  <c r="G143" i="124"/>
  <c r="I139" i="124"/>
  <c r="I138" i="124"/>
  <c r="I137" i="124"/>
  <c r="I129" i="124"/>
  <c r="G129" i="124"/>
  <c r="I125" i="124"/>
  <c r="I124" i="124"/>
  <c r="I123" i="124"/>
  <c r="I115" i="124"/>
  <c r="G115" i="124"/>
  <c r="I111" i="124"/>
  <c r="I110" i="124"/>
  <c r="I109" i="124"/>
  <c r="I91" i="124"/>
  <c r="D91" i="124"/>
  <c r="I89" i="124"/>
  <c r="D89" i="124"/>
  <c r="I80" i="124"/>
  <c r="D80" i="124"/>
  <c r="AD43" i="124"/>
  <c r="AD37" i="124"/>
  <c r="AD21" i="124"/>
  <c r="AA21" i="124"/>
  <c r="V21" i="138" s="1"/>
  <c r="AD18" i="124"/>
  <c r="Z18" i="124"/>
  <c r="U18" i="138" s="1"/>
  <c r="I147" i="124"/>
  <c r="D147" i="124"/>
  <c r="I102" i="124"/>
  <c r="E102" i="124"/>
  <c r="I100" i="124"/>
  <c r="D100" i="124"/>
  <c r="I99" i="124"/>
  <c r="D99" i="124"/>
  <c r="I93" i="124"/>
  <c r="D93" i="124"/>
  <c r="AD71" i="124"/>
  <c r="AD64" i="124"/>
  <c r="AD62" i="124"/>
  <c r="AC62" i="124"/>
  <c r="X62" i="138" s="1"/>
  <c r="AD57" i="124"/>
  <c r="AD50" i="124"/>
  <c r="AD48" i="124"/>
  <c r="AC48" i="124"/>
  <c r="X48" i="138" s="1"/>
  <c r="AD45" i="124"/>
  <c r="AD44" i="124"/>
  <c r="AD42" i="124"/>
  <c r="AB42" i="124"/>
  <c r="W42" i="138" s="1"/>
  <c r="AD41" i="124"/>
  <c r="AD38" i="124"/>
  <c r="AD19" i="124"/>
  <c r="Z19" i="124"/>
  <c r="U19" i="138" s="1"/>
  <c r="U8" i="124"/>
  <c r="P8" i="138" s="1"/>
  <c r="U7" i="124"/>
  <c r="P7" i="138" s="1"/>
  <c r="AD162" i="124"/>
  <c r="AD160" i="124"/>
  <c r="I149" i="124"/>
  <c r="D149" i="124"/>
  <c r="I144" i="124"/>
  <c r="E144" i="124"/>
  <c r="I142" i="124"/>
  <c r="D142" i="124"/>
  <c r="I141" i="124"/>
  <c r="D141" i="124"/>
  <c r="I133" i="124"/>
  <c r="D133" i="124"/>
  <c r="I130" i="124"/>
  <c r="E130" i="124"/>
  <c r="I128" i="124"/>
  <c r="D128" i="124"/>
  <c r="I127" i="124"/>
  <c r="D127" i="124"/>
  <c r="I119" i="124"/>
  <c r="D119" i="124"/>
  <c r="I116" i="124"/>
  <c r="E116" i="124"/>
  <c r="I114" i="124"/>
  <c r="D114" i="124"/>
  <c r="I113" i="124"/>
  <c r="D113" i="124"/>
  <c r="I105" i="124"/>
  <c r="D105" i="124"/>
  <c r="I103" i="124"/>
  <c r="D103" i="124"/>
  <c r="I94" i="124"/>
  <c r="D94" i="124"/>
  <c r="AD76" i="124"/>
  <c r="AC76" i="124"/>
  <c r="X76" i="138" s="1"/>
  <c r="AD73" i="124"/>
  <c r="AD72" i="124"/>
  <c r="AD70" i="124"/>
  <c r="AB70" i="124"/>
  <c r="W70" i="138" s="1"/>
  <c r="AD69" i="124"/>
  <c r="AD65" i="124"/>
  <c r="AD59" i="124"/>
  <c r="AD58" i="124"/>
  <c r="AD56" i="124"/>
  <c r="AB56" i="124"/>
  <c r="W56" i="138" s="1"/>
  <c r="AD55" i="124"/>
  <c r="AD51" i="124"/>
  <c r="AD35" i="124"/>
  <c r="AA35" i="124"/>
  <c r="V35" i="138" s="1"/>
  <c r="AD32" i="124"/>
  <c r="Z32" i="124"/>
  <c r="U32" i="138" s="1"/>
  <c r="V15" i="124"/>
  <c r="Q15" i="138" s="1"/>
  <c r="V13" i="124"/>
  <c r="Q13" i="138" s="1"/>
  <c r="V11" i="124"/>
  <c r="Q4" i="124"/>
  <c r="L4" i="138" s="1"/>
  <c r="Q3" i="124"/>
  <c r="L3" i="138" s="1"/>
  <c r="AD54" i="124"/>
  <c r="Z54" i="124"/>
  <c r="U54" i="138" s="1"/>
  <c r="AD159" i="124"/>
  <c r="Z159" i="124"/>
  <c r="U159" i="138" s="1"/>
  <c r="U36" i="124"/>
  <c r="P36" i="138" s="1"/>
  <c r="Q12" i="124"/>
  <c r="L12" i="138" s="1"/>
  <c r="AD151" i="124"/>
  <c r="AB151" i="124"/>
  <c r="W151" i="138" s="1"/>
  <c r="AD147" i="124"/>
  <c r="AA147" i="124"/>
  <c r="V147" i="138" s="1"/>
  <c r="AD92" i="124"/>
  <c r="Z92" i="124"/>
  <c r="U92" i="138" s="1"/>
  <c r="AD81" i="124"/>
  <c r="Z81" i="124"/>
  <c r="U81" i="138" s="1"/>
  <c r="V57" i="124"/>
  <c r="Q57" i="138" s="1"/>
  <c r="Q17" i="124"/>
  <c r="L17" i="138" s="1"/>
  <c r="AD148" i="124"/>
  <c r="Z148" i="124"/>
  <c r="U148" i="138" s="1"/>
  <c r="AD119" i="124"/>
  <c r="AA119" i="124"/>
  <c r="V119" i="138" s="1"/>
  <c r="U50" i="124"/>
  <c r="P50" i="138" s="1"/>
  <c r="U44" i="124"/>
  <c r="P44" i="138" s="1"/>
  <c r="U162" i="124"/>
  <c r="P162" i="138" s="1"/>
  <c r="AD152" i="124"/>
  <c r="Z152" i="124"/>
  <c r="U152" i="138" s="1"/>
  <c r="AD145" i="124"/>
  <c r="Z145" i="124"/>
  <c r="U145" i="138" s="1"/>
  <c r="AD120" i="124"/>
  <c r="Z120" i="124"/>
  <c r="U120" i="138" s="1"/>
  <c r="AD116" i="124"/>
  <c r="Z116" i="124"/>
  <c r="U116" i="138" s="1"/>
  <c r="AD103" i="124"/>
  <c r="Z103" i="124"/>
  <c r="U103" i="138" s="1"/>
  <c r="AD96" i="124"/>
  <c r="Z96" i="124"/>
  <c r="U96" i="138" s="1"/>
  <c r="U78" i="124"/>
  <c r="P78" i="138" s="1"/>
  <c r="U72" i="124"/>
  <c r="P72" i="138" s="1"/>
  <c r="Y58" i="124"/>
  <c r="U58" i="124"/>
  <c r="P58" i="138" s="1"/>
  <c r="V164" i="124"/>
  <c r="Q164" i="138" s="1"/>
  <c r="U66" i="124"/>
  <c r="P66" i="138" s="1"/>
  <c r="U52" i="124"/>
  <c r="P52" i="138" s="1"/>
  <c r="Q37" i="124"/>
  <c r="L37" i="138" s="1"/>
  <c r="Q31" i="124"/>
  <c r="L31" i="138" s="1"/>
  <c r="Q26" i="124"/>
  <c r="L26" i="138" s="1"/>
  <c r="K167" i="124"/>
  <c r="J167" i="124"/>
  <c r="O167" i="124"/>
  <c r="AD138" i="124"/>
  <c r="Z138" i="124"/>
  <c r="U138" i="138" s="1"/>
  <c r="AD124" i="124"/>
  <c r="Z124" i="124"/>
  <c r="U124" i="138" s="1"/>
  <c r="AD123" i="124"/>
  <c r="Z123" i="124"/>
  <c r="U123" i="138" s="1"/>
  <c r="AD110" i="124"/>
  <c r="Z110" i="124"/>
  <c r="U110" i="138" s="1"/>
  <c r="AD109" i="124"/>
  <c r="Z109" i="124"/>
  <c r="U109" i="138" s="1"/>
  <c r="V99" i="124"/>
  <c r="Q99" i="138" s="1"/>
  <c r="U92" i="124"/>
  <c r="P92" i="138" s="1"/>
  <c r="U91" i="124"/>
  <c r="P91" i="138" s="1"/>
  <c r="U86" i="124"/>
  <c r="P86" i="138" s="1"/>
  <c r="U83" i="124"/>
  <c r="P83" i="138" s="1"/>
  <c r="Q44" i="124"/>
  <c r="L44" i="138" s="1"/>
  <c r="Q38" i="124"/>
  <c r="L38" i="138" s="1"/>
  <c r="I145" i="124"/>
  <c r="D145" i="124"/>
  <c r="AD165" i="124"/>
  <c r="AB165" i="124"/>
  <c r="W165" i="138" s="1"/>
  <c r="AD84" i="124"/>
  <c r="AB84" i="124"/>
  <c r="W84" i="138" s="1"/>
  <c r="I131" i="124"/>
  <c r="D131" i="124"/>
  <c r="AD33" i="124"/>
  <c r="Z33" i="124"/>
  <c r="U33" i="138" s="1"/>
  <c r="AD26" i="124"/>
  <c r="Z26" i="124"/>
  <c r="U26" i="138" s="1"/>
  <c r="AD46" i="124"/>
  <c r="Z46" i="124"/>
  <c r="U46" i="138" s="1"/>
  <c r="AD161" i="124"/>
  <c r="AA161" i="124"/>
  <c r="V161" i="138" s="1"/>
  <c r="AD60" i="124"/>
  <c r="Z60" i="124"/>
  <c r="U60" i="138" s="1"/>
  <c r="V29" i="124"/>
  <c r="Q29" i="138" s="1"/>
  <c r="Q10" i="124"/>
  <c r="AD91" i="124"/>
  <c r="AA91" i="124"/>
  <c r="V91" i="138" s="1"/>
  <c r="AD88" i="124"/>
  <c r="Z88" i="124"/>
  <c r="U88" i="138" s="1"/>
  <c r="U35" i="124"/>
  <c r="P35" i="138" s="1"/>
  <c r="Q16" i="124"/>
  <c r="L16" i="138" s="1"/>
  <c r="V71" i="124"/>
  <c r="Q71" i="138" s="1"/>
  <c r="L167" i="124"/>
  <c r="AD133" i="124"/>
  <c r="AA133" i="124"/>
  <c r="V133" i="138" s="1"/>
  <c r="Y63" i="124"/>
  <c r="U63" i="124"/>
  <c r="P63" i="138" s="1"/>
  <c r="M167" i="124"/>
  <c r="AD134" i="124"/>
  <c r="Z134" i="124"/>
  <c r="U134" i="138" s="1"/>
  <c r="AD130" i="124"/>
  <c r="Z130" i="124"/>
  <c r="U130" i="138" s="1"/>
  <c r="AD117" i="124"/>
  <c r="Z117" i="124"/>
  <c r="U117" i="138" s="1"/>
  <c r="V85" i="124"/>
  <c r="Q85" i="138" s="1"/>
  <c r="U69" i="124"/>
  <c r="P69" i="138" s="1"/>
  <c r="U55" i="124"/>
  <c r="P55" i="138" s="1"/>
  <c r="Q30" i="124"/>
  <c r="L30" i="138" s="1"/>
  <c r="Q24" i="124"/>
  <c r="L24" i="138" s="1"/>
  <c r="V155" i="124"/>
  <c r="Q155" i="138" s="1"/>
  <c r="AD137" i="124"/>
  <c r="AA137" i="124"/>
  <c r="V137" i="138" s="1"/>
  <c r="U156" i="124"/>
  <c r="P156" i="138" s="1"/>
  <c r="U147" i="124"/>
  <c r="P147" i="138" s="1"/>
  <c r="V141" i="124"/>
  <c r="Q141" i="138" s="1"/>
  <c r="V127" i="124"/>
  <c r="Q127" i="138" s="1"/>
  <c r="V113" i="124"/>
  <c r="Q113" i="138" s="1"/>
  <c r="U80" i="124"/>
  <c r="P80" i="138" s="1"/>
  <c r="Q72" i="124"/>
  <c r="L72" i="138" s="1"/>
  <c r="Q58" i="124"/>
  <c r="L58" i="138" s="1"/>
  <c r="Q40" i="124"/>
  <c r="L40" i="138" s="1"/>
  <c r="Q163" i="124"/>
  <c r="L163" i="138" s="1"/>
  <c r="U153" i="124"/>
  <c r="P153" i="138" s="1"/>
  <c r="U133" i="124"/>
  <c r="P133" i="138" s="1"/>
  <c r="U119" i="124"/>
  <c r="P119" i="138" s="1"/>
  <c r="U106" i="124"/>
  <c r="P106" i="138" s="1"/>
  <c r="U100" i="124"/>
  <c r="P100" i="138" s="1"/>
  <c r="Q68" i="124"/>
  <c r="L68" i="138" s="1"/>
  <c r="Q66" i="124"/>
  <c r="L66" i="138" s="1"/>
  <c r="Q54" i="124"/>
  <c r="L54" i="138" s="1"/>
  <c r="Q52" i="124"/>
  <c r="L52" i="138" s="1"/>
  <c r="I11" i="124"/>
  <c r="V150" i="124"/>
  <c r="Q150" i="138" s="1"/>
  <c r="U128" i="124"/>
  <c r="P128" i="138" s="1"/>
  <c r="U114" i="124"/>
  <c r="P114" i="138" s="1"/>
  <c r="U94" i="124"/>
  <c r="P94" i="138" s="1"/>
  <c r="Q79" i="124"/>
  <c r="L79" i="138" s="1"/>
  <c r="I121" i="124"/>
  <c r="D121" i="124"/>
  <c r="AD49" i="124"/>
  <c r="AA49" i="124"/>
  <c r="V49" i="138" s="1"/>
  <c r="U16" i="124"/>
  <c r="P16" i="138" s="1"/>
  <c r="AD77" i="124"/>
  <c r="AA77" i="124"/>
  <c r="V77" i="138" s="1"/>
  <c r="U21" i="124"/>
  <c r="P21" i="138" s="1"/>
  <c r="V43" i="124"/>
  <c r="Q43" i="138" s="1"/>
  <c r="U30" i="124"/>
  <c r="P30" i="138" s="1"/>
  <c r="U27" i="124"/>
  <c r="P27" i="138" s="1"/>
  <c r="U24" i="124"/>
  <c r="P24" i="138" s="1"/>
  <c r="AD158" i="124"/>
  <c r="Z158" i="124"/>
  <c r="U158" i="138" s="1"/>
  <c r="AD89" i="124"/>
  <c r="Z89" i="124"/>
  <c r="U89" i="138" s="1"/>
  <c r="AD82" i="124"/>
  <c r="Z82" i="124"/>
  <c r="U82" i="138" s="1"/>
  <c r="Q18" i="124"/>
  <c r="L18" i="138" s="1"/>
  <c r="AD105" i="124"/>
  <c r="AA105" i="124"/>
  <c r="V105" i="138" s="1"/>
  <c r="AD102" i="124"/>
  <c r="Z102" i="124"/>
  <c r="U102" i="138" s="1"/>
  <c r="Y64" i="124"/>
  <c r="U64" i="124"/>
  <c r="P64" i="138" s="1"/>
  <c r="U49" i="124"/>
  <c r="P49" i="138" s="1"/>
  <c r="U41" i="124"/>
  <c r="P41" i="138" s="1"/>
  <c r="U38" i="124"/>
  <c r="P38" i="138" s="1"/>
  <c r="Q23" i="124"/>
  <c r="L23" i="138" s="1"/>
  <c r="U161" i="124"/>
  <c r="P161" i="138" s="1"/>
  <c r="AD144" i="124"/>
  <c r="Z144" i="124"/>
  <c r="U144" i="138" s="1"/>
  <c r="AD131" i="124"/>
  <c r="Z131" i="124"/>
  <c r="U131" i="138" s="1"/>
  <c r="AD106" i="124"/>
  <c r="Z106" i="124"/>
  <c r="U106" i="138" s="1"/>
  <c r="AD95" i="124"/>
  <c r="Z95" i="124"/>
  <c r="U95" i="138" s="1"/>
  <c r="U77" i="124"/>
  <c r="P77" i="138" s="1"/>
  <c r="U148" i="124"/>
  <c r="P148" i="138" s="1"/>
  <c r="Q65" i="124"/>
  <c r="L65" i="138" s="1"/>
  <c r="Q51" i="124"/>
  <c r="L51" i="138" s="1"/>
  <c r="Q45" i="124"/>
  <c r="L45" i="138" s="1"/>
  <c r="U134" i="124"/>
  <c r="P134" i="138" s="1"/>
  <c r="U120" i="124"/>
  <c r="P120" i="138" s="1"/>
  <c r="U105" i="124"/>
  <c r="P105" i="138" s="1"/>
  <c r="U97" i="124"/>
  <c r="P97" i="138" s="1"/>
  <c r="Q73" i="124"/>
  <c r="L73" i="138" s="1"/>
  <c r="Q59" i="124"/>
  <c r="L59" i="138" s="1"/>
  <c r="Q164" i="124"/>
  <c r="L164" i="138" s="1"/>
  <c r="U142" i="124"/>
  <c r="P142" i="138" s="1"/>
  <c r="Q86" i="124"/>
  <c r="L86" i="138" s="1"/>
  <c r="I150" i="124"/>
  <c r="D150" i="124"/>
  <c r="I108" i="124"/>
  <c r="D108" i="124"/>
  <c r="AD61" i="124"/>
  <c r="Z61" i="124"/>
  <c r="U61" i="138" s="1"/>
  <c r="I14" i="124"/>
  <c r="I13" i="124"/>
  <c r="I12" i="124"/>
  <c r="I7" i="124"/>
  <c r="F7" i="124"/>
  <c r="I4" i="124"/>
  <c r="E4" i="124"/>
  <c r="U139" i="124"/>
  <c r="P139" i="138" s="1"/>
  <c r="U125" i="124"/>
  <c r="P125" i="138" s="1"/>
  <c r="U111" i="124"/>
  <c r="P111" i="138" s="1"/>
  <c r="Q87" i="124"/>
  <c r="L87" i="138" s="1"/>
  <c r="Q82" i="124"/>
  <c r="L82" i="138" s="1"/>
  <c r="Q80" i="124"/>
  <c r="L80" i="138" s="1"/>
  <c r="I3" i="124"/>
  <c r="D3" i="124"/>
  <c r="AF167" i="124"/>
  <c r="Q157" i="124"/>
  <c r="L157" i="138" s="1"/>
  <c r="U136" i="124"/>
  <c r="P136" i="138" s="1"/>
  <c r="U122" i="124"/>
  <c r="P122" i="138" s="1"/>
  <c r="U108" i="124"/>
  <c r="P108" i="138" s="1"/>
  <c r="Q100" i="124"/>
  <c r="L100" i="138" s="1"/>
  <c r="Q93" i="124"/>
  <c r="L93" i="138" s="1"/>
  <c r="I22" i="124"/>
  <c r="I20" i="124"/>
  <c r="I17" i="124"/>
  <c r="G17" i="124"/>
  <c r="I9" i="124"/>
  <c r="D9" i="124"/>
  <c r="D5" i="124"/>
  <c r="AG167" i="124"/>
  <c r="Q152" i="124"/>
  <c r="L152" i="138" s="1"/>
  <c r="Q149" i="124"/>
  <c r="L149" i="138" s="1"/>
  <c r="Q142" i="124"/>
  <c r="L142" i="138" s="1"/>
  <c r="Q128" i="124"/>
  <c r="L128" i="138" s="1"/>
  <c r="Q114" i="124"/>
  <c r="L114" i="138" s="1"/>
  <c r="Q101" i="124"/>
  <c r="L101" i="138" s="1"/>
  <c r="Q96" i="124"/>
  <c r="L96" i="138" s="1"/>
  <c r="Q94" i="124"/>
  <c r="L94" i="138" s="1"/>
  <c r="I28" i="124"/>
  <c r="I25" i="124"/>
  <c r="I10" i="124"/>
  <c r="D10" i="124"/>
  <c r="I2" i="124"/>
  <c r="AC167" i="124" l="1"/>
  <c r="X6" i="138"/>
  <c r="X167" i="138" s="1"/>
  <c r="I5" i="124"/>
  <c r="H167" i="124"/>
  <c r="AD5" i="124"/>
  <c r="U167" i="124"/>
  <c r="P10" i="138"/>
  <c r="P167" i="138" s="1"/>
  <c r="Q167" i="124"/>
  <c r="L10" i="138"/>
  <c r="L167" i="138" s="1"/>
  <c r="Z167" i="124"/>
  <c r="U4" i="138"/>
  <c r="U167" i="138" s="1"/>
  <c r="AA167" i="124"/>
  <c r="V7" i="138"/>
  <c r="V167" i="138" s="1"/>
  <c r="V167" i="124"/>
  <c r="Q11" i="138"/>
  <c r="Q167" i="138" s="1"/>
  <c r="W167" i="138"/>
  <c r="G167" i="124"/>
  <c r="E167" i="124"/>
  <c r="F167" i="124"/>
  <c r="AB167" i="124"/>
  <c r="D167" i="124"/>
  <c r="I167" i="124" l="1"/>
  <c r="AD167" i="124"/>
  <c r="Z169" i="1" l="1"/>
  <c r="Y168" i="1"/>
  <c r="Y170" i="1" s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  <c r="P81" i="124" l="1"/>
  <c r="AA81" i="138"/>
  <c r="AA167" i="138" s="1"/>
  <c r="E3" i="134"/>
  <c r="E4" i="134"/>
  <c r="E5" i="134"/>
  <c r="E6" i="134"/>
  <c r="E7" i="134"/>
  <c r="E8" i="134"/>
  <c r="E9" i="134"/>
  <c r="E10" i="134"/>
  <c r="E11" i="134"/>
  <c r="E12" i="134"/>
  <c r="E13" i="134"/>
  <c r="E14" i="134"/>
  <c r="E15" i="134"/>
  <c r="E16" i="134"/>
  <c r="E17" i="134"/>
  <c r="E18" i="134"/>
  <c r="E19" i="134"/>
  <c r="E20" i="134"/>
  <c r="E21" i="134"/>
  <c r="E22" i="134"/>
  <c r="E23" i="134"/>
  <c r="E24" i="134"/>
  <c r="E25" i="134"/>
  <c r="E26" i="134"/>
  <c r="E27" i="134"/>
  <c r="E28" i="134"/>
  <c r="E29" i="134"/>
  <c r="E30" i="134"/>
  <c r="E31" i="134"/>
  <c r="E32" i="134"/>
  <c r="E33" i="134"/>
  <c r="E34" i="134"/>
  <c r="E35" i="134"/>
  <c r="E36" i="134"/>
  <c r="E37" i="134"/>
  <c r="E38" i="134"/>
  <c r="E39" i="134"/>
  <c r="E40" i="134"/>
  <c r="E41" i="134"/>
  <c r="E42" i="134"/>
  <c r="E43" i="134"/>
  <c r="E44" i="134"/>
  <c r="E45" i="134"/>
  <c r="E46" i="134"/>
  <c r="E47" i="134"/>
  <c r="E48" i="134"/>
  <c r="E49" i="134"/>
  <c r="E50" i="134"/>
  <c r="E51" i="134"/>
  <c r="E52" i="134"/>
  <c r="E53" i="134"/>
  <c r="E54" i="134"/>
  <c r="E55" i="134"/>
  <c r="E56" i="134"/>
  <c r="E57" i="134"/>
  <c r="E58" i="134"/>
  <c r="E59" i="134"/>
  <c r="E60" i="134"/>
  <c r="E61" i="134"/>
  <c r="E62" i="134"/>
  <c r="E63" i="134"/>
  <c r="E64" i="134"/>
  <c r="E65" i="134"/>
  <c r="E66" i="134"/>
  <c r="E67" i="134"/>
  <c r="E68" i="134"/>
  <c r="E69" i="134"/>
  <c r="E70" i="134"/>
  <c r="E71" i="134"/>
  <c r="E72" i="134"/>
  <c r="E73" i="134"/>
  <c r="E74" i="134"/>
  <c r="E75" i="134"/>
  <c r="E76" i="134"/>
  <c r="E77" i="134"/>
  <c r="E78" i="134"/>
  <c r="E79" i="134"/>
  <c r="E80" i="134"/>
  <c r="E81" i="134"/>
  <c r="E82" i="134"/>
  <c r="E83" i="134"/>
  <c r="E84" i="134"/>
  <c r="E85" i="134"/>
  <c r="E86" i="134"/>
  <c r="E87" i="134"/>
  <c r="E88" i="134"/>
  <c r="E89" i="134"/>
  <c r="E90" i="134"/>
  <c r="E91" i="134"/>
  <c r="E92" i="134"/>
  <c r="E93" i="134"/>
  <c r="E94" i="134"/>
  <c r="E95" i="134"/>
  <c r="E96" i="134"/>
  <c r="E97" i="134"/>
  <c r="E98" i="134"/>
  <c r="E99" i="134"/>
  <c r="E100" i="134"/>
  <c r="E101" i="134"/>
  <c r="E102" i="134"/>
  <c r="E103" i="134"/>
  <c r="E104" i="134"/>
  <c r="E105" i="134"/>
  <c r="E106" i="134"/>
  <c r="E107" i="134"/>
  <c r="E108" i="134"/>
  <c r="E109" i="134"/>
  <c r="E110" i="134"/>
  <c r="E111" i="134"/>
  <c r="E112" i="134"/>
  <c r="E113" i="134"/>
  <c r="E114" i="134"/>
  <c r="E115" i="134"/>
  <c r="E116" i="134"/>
  <c r="E117" i="134"/>
  <c r="E118" i="134"/>
  <c r="E119" i="134"/>
  <c r="E120" i="134"/>
  <c r="E121" i="134"/>
  <c r="E122" i="134"/>
  <c r="E123" i="134"/>
  <c r="E124" i="134"/>
  <c r="E125" i="134"/>
  <c r="E126" i="134"/>
  <c r="E127" i="134"/>
  <c r="E128" i="134"/>
  <c r="E129" i="134"/>
  <c r="E130" i="134"/>
  <c r="E131" i="134"/>
  <c r="E132" i="134"/>
  <c r="E133" i="134"/>
  <c r="E134" i="134"/>
  <c r="E135" i="134"/>
  <c r="E136" i="134"/>
  <c r="E137" i="134"/>
  <c r="E138" i="134"/>
  <c r="E139" i="134"/>
  <c r="E140" i="134"/>
  <c r="E141" i="134"/>
  <c r="E142" i="134"/>
  <c r="E143" i="134"/>
  <c r="E144" i="134"/>
  <c r="E145" i="134"/>
  <c r="E146" i="134"/>
  <c r="E147" i="134"/>
  <c r="E148" i="134"/>
  <c r="E149" i="134"/>
  <c r="E150" i="134"/>
  <c r="E151" i="134"/>
  <c r="E152" i="134"/>
  <c r="E153" i="134"/>
  <c r="E154" i="134"/>
  <c r="E155" i="134"/>
  <c r="E156" i="134"/>
  <c r="E157" i="134"/>
  <c r="E158" i="134"/>
  <c r="E159" i="134"/>
  <c r="E160" i="134"/>
  <c r="E161" i="134"/>
  <c r="E162" i="134"/>
  <c r="E163" i="134"/>
  <c r="E164" i="134"/>
  <c r="E165" i="134"/>
  <c r="E2" i="134"/>
  <c r="K81" i="138" l="1"/>
  <c r="P167" i="124"/>
  <c r="D167" i="134"/>
  <c r="E167" i="134" l="1"/>
  <c r="Y3" i="128" l="1"/>
  <c r="Y4" i="128"/>
  <c r="Y5" i="128"/>
  <c r="Y6" i="128"/>
  <c r="Y7" i="128"/>
  <c r="Y8" i="128"/>
  <c r="Y9" i="128"/>
  <c r="Y10" i="128"/>
  <c r="Y11" i="128"/>
  <c r="Y12" i="128"/>
  <c r="Y13" i="128"/>
  <c r="Y14" i="128"/>
  <c r="Y15" i="128"/>
  <c r="Y16" i="128"/>
  <c r="Y17" i="128"/>
  <c r="Y18" i="128"/>
  <c r="Y19" i="128"/>
  <c r="Y20" i="128"/>
  <c r="Y21" i="128"/>
  <c r="Y22" i="128"/>
  <c r="Y23" i="128"/>
  <c r="Y24" i="128"/>
  <c r="Y25" i="128"/>
  <c r="Y26" i="128"/>
  <c r="Y27" i="128"/>
  <c r="Y28" i="128"/>
  <c r="Y29" i="128"/>
  <c r="Y30" i="128"/>
  <c r="Y31" i="128"/>
  <c r="Y32" i="128"/>
  <c r="Y33" i="128"/>
  <c r="Y34" i="128"/>
  <c r="Y35" i="128"/>
  <c r="Y36" i="128"/>
  <c r="Y37" i="128"/>
  <c r="Y38" i="128"/>
  <c r="Y39" i="128"/>
  <c r="Y40" i="128"/>
  <c r="Y41" i="128"/>
  <c r="Y42" i="128"/>
  <c r="Y43" i="128"/>
  <c r="Y44" i="128"/>
  <c r="Y45" i="128"/>
  <c r="Y46" i="128"/>
  <c r="Y47" i="128"/>
  <c r="Y48" i="128"/>
  <c r="Y49" i="128"/>
  <c r="Y50" i="128"/>
  <c r="Y51" i="128"/>
  <c r="Y52" i="128"/>
  <c r="Y53" i="128"/>
  <c r="Y54" i="128"/>
  <c r="Y55" i="128"/>
  <c r="Y56" i="128"/>
  <c r="Y57" i="128"/>
  <c r="AC57" i="128" s="1"/>
  <c r="T3" i="128"/>
  <c r="T4" i="128"/>
  <c r="T5" i="128"/>
  <c r="T6" i="128"/>
  <c r="T7" i="128"/>
  <c r="T8" i="128"/>
  <c r="T9" i="128"/>
  <c r="T10" i="128"/>
  <c r="T11" i="128"/>
  <c r="T12" i="128"/>
  <c r="T13" i="128"/>
  <c r="T14" i="128"/>
  <c r="T15" i="128"/>
  <c r="T16" i="128"/>
  <c r="T17" i="128"/>
  <c r="T18" i="128"/>
  <c r="T19" i="128"/>
  <c r="T20" i="128"/>
  <c r="T21" i="128"/>
  <c r="T22" i="128"/>
  <c r="T23" i="128"/>
  <c r="T24" i="128"/>
  <c r="T25" i="128"/>
  <c r="T26" i="128"/>
  <c r="T27" i="128"/>
  <c r="T28" i="128"/>
  <c r="T29" i="128"/>
  <c r="T30" i="128"/>
  <c r="T31" i="128"/>
  <c r="T32" i="128"/>
  <c r="T33" i="128"/>
  <c r="T34" i="128"/>
  <c r="T35" i="128"/>
  <c r="T36" i="128"/>
  <c r="T37" i="128"/>
  <c r="T38" i="128"/>
  <c r="T39" i="128"/>
  <c r="T40" i="128"/>
  <c r="T41" i="128"/>
  <c r="T42" i="128"/>
  <c r="T43" i="128"/>
  <c r="T44" i="128"/>
  <c r="T45" i="128"/>
  <c r="T46" i="128"/>
  <c r="T47" i="128"/>
  <c r="T48" i="128"/>
  <c r="T49" i="128"/>
  <c r="T50" i="128"/>
  <c r="T51" i="128"/>
  <c r="T52" i="128"/>
  <c r="T53" i="128"/>
  <c r="T54" i="128"/>
  <c r="T55" i="128"/>
  <c r="T56" i="128"/>
  <c r="T58" i="138"/>
  <c r="T59" i="138"/>
  <c r="T60" i="138"/>
  <c r="T61" i="138"/>
  <c r="T62" i="138"/>
  <c r="T63" i="138"/>
  <c r="T64" i="138"/>
  <c r="Y2" i="128"/>
  <c r="T2" i="128"/>
  <c r="O3" i="128"/>
  <c r="O4" i="128"/>
  <c r="O5" i="128"/>
  <c r="O6" i="128"/>
  <c r="O7" i="128"/>
  <c r="O8" i="128"/>
  <c r="O9" i="128"/>
  <c r="O10" i="128"/>
  <c r="O11" i="128"/>
  <c r="O12" i="128"/>
  <c r="O13" i="128"/>
  <c r="O14" i="128"/>
  <c r="O15" i="128"/>
  <c r="O16" i="128"/>
  <c r="O17" i="128"/>
  <c r="O18" i="128"/>
  <c r="O19" i="128"/>
  <c r="O20" i="128"/>
  <c r="O21" i="128"/>
  <c r="O22" i="128"/>
  <c r="O23" i="128"/>
  <c r="O24" i="128"/>
  <c r="O25" i="128"/>
  <c r="O26" i="128"/>
  <c r="O27" i="128"/>
  <c r="O28" i="128"/>
  <c r="O29" i="128"/>
  <c r="O30" i="128"/>
  <c r="O31" i="128"/>
  <c r="O32" i="128"/>
  <c r="O33" i="128"/>
  <c r="O34" i="128"/>
  <c r="O35" i="128"/>
  <c r="O36" i="128"/>
  <c r="O37" i="128"/>
  <c r="O38" i="128"/>
  <c r="O39" i="128"/>
  <c r="O40" i="128"/>
  <c r="O41" i="128"/>
  <c r="O42" i="128"/>
  <c r="O43" i="128"/>
  <c r="O44" i="128"/>
  <c r="O45" i="128"/>
  <c r="O46" i="128"/>
  <c r="O47" i="128"/>
  <c r="O48" i="128"/>
  <c r="O49" i="128"/>
  <c r="O50" i="128"/>
  <c r="O51" i="128"/>
  <c r="O52" i="128"/>
  <c r="O53" i="128"/>
  <c r="O54" i="128"/>
  <c r="O55" i="128"/>
  <c r="O56" i="128"/>
  <c r="O2" i="128"/>
  <c r="AC53" i="128" l="1"/>
  <c r="AC45" i="128"/>
  <c r="AC37" i="128"/>
  <c r="AC29" i="128"/>
  <c r="AC21" i="128"/>
  <c r="AC13" i="128"/>
  <c r="AC5" i="128"/>
  <c r="AC2" i="128"/>
  <c r="AC40" i="128"/>
  <c r="AC16" i="128"/>
  <c r="AC8" i="128"/>
  <c r="AC56" i="128"/>
  <c r="AC32" i="128"/>
  <c r="AC48" i="128"/>
  <c r="AC24" i="128"/>
  <c r="AC52" i="128"/>
  <c r="AC20" i="128"/>
  <c r="AC51" i="128"/>
  <c r="AC27" i="128"/>
  <c r="AC11" i="128"/>
  <c r="AC50" i="128"/>
  <c r="AC42" i="128"/>
  <c r="AC34" i="128"/>
  <c r="AC26" i="128"/>
  <c r="AC18" i="128"/>
  <c r="AC10" i="128"/>
  <c r="AC36" i="128"/>
  <c r="AC12" i="128"/>
  <c r="AC43" i="128"/>
  <c r="AC35" i="128"/>
  <c r="AC19" i="128"/>
  <c r="AC3" i="128"/>
  <c r="AC49" i="128"/>
  <c r="AC41" i="128"/>
  <c r="AC33" i="128"/>
  <c r="AC25" i="128"/>
  <c r="AC17" i="128"/>
  <c r="AC9" i="128"/>
  <c r="AC44" i="128"/>
  <c r="AC55" i="128"/>
  <c r="AC47" i="128"/>
  <c r="AC39" i="128"/>
  <c r="AC31" i="128"/>
  <c r="AC23" i="128"/>
  <c r="AC15" i="128"/>
  <c r="AC7" i="128"/>
  <c r="AC28" i="128"/>
  <c r="AC4" i="128"/>
  <c r="AC54" i="128"/>
  <c r="AC46" i="128"/>
  <c r="AC38" i="128"/>
  <c r="AC30" i="128"/>
  <c r="AC22" i="128"/>
  <c r="AC14" i="128"/>
  <c r="AC6" i="128"/>
  <c r="Y165" i="138"/>
  <c r="Y163" i="138"/>
  <c r="Y160" i="138"/>
  <c r="Y47" i="138"/>
  <c r="Y45" i="138"/>
  <c r="Y81" i="138"/>
  <c r="Y107" i="138"/>
  <c r="Y133" i="138"/>
  <c r="Y103" i="138"/>
  <c r="Y129" i="138"/>
  <c r="Y17" i="138"/>
  <c r="Y156" i="138"/>
  <c r="Y128" i="138"/>
  <c r="Y100" i="138"/>
  <c r="Y72" i="138"/>
  <c r="Y44" i="138"/>
  <c r="Y16" i="138"/>
  <c r="Y155" i="138"/>
  <c r="Y127" i="138"/>
  <c r="Y99" i="138"/>
  <c r="Y71" i="138"/>
  <c r="Y43" i="138"/>
  <c r="Y15" i="138"/>
  <c r="Y154" i="138"/>
  <c r="Y126" i="138"/>
  <c r="Y98" i="138"/>
  <c r="Y70" i="138"/>
  <c r="Y42" i="138"/>
  <c r="Y14" i="138"/>
  <c r="Y108" i="138"/>
  <c r="Y50" i="138"/>
  <c r="Y19" i="138"/>
  <c r="Y79" i="138"/>
  <c r="Y76" i="138"/>
  <c r="Y23" i="138"/>
  <c r="Y109" i="138"/>
  <c r="Y105" i="138"/>
  <c r="Y158" i="138"/>
  <c r="Y69" i="138"/>
  <c r="Y152" i="138"/>
  <c r="Y95" i="138"/>
  <c r="Y150" i="138"/>
  <c r="Y94" i="138"/>
  <c r="Y38" i="138"/>
  <c r="Y10" i="138"/>
  <c r="Y149" i="138"/>
  <c r="Y121" i="138"/>
  <c r="Y93" i="138"/>
  <c r="Y65" i="138"/>
  <c r="Y37" i="138"/>
  <c r="Y9" i="138"/>
  <c r="Y22" i="138"/>
  <c r="Y48" i="138"/>
  <c r="Y73" i="138"/>
  <c r="Y24" i="138"/>
  <c r="Y52" i="138"/>
  <c r="Y162" i="138"/>
  <c r="Y2" i="138"/>
  <c r="Y18" i="138"/>
  <c r="Y77" i="138"/>
  <c r="Y125" i="138"/>
  <c r="Y124" i="138"/>
  <c r="Y123" i="138"/>
  <c r="Y64" i="138"/>
  <c r="Y25" i="138"/>
  <c r="Y135" i="138"/>
  <c r="Y20" i="138"/>
  <c r="Y137" i="138"/>
  <c r="Y51" i="138"/>
  <c r="Y21" i="138"/>
  <c r="Y46" i="138"/>
  <c r="Y40" i="138"/>
  <c r="Y53" i="138"/>
  <c r="Y134" i="138"/>
  <c r="Y132" i="138"/>
  <c r="Y75" i="138"/>
  <c r="Y130" i="138"/>
  <c r="Y41" i="138"/>
  <c r="Y68" i="138"/>
  <c r="Y151" i="138"/>
  <c r="Y39" i="138"/>
  <c r="Y122" i="138"/>
  <c r="Y120" i="138"/>
  <c r="Y36" i="138"/>
  <c r="Y147" i="138"/>
  <c r="Y91" i="138"/>
  <c r="Y63" i="138"/>
  <c r="Y7" i="138"/>
  <c r="Y146" i="138"/>
  <c r="Y90" i="138"/>
  <c r="Y62" i="138"/>
  <c r="Y34" i="138"/>
  <c r="Y89" i="138"/>
  <c r="Y5" i="138"/>
  <c r="Y144" i="138"/>
  <c r="Y88" i="138"/>
  <c r="Y32" i="138"/>
  <c r="Y143" i="138"/>
  <c r="Y115" i="138"/>
  <c r="Y87" i="138"/>
  <c r="Y59" i="138"/>
  <c r="Y31" i="138"/>
  <c r="Y3" i="138"/>
  <c r="Y142" i="138"/>
  <c r="Y114" i="138"/>
  <c r="Y86" i="138"/>
  <c r="Y58" i="138"/>
  <c r="Y30" i="138"/>
  <c r="Y141" i="138"/>
  <c r="Y113" i="138"/>
  <c r="Y85" i="138"/>
  <c r="Y57" i="138"/>
  <c r="Y29" i="138"/>
  <c r="Y80" i="138"/>
  <c r="Y49" i="138"/>
  <c r="Y164" i="138"/>
  <c r="Y106" i="138"/>
  <c r="Y104" i="138"/>
  <c r="Y159" i="138"/>
  <c r="Y102" i="138"/>
  <c r="Y101" i="138"/>
  <c r="Y153" i="138"/>
  <c r="Y13" i="138"/>
  <c r="Y96" i="138"/>
  <c r="Y11" i="138"/>
  <c r="Y148" i="138"/>
  <c r="Y92" i="138"/>
  <c r="Y8" i="138"/>
  <c r="Y119" i="138"/>
  <c r="Y35" i="138"/>
  <c r="Y118" i="138"/>
  <c r="Y6" i="138"/>
  <c r="Y145" i="138"/>
  <c r="Y117" i="138"/>
  <c r="Y61" i="138"/>
  <c r="Y33" i="138"/>
  <c r="Y116" i="138"/>
  <c r="Y60" i="138"/>
  <c r="Y4" i="138"/>
  <c r="Y140" i="138"/>
  <c r="Y112" i="138"/>
  <c r="Y84" i="138"/>
  <c r="Y56" i="138"/>
  <c r="Y28" i="138"/>
  <c r="Y139" i="138"/>
  <c r="Y111" i="138"/>
  <c r="Y83" i="138"/>
  <c r="Y55" i="138"/>
  <c r="Y27" i="138"/>
  <c r="Y136" i="138"/>
  <c r="Y78" i="138"/>
  <c r="Y161" i="138"/>
  <c r="Y131" i="138"/>
  <c r="Y74" i="138"/>
  <c r="Y157" i="138"/>
  <c r="Y97" i="138"/>
  <c r="Y12" i="138"/>
  <c r="Y67" i="138"/>
  <c r="Y66" i="138"/>
  <c r="Y138" i="138"/>
  <c r="Y110" i="138"/>
  <c r="Y82" i="138"/>
  <c r="Y54" i="138"/>
  <c r="Y26" i="138"/>
  <c r="Y168" i="128"/>
  <c r="O168" i="128"/>
  <c r="T168" i="128"/>
  <c r="W168" i="1"/>
  <c r="W170" i="1" s="1"/>
  <c r="U168" i="1"/>
  <c r="T168" i="1"/>
  <c r="S168" i="1"/>
  <c r="V168" i="1"/>
  <c r="R168" i="1"/>
  <c r="Q168" i="1"/>
  <c r="P168" i="1"/>
  <c r="O168" i="1"/>
  <c r="M168" i="1"/>
  <c r="L168" i="1"/>
  <c r="N168" i="1"/>
  <c r="AD60" i="128" l="1"/>
  <c r="AD60" i="127"/>
  <c r="AD61" i="127"/>
  <c r="AD61" i="128"/>
  <c r="N26" i="124"/>
  <c r="I26" i="138" s="1"/>
  <c r="N41" i="124"/>
  <c r="I41" i="138" s="1"/>
  <c r="N43" i="124"/>
  <c r="I43" i="138" s="1"/>
  <c r="AD57" i="128"/>
  <c r="AD57" i="127"/>
  <c r="AD53" i="127"/>
  <c r="AD53" i="128"/>
  <c r="N12" i="124"/>
  <c r="I12" i="138" s="1"/>
  <c r="N18" i="124"/>
  <c r="I18" i="138" s="1"/>
  <c r="N10" i="124"/>
  <c r="I10" i="138" s="1"/>
  <c r="N50" i="124"/>
  <c r="I50" i="138" s="1"/>
  <c r="N16" i="124"/>
  <c r="I16" i="138" s="1"/>
  <c r="AD54" i="128"/>
  <c r="AD54" i="127"/>
  <c r="AD55" i="128"/>
  <c r="AD55" i="127"/>
  <c r="N49" i="124"/>
  <c r="I49" i="138" s="1"/>
  <c r="N35" i="124"/>
  <c r="I35" i="138" s="1"/>
  <c r="N7" i="124"/>
  <c r="I7" i="138" s="1"/>
  <c r="N8" i="124"/>
  <c r="I8" i="138" s="1"/>
  <c r="N2" i="124"/>
  <c r="I2" i="138" s="1"/>
  <c r="N38" i="124"/>
  <c r="I38" i="138" s="1"/>
  <c r="N44" i="124"/>
  <c r="I44" i="138" s="1"/>
  <c r="AD56" i="128"/>
  <c r="AD56" i="127"/>
  <c r="Y167" i="138"/>
  <c r="N57" i="124"/>
  <c r="I57" i="138" s="1"/>
  <c r="N32" i="124"/>
  <c r="I32" i="138" s="1"/>
  <c r="N116" i="124"/>
  <c r="I116" i="138" s="1"/>
  <c r="N13" i="124"/>
  <c r="I13" i="138" s="1"/>
  <c r="N39" i="124"/>
  <c r="I39" i="138" s="1"/>
  <c r="N20" i="124"/>
  <c r="I20" i="138" s="1"/>
  <c r="N48" i="124"/>
  <c r="I48" i="138" s="1"/>
  <c r="N69" i="124"/>
  <c r="I69" i="138" s="1"/>
  <c r="N126" i="124"/>
  <c r="I126" i="138" s="1"/>
  <c r="N17" i="124"/>
  <c r="I17" i="138" s="1"/>
  <c r="N74" i="124"/>
  <c r="I74" i="138" s="1"/>
  <c r="N21" i="124"/>
  <c r="I21" i="138" s="1"/>
  <c r="N4" i="124"/>
  <c r="I4" i="138" s="1"/>
  <c r="N137" i="124"/>
  <c r="I137" i="138" s="1"/>
  <c r="N144" i="124"/>
  <c r="I144" i="138" s="1"/>
  <c r="N151" i="124"/>
  <c r="I151" i="138" s="1"/>
  <c r="N22" i="124"/>
  <c r="I22" i="138" s="1"/>
  <c r="N129" i="124"/>
  <c r="I129" i="138" s="1"/>
  <c r="N54" i="124"/>
  <c r="I54" i="138" s="1"/>
  <c r="N27" i="124"/>
  <c r="I27" i="138" s="1"/>
  <c r="N61" i="124"/>
  <c r="I61" i="138" s="1"/>
  <c r="N101" i="124"/>
  <c r="I101" i="138" s="1"/>
  <c r="N58" i="124"/>
  <c r="I58" i="138" s="1"/>
  <c r="N89" i="124"/>
  <c r="I89" i="138" s="1"/>
  <c r="N68" i="124"/>
  <c r="I68" i="138" s="1"/>
  <c r="N25" i="124"/>
  <c r="I25" i="138" s="1"/>
  <c r="N9" i="124"/>
  <c r="I9" i="138" s="1"/>
  <c r="N105" i="124"/>
  <c r="I105" i="138" s="1"/>
  <c r="N15" i="124"/>
  <c r="I15" i="138" s="1"/>
  <c r="N103" i="124"/>
  <c r="I103" i="138" s="1"/>
  <c r="N150" i="124"/>
  <c r="I150" i="138" s="1"/>
  <c r="N156" i="124"/>
  <c r="I156" i="138" s="1"/>
  <c r="N136" i="124"/>
  <c r="I136" i="138" s="1"/>
  <c r="N135" i="124"/>
  <c r="I135" i="138" s="1"/>
  <c r="N82" i="124"/>
  <c r="I82" i="138" s="1"/>
  <c r="N85" i="124"/>
  <c r="I85" i="138" s="1"/>
  <c r="N73" i="124"/>
  <c r="I73" i="138" s="1"/>
  <c r="N153" i="124"/>
  <c r="I153" i="138" s="1"/>
  <c r="N154" i="124"/>
  <c r="I154" i="138" s="1"/>
  <c r="N102" i="124"/>
  <c r="I102" i="138" s="1"/>
  <c r="N37" i="124"/>
  <c r="I37" i="138" s="1"/>
  <c r="N133" i="124"/>
  <c r="I133" i="138" s="1"/>
  <c r="N140" i="124"/>
  <c r="I140" i="138" s="1"/>
  <c r="N120" i="124"/>
  <c r="I120" i="138" s="1"/>
  <c r="N60" i="124"/>
  <c r="I60" i="138" s="1"/>
  <c r="N141" i="124"/>
  <c r="I141" i="138" s="1"/>
  <c r="N33" i="124"/>
  <c r="I33" i="138" s="1"/>
  <c r="N30" i="124"/>
  <c r="I30" i="138" s="1"/>
  <c r="N5" i="124"/>
  <c r="I5" i="138" s="1"/>
  <c r="N158" i="124"/>
  <c r="I158" i="138" s="1"/>
  <c r="N55" i="124"/>
  <c r="I55" i="138" s="1"/>
  <c r="N117" i="124"/>
  <c r="I117" i="138" s="1"/>
  <c r="N86" i="124"/>
  <c r="I86" i="138" s="1"/>
  <c r="N34" i="124"/>
  <c r="I34" i="138" s="1"/>
  <c r="N64" i="124"/>
  <c r="I64" i="138" s="1"/>
  <c r="N109" i="124"/>
  <c r="I109" i="138" s="1"/>
  <c r="N110" i="124"/>
  <c r="I110" i="138" s="1"/>
  <c r="N83" i="124"/>
  <c r="I83" i="138" s="1"/>
  <c r="N152" i="124"/>
  <c r="I152" i="138" s="1"/>
  <c r="N130" i="124"/>
  <c r="I130" i="138" s="1"/>
  <c r="N65" i="124"/>
  <c r="I65" i="138" s="1"/>
  <c r="N23" i="124"/>
  <c r="I23" i="138" s="1"/>
  <c r="N71" i="124"/>
  <c r="I71" i="138" s="1"/>
  <c r="N107" i="124"/>
  <c r="I107" i="138" s="1"/>
  <c r="N36" i="124"/>
  <c r="I36" i="138" s="1"/>
  <c r="N88" i="124"/>
  <c r="I88" i="138" s="1"/>
  <c r="N123" i="124"/>
  <c r="I123" i="138" s="1"/>
  <c r="N138" i="124"/>
  <c r="I138" i="138" s="1"/>
  <c r="N111" i="124"/>
  <c r="I111" i="138" s="1"/>
  <c r="N92" i="124"/>
  <c r="I92" i="138" s="1"/>
  <c r="N51" i="124"/>
  <c r="I51" i="138" s="1"/>
  <c r="N104" i="124"/>
  <c r="I104" i="138" s="1"/>
  <c r="N124" i="124"/>
  <c r="I124" i="138" s="1"/>
  <c r="N76" i="124"/>
  <c r="I76" i="138" s="1"/>
  <c r="N99" i="124"/>
  <c r="I99" i="138" s="1"/>
  <c r="N81" i="124"/>
  <c r="I81" i="138" s="1"/>
  <c r="N42" i="124"/>
  <c r="I42" i="138" s="1"/>
  <c r="N159" i="124"/>
  <c r="I159" i="138" s="1"/>
  <c r="N75" i="124"/>
  <c r="I75" i="138" s="1"/>
  <c r="N93" i="124"/>
  <c r="I93" i="138" s="1"/>
  <c r="N66" i="124"/>
  <c r="I66" i="138" s="1"/>
  <c r="N139" i="124"/>
  <c r="I139" i="138" s="1"/>
  <c r="N52" i="124"/>
  <c r="I52" i="138" s="1"/>
  <c r="N98" i="124"/>
  <c r="I98" i="138" s="1"/>
  <c r="N132" i="124"/>
  <c r="I132" i="138" s="1"/>
  <c r="N121" i="124"/>
  <c r="I121" i="138" s="1"/>
  <c r="N127" i="124"/>
  <c r="I127" i="138" s="1"/>
  <c r="N45" i="124"/>
  <c r="I45" i="138" s="1"/>
  <c r="N95" i="124"/>
  <c r="I95" i="138" s="1"/>
  <c r="N114" i="124"/>
  <c r="I114" i="138" s="1"/>
  <c r="N6" i="124"/>
  <c r="I6" i="138" s="1"/>
  <c r="N125" i="124"/>
  <c r="I125" i="138" s="1"/>
  <c r="N79" i="124"/>
  <c r="I79" i="138" s="1"/>
  <c r="N67" i="124"/>
  <c r="I67" i="138" s="1"/>
  <c r="N28" i="124"/>
  <c r="I28" i="138" s="1"/>
  <c r="N128" i="124"/>
  <c r="I128" i="138" s="1"/>
  <c r="N142" i="124"/>
  <c r="I142" i="138" s="1"/>
  <c r="N77" i="124"/>
  <c r="I77" i="138" s="1"/>
  <c r="N155" i="124"/>
  <c r="I155" i="138" s="1"/>
  <c r="N47" i="124"/>
  <c r="I47" i="138" s="1"/>
  <c r="N143" i="124"/>
  <c r="I143" i="138" s="1"/>
  <c r="N113" i="124"/>
  <c r="I113" i="138" s="1"/>
  <c r="N90" i="124"/>
  <c r="I90" i="138" s="1"/>
  <c r="N149" i="124"/>
  <c r="I149" i="138" s="1"/>
  <c r="N19" i="124"/>
  <c r="I19" i="138" s="1"/>
  <c r="N56" i="124"/>
  <c r="I56" i="138" s="1"/>
  <c r="N148" i="124"/>
  <c r="I148" i="138" s="1"/>
  <c r="N70" i="124"/>
  <c r="I70" i="138" s="1"/>
  <c r="N96" i="124"/>
  <c r="I96" i="138" s="1"/>
  <c r="N62" i="124"/>
  <c r="I62" i="138" s="1"/>
  <c r="N164" i="124"/>
  <c r="I164" i="138" s="1"/>
  <c r="N31" i="124"/>
  <c r="I31" i="138" s="1"/>
  <c r="N59" i="124"/>
  <c r="I59" i="138" s="1"/>
  <c r="N160" i="124"/>
  <c r="I160" i="138" s="1"/>
  <c r="N100" i="124"/>
  <c r="I100" i="138" s="1"/>
  <c r="N24" i="124"/>
  <c r="I24" i="138" s="1"/>
  <c r="N78" i="124"/>
  <c r="I78" i="138" s="1"/>
  <c r="N146" i="124"/>
  <c r="I146" i="138" s="1"/>
  <c r="N119" i="124"/>
  <c r="I119" i="138" s="1"/>
  <c r="N63" i="124"/>
  <c r="I63" i="138" s="1"/>
  <c r="N84" i="124"/>
  <c r="I84" i="138" s="1"/>
  <c r="N131" i="124"/>
  <c r="I131" i="138" s="1"/>
  <c r="N11" i="124"/>
  <c r="I11" i="138" s="1"/>
  <c r="N122" i="124"/>
  <c r="I122" i="138" s="1"/>
  <c r="N118" i="124"/>
  <c r="I118" i="138" s="1"/>
  <c r="N3" i="124"/>
  <c r="I3" i="138" s="1"/>
  <c r="N134" i="124"/>
  <c r="I134" i="138" s="1"/>
  <c r="N53" i="124"/>
  <c r="I53" i="138" s="1"/>
  <c r="N97" i="124"/>
  <c r="I97" i="138" s="1"/>
  <c r="N80" i="124"/>
  <c r="I80" i="138" s="1"/>
  <c r="N87" i="124"/>
  <c r="I87" i="138" s="1"/>
  <c r="N91" i="124"/>
  <c r="I91" i="138" s="1"/>
  <c r="N40" i="124"/>
  <c r="I40" i="138" s="1"/>
  <c r="N108" i="124"/>
  <c r="I108" i="138" s="1"/>
  <c r="N163" i="124"/>
  <c r="I163" i="138" s="1"/>
  <c r="N161" i="124"/>
  <c r="I161" i="138" s="1"/>
  <c r="N145" i="124"/>
  <c r="I145" i="138" s="1"/>
  <c r="N106" i="124"/>
  <c r="I106" i="138" s="1"/>
  <c r="N157" i="124"/>
  <c r="I157" i="138" s="1"/>
  <c r="N112" i="124"/>
  <c r="I112" i="138" s="1"/>
  <c r="N29" i="124"/>
  <c r="I29" i="138" s="1"/>
  <c r="N115" i="124"/>
  <c r="I115" i="138" s="1"/>
  <c r="N147" i="124"/>
  <c r="I147" i="138" s="1"/>
  <c r="N46" i="124"/>
  <c r="I46" i="138" s="1"/>
  <c r="N162" i="124"/>
  <c r="I162" i="138" s="1"/>
  <c r="N94" i="124"/>
  <c r="I94" i="138" s="1"/>
  <c r="N14" i="124"/>
  <c r="I14" i="138" s="1"/>
  <c r="N72" i="124"/>
  <c r="I72" i="138" s="1"/>
  <c r="N165" i="124"/>
  <c r="I165" i="138" s="1"/>
  <c r="N170" i="1"/>
  <c r="R170" i="1"/>
  <c r="V170" i="1"/>
  <c r="W55" i="124" l="1"/>
  <c r="R55" i="138" s="1"/>
  <c r="W53" i="124"/>
  <c r="R53" i="138" s="1"/>
  <c r="X56" i="124"/>
  <c r="S56" i="138" s="1"/>
  <c r="X53" i="124"/>
  <c r="S53" i="138" s="1"/>
  <c r="W57" i="124"/>
  <c r="R57" i="138" s="1"/>
  <c r="W54" i="124"/>
  <c r="R54" i="138" s="1"/>
  <c r="X57" i="124"/>
  <c r="S57" i="138" s="1"/>
  <c r="X54" i="124"/>
  <c r="S54" i="138" s="1"/>
  <c r="W56" i="124"/>
  <c r="R56" i="138" s="1"/>
  <c r="N167" i="124"/>
  <c r="I167" i="138"/>
  <c r="X55" i="124" l="1"/>
  <c r="S55" i="138" s="1"/>
  <c r="Y56" i="124"/>
  <c r="T56" i="138" s="1"/>
  <c r="Y57" i="124"/>
  <c r="T57" i="138" s="1"/>
  <c r="Y53" i="124"/>
  <c r="T53" i="138" s="1"/>
  <c r="Y54" i="124"/>
  <c r="T54" i="138" s="1"/>
  <c r="Y55" i="124"/>
  <c r="T55" i="138" s="1"/>
  <c r="E37" i="131"/>
  <c r="D37" i="131"/>
  <c r="F35" i="131"/>
  <c r="F34" i="13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5" i="131"/>
  <c r="F14" i="131"/>
  <c r="F13" i="131"/>
  <c r="F12" i="131"/>
  <c r="F11" i="131"/>
  <c r="F10" i="131"/>
  <c r="F9" i="131"/>
  <c r="F8" i="131"/>
  <c r="F7" i="131"/>
  <c r="F6" i="131"/>
  <c r="F5" i="131"/>
  <c r="F4" i="131"/>
  <c r="F3" i="131"/>
  <c r="F2" i="131"/>
  <c r="F37" i="131" l="1"/>
  <c r="K21" i="138" l="1"/>
  <c r="K167" i="138" s="1"/>
  <c r="E98" i="138" l="1"/>
  <c r="E167" i="138" s="1"/>
  <c r="AB168" i="1" l="1"/>
  <c r="K21" i="1" l="1"/>
  <c r="Z21" i="1" s="1"/>
  <c r="S165" i="85" l="1"/>
  <c r="P165" i="85"/>
  <c r="M165" i="85"/>
  <c r="I165" i="85"/>
  <c r="E165" i="85"/>
  <c r="S164" i="85"/>
  <c r="P164" i="85"/>
  <c r="M164" i="85"/>
  <c r="I164" i="85"/>
  <c r="E164" i="85"/>
  <c r="S163" i="85"/>
  <c r="P163" i="85"/>
  <c r="M163" i="85"/>
  <c r="I163" i="85"/>
  <c r="E163" i="85"/>
  <c r="S162" i="85"/>
  <c r="P162" i="85"/>
  <c r="M162" i="85"/>
  <c r="I162" i="85"/>
  <c r="E162" i="85"/>
  <c r="S161" i="85"/>
  <c r="P161" i="85"/>
  <c r="M161" i="85"/>
  <c r="I161" i="85"/>
  <c r="E161" i="85"/>
  <c r="S160" i="85"/>
  <c r="P160" i="85"/>
  <c r="M160" i="85"/>
  <c r="I160" i="85"/>
  <c r="E160" i="85"/>
  <c r="S159" i="85"/>
  <c r="P159" i="85"/>
  <c r="M159" i="85"/>
  <c r="I159" i="85"/>
  <c r="E159" i="85"/>
  <c r="S158" i="85"/>
  <c r="P158" i="85"/>
  <c r="M158" i="85"/>
  <c r="I158" i="85"/>
  <c r="E158" i="85"/>
  <c r="S157" i="85"/>
  <c r="P157" i="85"/>
  <c r="M157" i="85"/>
  <c r="I157" i="85"/>
  <c r="E157" i="85"/>
  <c r="S156" i="85"/>
  <c r="P156" i="85"/>
  <c r="M156" i="85"/>
  <c r="I156" i="85"/>
  <c r="E156" i="85"/>
  <c r="S155" i="85"/>
  <c r="P155" i="85"/>
  <c r="M155" i="85"/>
  <c r="I155" i="85"/>
  <c r="E155" i="85"/>
  <c r="S154" i="85"/>
  <c r="P154" i="85"/>
  <c r="M154" i="85"/>
  <c r="I154" i="85"/>
  <c r="E154" i="85"/>
  <c r="S153" i="85"/>
  <c r="P153" i="85"/>
  <c r="M153" i="85"/>
  <c r="I153" i="85"/>
  <c r="E153" i="85"/>
  <c r="S152" i="85"/>
  <c r="P152" i="85"/>
  <c r="M152" i="85"/>
  <c r="I152" i="85"/>
  <c r="E152" i="85"/>
  <c r="S151" i="85"/>
  <c r="P151" i="85"/>
  <c r="M151" i="85"/>
  <c r="I151" i="85"/>
  <c r="E151" i="85"/>
  <c r="S150" i="85"/>
  <c r="P150" i="85"/>
  <c r="M150" i="85"/>
  <c r="I150" i="85"/>
  <c r="E150" i="85"/>
  <c r="S149" i="85"/>
  <c r="P149" i="85"/>
  <c r="M149" i="85"/>
  <c r="I149" i="85"/>
  <c r="E149" i="85"/>
  <c r="S148" i="85"/>
  <c r="P148" i="85"/>
  <c r="M148" i="85"/>
  <c r="I148" i="85"/>
  <c r="E148" i="85"/>
  <c r="S147" i="85"/>
  <c r="P147" i="85"/>
  <c r="M147" i="85"/>
  <c r="I147" i="85"/>
  <c r="E147" i="85"/>
  <c r="S146" i="85"/>
  <c r="P146" i="85"/>
  <c r="M146" i="85"/>
  <c r="I146" i="85"/>
  <c r="E146" i="85"/>
  <c r="S145" i="85"/>
  <c r="P145" i="85"/>
  <c r="M145" i="85"/>
  <c r="I145" i="85"/>
  <c r="E145" i="85"/>
  <c r="S144" i="85"/>
  <c r="P144" i="85"/>
  <c r="M144" i="85"/>
  <c r="I144" i="85"/>
  <c r="E144" i="85"/>
  <c r="S143" i="85"/>
  <c r="P143" i="85"/>
  <c r="M143" i="85"/>
  <c r="I143" i="85"/>
  <c r="E143" i="85"/>
  <c r="S142" i="85"/>
  <c r="P142" i="85"/>
  <c r="M142" i="85"/>
  <c r="I142" i="85"/>
  <c r="E142" i="85"/>
  <c r="S141" i="85"/>
  <c r="P141" i="85"/>
  <c r="M141" i="85"/>
  <c r="I141" i="85"/>
  <c r="E141" i="85"/>
  <c r="S140" i="85"/>
  <c r="P140" i="85"/>
  <c r="M140" i="85"/>
  <c r="I140" i="85"/>
  <c r="E140" i="85"/>
  <c r="S139" i="85"/>
  <c r="P139" i="85"/>
  <c r="M139" i="85"/>
  <c r="I139" i="85"/>
  <c r="E139" i="85"/>
  <c r="S138" i="85"/>
  <c r="P138" i="85"/>
  <c r="M138" i="85"/>
  <c r="I138" i="85"/>
  <c r="E138" i="85"/>
  <c r="S137" i="85"/>
  <c r="P137" i="85"/>
  <c r="M137" i="85"/>
  <c r="I137" i="85"/>
  <c r="E137" i="85"/>
  <c r="S136" i="85"/>
  <c r="P136" i="85"/>
  <c r="M136" i="85"/>
  <c r="I136" i="85"/>
  <c r="E136" i="85"/>
  <c r="S135" i="85"/>
  <c r="P135" i="85"/>
  <c r="M135" i="85"/>
  <c r="I135" i="85"/>
  <c r="E135" i="85"/>
  <c r="S134" i="85"/>
  <c r="P134" i="85"/>
  <c r="M134" i="85"/>
  <c r="I134" i="85"/>
  <c r="E134" i="85"/>
  <c r="S133" i="85"/>
  <c r="P133" i="85"/>
  <c r="M133" i="85"/>
  <c r="I133" i="85"/>
  <c r="E133" i="85"/>
  <c r="S132" i="85"/>
  <c r="P132" i="85"/>
  <c r="M132" i="85"/>
  <c r="I132" i="85"/>
  <c r="E132" i="85"/>
  <c r="S131" i="85"/>
  <c r="P131" i="85"/>
  <c r="M131" i="85"/>
  <c r="I131" i="85"/>
  <c r="E131" i="85"/>
  <c r="S130" i="85"/>
  <c r="P130" i="85"/>
  <c r="M130" i="85"/>
  <c r="I130" i="85"/>
  <c r="E130" i="85"/>
  <c r="S129" i="85"/>
  <c r="P129" i="85"/>
  <c r="M129" i="85"/>
  <c r="I129" i="85"/>
  <c r="E129" i="85"/>
  <c r="S128" i="85"/>
  <c r="P128" i="85"/>
  <c r="M128" i="85"/>
  <c r="I128" i="85"/>
  <c r="E128" i="85"/>
  <c r="S127" i="85"/>
  <c r="P127" i="85"/>
  <c r="M127" i="85"/>
  <c r="I127" i="85"/>
  <c r="E127" i="85"/>
  <c r="S126" i="85"/>
  <c r="P126" i="85"/>
  <c r="M126" i="85"/>
  <c r="I126" i="85"/>
  <c r="E126" i="85"/>
  <c r="S125" i="85"/>
  <c r="P125" i="85"/>
  <c r="M125" i="85"/>
  <c r="I125" i="85"/>
  <c r="E125" i="85"/>
  <c r="S124" i="85"/>
  <c r="P124" i="85"/>
  <c r="M124" i="85"/>
  <c r="I124" i="85"/>
  <c r="E124" i="85"/>
  <c r="S123" i="85"/>
  <c r="P123" i="85"/>
  <c r="M123" i="85"/>
  <c r="I123" i="85"/>
  <c r="E123" i="85"/>
  <c r="S122" i="85"/>
  <c r="P122" i="85"/>
  <c r="M122" i="85"/>
  <c r="I122" i="85"/>
  <c r="E122" i="85"/>
  <c r="S121" i="85"/>
  <c r="P121" i="85"/>
  <c r="M121" i="85"/>
  <c r="I121" i="85"/>
  <c r="E121" i="85"/>
  <c r="S120" i="85"/>
  <c r="P120" i="85"/>
  <c r="M120" i="85"/>
  <c r="I120" i="85"/>
  <c r="E120" i="85"/>
  <c r="S119" i="85"/>
  <c r="P119" i="85"/>
  <c r="M119" i="85"/>
  <c r="I119" i="85"/>
  <c r="E119" i="85"/>
  <c r="S118" i="85"/>
  <c r="P118" i="85"/>
  <c r="M118" i="85"/>
  <c r="I118" i="85"/>
  <c r="E118" i="85"/>
  <c r="S117" i="85"/>
  <c r="P117" i="85"/>
  <c r="M117" i="85"/>
  <c r="I117" i="85"/>
  <c r="E117" i="85"/>
  <c r="S116" i="85"/>
  <c r="P116" i="85"/>
  <c r="M116" i="85"/>
  <c r="I116" i="85"/>
  <c r="E116" i="85"/>
  <c r="S115" i="85"/>
  <c r="P115" i="85"/>
  <c r="M115" i="85"/>
  <c r="I115" i="85"/>
  <c r="E115" i="85"/>
  <c r="S114" i="85"/>
  <c r="P114" i="85"/>
  <c r="M114" i="85"/>
  <c r="I114" i="85"/>
  <c r="E114" i="85"/>
  <c r="S113" i="85"/>
  <c r="P113" i="85"/>
  <c r="M113" i="85"/>
  <c r="I113" i="85"/>
  <c r="E113" i="85"/>
  <c r="S112" i="85"/>
  <c r="P112" i="85"/>
  <c r="M112" i="85"/>
  <c r="I112" i="85"/>
  <c r="E112" i="85"/>
  <c r="S111" i="85"/>
  <c r="P111" i="85"/>
  <c r="M111" i="85"/>
  <c r="I111" i="85"/>
  <c r="E111" i="85"/>
  <c r="S110" i="85"/>
  <c r="P110" i="85"/>
  <c r="M110" i="85"/>
  <c r="I110" i="85"/>
  <c r="E110" i="85"/>
  <c r="T110" i="85" s="1"/>
  <c r="AF110" i="85" s="1"/>
  <c r="S109" i="85"/>
  <c r="P109" i="85"/>
  <c r="M109" i="85"/>
  <c r="I109" i="85"/>
  <c r="E109" i="85"/>
  <c r="S108" i="85"/>
  <c r="P108" i="85"/>
  <c r="M108" i="85"/>
  <c r="I108" i="85"/>
  <c r="E108" i="85"/>
  <c r="S107" i="85"/>
  <c r="P107" i="85"/>
  <c r="M107" i="85"/>
  <c r="I107" i="85"/>
  <c r="E107" i="85"/>
  <c r="S106" i="85"/>
  <c r="P106" i="85"/>
  <c r="M106" i="85"/>
  <c r="I106" i="85"/>
  <c r="E106" i="85"/>
  <c r="S105" i="85"/>
  <c r="P105" i="85"/>
  <c r="M105" i="85"/>
  <c r="I105" i="85"/>
  <c r="E105" i="85"/>
  <c r="S104" i="85"/>
  <c r="P104" i="85"/>
  <c r="M104" i="85"/>
  <c r="I104" i="85"/>
  <c r="E104" i="85"/>
  <c r="S103" i="85"/>
  <c r="P103" i="85"/>
  <c r="M103" i="85"/>
  <c r="I103" i="85"/>
  <c r="E103" i="85"/>
  <c r="S102" i="85"/>
  <c r="P102" i="85"/>
  <c r="M102" i="85"/>
  <c r="I102" i="85"/>
  <c r="E102" i="85"/>
  <c r="S101" i="85"/>
  <c r="P101" i="85"/>
  <c r="M101" i="85"/>
  <c r="I101" i="85"/>
  <c r="E101" i="85"/>
  <c r="S100" i="85"/>
  <c r="P100" i="85"/>
  <c r="M100" i="85"/>
  <c r="I100" i="85"/>
  <c r="E100" i="85"/>
  <c r="S99" i="85"/>
  <c r="P99" i="85"/>
  <c r="M99" i="85"/>
  <c r="I99" i="85"/>
  <c r="E99" i="85"/>
  <c r="S98" i="85"/>
  <c r="P98" i="85"/>
  <c r="M98" i="85"/>
  <c r="I98" i="85"/>
  <c r="E98" i="85"/>
  <c r="S97" i="85"/>
  <c r="P97" i="85"/>
  <c r="M97" i="85"/>
  <c r="I97" i="85"/>
  <c r="E97" i="85"/>
  <c r="S96" i="85"/>
  <c r="P96" i="85"/>
  <c r="M96" i="85"/>
  <c r="I96" i="85"/>
  <c r="E96" i="85"/>
  <c r="S95" i="85"/>
  <c r="P95" i="85"/>
  <c r="M95" i="85"/>
  <c r="I95" i="85"/>
  <c r="E95" i="85"/>
  <c r="S94" i="85"/>
  <c r="P94" i="85"/>
  <c r="M94" i="85"/>
  <c r="I94" i="85"/>
  <c r="E94" i="85"/>
  <c r="S93" i="85"/>
  <c r="P93" i="85"/>
  <c r="M93" i="85"/>
  <c r="I93" i="85"/>
  <c r="E93" i="85"/>
  <c r="S92" i="85"/>
  <c r="P92" i="85"/>
  <c r="M92" i="85"/>
  <c r="I92" i="85"/>
  <c r="E92" i="85"/>
  <c r="S91" i="85"/>
  <c r="P91" i="85"/>
  <c r="M91" i="85"/>
  <c r="I91" i="85"/>
  <c r="E91" i="85"/>
  <c r="S90" i="85"/>
  <c r="P90" i="85"/>
  <c r="M90" i="85"/>
  <c r="I90" i="85"/>
  <c r="E90" i="85"/>
  <c r="S89" i="85"/>
  <c r="P89" i="85"/>
  <c r="M89" i="85"/>
  <c r="I89" i="85"/>
  <c r="E89" i="85"/>
  <c r="S88" i="85"/>
  <c r="P88" i="85"/>
  <c r="M88" i="85"/>
  <c r="I88" i="85"/>
  <c r="E88" i="85"/>
  <c r="S87" i="85"/>
  <c r="P87" i="85"/>
  <c r="M87" i="85"/>
  <c r="I87" i="85"/>
  <c r="E87" i="85"/>
  <c r="S86" i="85"/>
  <c r="P86" i="85"/>
  <c r="M86" i="85"/>
  <c r="I86" i="85"/>
  <c r="E86" i="85"/>
  <c r="S85" i="85"/>
  <c r="P85" i="85"/>
  <c r="M85" i="85"/>
  <c r="I85" i="85"/>
  <c r="E85" i="85"/>
  <c r="S84" i="85"/>
  <c r="P84" i="85"/>
  <c r="M84" i="85"/>
  <c r="I84" i="85"/>
  <c r="E84" i="85"/>
  <c r="S83" i="85"/>
  <c r="P83" i="85"/>
  <c r="M83" i="85"/>
  <c r="I83" i="85"/>
  <c r="E83" i="85"/>
  <c r="S82" i="85"/>
  <c r="P82" i="85"/>
  <c r="M82" i="85"/>
  <c r="I82" i="85"/>
  <c r="E82" i="85"/>
  <c r="S81" i="85"/>
  <c r="P81" i="85"/>
  <c r="M81" i="85"/>
  <c r="I81" i="85"/>
  <c r="E81" i="85"/>
  <c r="S80" i="85"/>
  <c r="P80" i="85"/>
  <c r="M80" i="85"/>
  <c r="I80" i="85"/>
  <c r="E80" i="85"/>
  <c r="S79" i="85"/>
  <c r="P79" i="85"/>
  <c r="M79" i="85"/>
  <c r="I79" i="85"/>
  <c r="E79" i="85"/>
  <c r="S78" i="85"/>
  <c r="P78" i="85"/>
  <c r="M78" i="85"/>
  <c r="I78" i="85"/>
  <c r="E78" i="85"/>
  <c r="S77" i="85"/>
  <c r="P77" i="85"/>
  <c r="M77" i="85"/>
  <c r="I77" i="85"/>
  <c r="E77" i="85"/>
  <c r="S76" i="85"/>
  <c r="P76" i="85"/>
  <c r="M76" i="85"/>
  <c r="I76" i="85"/>
  <c r="E76" i="85"/>
  <c r="S75" i="85"/>
  <c r="P75" i="85"/>
  <c r="M75" i="85"/>
  <c r="I75" i="85"/>
  <c r="E75" i="85"/>
  <c r="S74" i="85"/>
  <c r="P74" i="85"/>
  <c r="M74" i="85"/>
  <c r="I74" i="85"/>
  <c r="E74" i="85"/>
  <c r="S73" i="85"/>
  <c r="P73" i="85"/>
  <c r="M73" i="85"/>
  <c r="I73" i="85"/>
  <c r="E73" i="85"/>
  <c r="S72" i="85"/>
  <c r="P72" i="85"/>
  <c r="M72" i="85"/>
  <c r="I72" i="85"/>
  <c r="E72" i="85"/>
  <c r="S71" i="85"/>
  <c r="P71" i="85"/>
  <c r="M71" i="85"/>
  <c r="I71" i="85"/>
  <c r="E71" i="85"/>
  <c r="S70" i="85"/>
  <c r="P70" i="85"/>
  <c r="M70" i="85"/>
  <c r="I70" i="85"/>
  <c r="E70" i="85"/>
  <c r="S69" i="85"/>
  <c r="P69" i="85"/>
  <c r="M69" i="85"/>
  <c r="I69" i="85"/>
  <c r="E69" i="85"/>
  <c r="S68" i="85"/>
  <c r="P68" i="85"/>
  <c r="M68" i="85"/>
  <c r="I68" i="85"/>
  <c r="E68" i="85"/>
  <c r="S67" i="85"/>
  <c r="P67" i="85"/>
  <c r="M67" i="85"/>
  <c r="I67" i="85"/>
  <c r="E67" i="85"/>
  <c r="S66" i="85"/>
  <c r="P66" i="85"/>
  <c r="M66" i="85"/>
  <c r="I66" i="85"/>
  <c r="E66" i="85"/>
  <c r="S65" i="85"/>
  <c r="P65" i="85"/>
  <c r="M65" i="85"/>
  <c r="I65" i="85"/>
  <c r="E65" i="85"/>
  <c r="S64" i="85"/>
  <c r="P64" i="85"/>
  <c r="M64" i="85"/>
  <c r="I64" i="85"/>
  <c r="E64" i="85"/>
  <c r="S63" i="85"/>
  <c r="P63" i="85"/>
  <c r="M63" i="85"/>
  <c r="I63" i="85"/>
  <c r="E63" i="85"/>
  <c r="S62" i="85"/>
  <c r="P62" i="85"/>
  <c r="M62" i="85"/>
  <c r="I62" i="85"/>
  <c r="E62" i="85"/>
  <c r="S61" i="85"/>
  <c r="P61" i="85"/>
  <c r="M61" i="85"/>
  <c r="I61" i="85"/>
  <c r="E61" i="85"/>
  <c r="S60" i="85"/>
  <c r="P60" i="85"/>
  <c r="M60" i="85"/>
  <c r="I60" i="85"/>
  <c r="E60" i="85"/>
  <c r="S59" i="85"/>
  <c r="P59" i="85"/>
  <c r="M59" i="85"/>
  <c r="I59" i="85"/>
  <c r="E59" i="85"/>
  <c r="S58" i="85"/>
  <c r="P58" i="85"/>
  <c r="M58" i="85"/>
  <c r="I58" i="85"/>
  <c r="E58" i="85"/>
  <c r="S57" i="85"/>
  <c r="P57" i="85"/>
  <c r="M57" i="85"/>
  <c r="I57" i="85"/>
  <c r="E57" i="85"/>
  <c r="S56" i="85"/>
  <c r="P56" i="85"/>
  <c r="M56" i="85"/>
  <c r="I56" i="85"/>
  <c r="E56" i="85"/>
  <c r="S55" i="85"/>
  <c r="P55" i="85"/>
  <c r="M55" i="85"/>
  <c r="I55" i="85"/>
  <c r="E55" i="85"/>
  <c r="S54" i="85"/>
  <c r="P54" i="85"/>
  <c r="M54" i="85"/>
  <c r="I54" i="85"/>
  <c r="E54" i="85"/>
  <c r="S53" i="85"/>
  <c r="P53" i="85"/>
  <c r="M53" i="85"/>
  <c r="I53" i="85"/>
  <c r="E53" i="85"/>
  <c r="S52" i="85"/>
  <c r="P52" i="85"/>
  <c r="M52" i="85"/>
  <c r="I52" i="85"/>
  <c r="E52" i="85"/>
  <c r="S51" i="85"/>
  <c r="P51" i="85"/>
  <c r="M51" i="85"/>
  <c r="I51" i="85"/>
  <c r="E51" i="85"/>
  <c r="S50" i="85"/>
  <c r="P50" i="85"/>
  <c r="M50" i="85"/>
  <c r="I50" i="85"/>
  <c r="E50" i="85"/>
  <c r="S49" i="85"/>
  <c r="P49" i="85"/>
  <c r="M49" i="85"/>
  <c r="I49" i="85"/>
  <c r="E49" i="85"/>
  <c r="S48" i="85"/>
  <c r="P48" i="85"/>
  <c r="M48" i="85"/>
  <c r="I48" i="85"/>
  <c r="E48" i="85"/>
  <c r="S47" i="85"/>
  <c r="P47" i="85"/>
  <c r="M47" i="85"/>
  <c r="I47" i="85"/>
  <c r="E47" i="85"/>
  <c r="S46" i="85"/>
  <c r="P46" i="85"/>
  <c r="M46" i="85"/>
  <c r="I46" i="85"/>
  <c r="E46" i="85"/>
  <c r="S45" i="85"/>
  <c r="P45" i="85"/>
  <c r="M45" i="85"/>
  <c r="I45" i="85"/>
  <c r="E45" i="85"/>
  <c r="S44" i="85"/>
  <c r="P44" i="85"/>
  <c r="M44" i="85"/>
  <c r="I44" i="85"/>
  <c r="E44" i="85"/>
  <c r="S43" i="85"/>
  <c r="P43" i="85"/>
  <c r="M43" i="85"/>
  <c r="I43" i="85"/>
  <c r="E43" i="85"/>
  <c r="S42" i="85"/>
  <c r="P42" i="85"/>
  <c r="M42" i="85"/>
  <c r="I42" i="85"/>
  <c r="E42" i="85"/>
  <c r="S41" i="85"/>
  <c r="P41" i="85"/>
  <c r="M41" i="85"/>
  <c r="I41" i="85"/>
  <c r="E41" i="85"/>
  <c r="S40" i="85"/>
  <c r="P40" i="85"/>
  <c r="M40" i="85"/>
  <c r="I40" i="85"/>
  <c r="E40" i="85"/>
  <c r="S39" i="85"/>
  <c r="P39" i="85"/>
  <c r="M39" i="85"/>
  <c r="I39" i="85"/>
  <c r="E39" i="85"/>
  <c r="S38" i="85"/>
  <c r="P38" i="85"/>
  <c r="M38" i="85"/>
  <c r="I38" i="85"/>
  <c r="E38" i="85"/>
  <c r="S37" i="85"/>
  <c r="P37" i="85"/>
  <c r="M37" i="85"/>
  <c r="I37" i="85"/>
  <c r="E37" i="85"/>
  <c r="S36" i="85"/>
  <c r="P36" i="85"/>
  <c r="M36" i="85"/>
  <c r="I36" i="85"/>
  <c r="E36" i="85"/>
  <c r="S35" i="85"/>
  <c r="P35" i="85"/>
  <c r="M35" i="85"/>
  <c r="I35" i="85"/>
  <c r="E35" i="85"/>
  <c r="S34" i="85"/>
  <c r="P34" i="85"/>
  <c r="M34" i="85"/>
  <c r="I34" i="85"/>
  <c r="E34" i="85"/>
  <c r="S33" i="85"/>
  <c r="P33" i="85"/>
  <c r="M33" i="85"/>
  <c r="I33" i="85"/>
  <c r="E33" i="85"/>
  <c r="S32" i="85"/>
  <c r="P32" i="85"/>
  <c r="M32" i="85"/>
  <c r="I32" i="85"/>
  <c r="E32" i="85"/>
  <c r="S31" i="85"/>
  <c r="P31" i="85"/>
  <c r="M31" i="85"/>
  <c r="I31" i="85"/>
  <c r="E31" i="85"/>
  <c r="S30" i="85"/>
  <c r="P30" i="85"/>
  <c r="M30" i="85"/>
  <c r="I30" i="85"/>
  <c r="E30" i="85"/>
  <c r="S29" i="85"/>
  <c r="P29" i="85"/>
  <c r="M29" i="85"/>
  <c r="I29" i="85"/>
  <c r="E29" i="85"/>
  <c r="S28" i="85"/>
  <c r="P28" i="85"/>
  <c r="M28" i="85"/>
  <c r="I28" i="85"/>
  <c r="E28" i="85"/>
  <c r="S27" i="85"/>
  <c r="P27" i="85"/>
  <c r="M27" i="85"/>
  <c r="I27" i="85"/>
  <c r="E27" i="85"/>
  <c r="S26" i="85"/>
  <c r="P26" i="85"/>
  <c r="M26" i="85"/>
  <c r="I26" i="85"/>
  <c r="E26" i="85"/>
  <c r="S25" i="85"/>
  <c r="P25" i="85"/>
  <c r="M25" i="85"/>
  <c r="I25" i="85"/>
  <c r="E25" i="85"/>
  <c r="S24" i="85"/>
  <c r="P24" i="85"/>
  <c r="M24" i="85"/>
  <c r="I24" i="85"/>
  <c r="E24" i="85"/>
  <c r="S23" i="85"/>
  <c r="P23" i="85"/>
  <c r="M23" i="85"/>
  <c r="I23" i="85"/>
  <c r="E23" i="85"/>
  <c r="S22" i="85"/>
  <c r="P22" i="85"/>
  <c r="M22" i="85"/>
  <c r="I22" i="85"/>
  <c r="E22" i="85"/>
  <c r="S21" i="85"/>
  <c r="P21" i="85"/>
  <c r="M21" i="85"/>
  <c r="I21" i="85"/>
  <c r="E21" i="85"/>
  <c r="S20" i="85"/>
  <c r="P20" i="85"/>
  <c r="M20" i="85"/>
  <c r="I20" i="85"/>
  <c r="E20" i="85"/>
  <c r="S19" i="85"/>
  <c r="P19" i="85"/>
  <c r="M19" i="85"/>
  <c r="I19" i="85"/>
  <c r="E19" i="85"/>
  <c r="S18" i="85"/>
  <c r="P18" i="85"/>
  <c r="M18" i="85"/>
  <c r="I18" i="85"/>
  <c r="E18" i="85"/>
  <c r="S17" i="85"/>
  <c r="P17" i="85"/>
  <c r="M17" i="85"/>
  <c r="I17" i="85"/>
  <c r="E17" i="85"/>
  <c r="S16" i="85"/>
  <c r="P16" i="85"/>
  <c r="M16" i="85"/>
  <c r="I16" i="85"/>
  <c r="E16" i="85"/>
  <c r="S15" i="85"/>
  <c r="P15" i="85"/>
  <c r="M15" i="85"/>
  <c r="I15" i="85"/>
  <c r="E15" i="85"/>
  <c r="S14" i="85"/>
  <c r="P14" i="85"/>
  <c r="M14" i="85"/>
  <c r="I14" i="85"/>
  <c r="E14" i="85"/>
  <c r="S13" i="85"/>
  <c r="P13" i="85"/>
  <c r="M13" i="85"/>
  <c r="I13" i="85"/>
  <c r="E13" i="85"/>
  <c r="S12" i="85"/>
  <c r="P12" i="85"/>
  <c r="M12" i="85"/>
  <c r="I12" i="85"/>
  <c r="E12" i="85"/>
  <c r="S11" i="85"/>
  <c r="P11" i="85"/>
  <c r="M11" i="85"/>
  <c r="I11" i="85"/>
  <c r="E11" i="85"/>
  <c r="S10" i="85"/>
  <c r="P10" i="85"/>
  <c r="M10" i="85"/>
  <c r="I10" i="85"/>
  <c r="E10" i="85"/>
  <c r="S9" i="85"/>
  <c r="P9" i="85"/>
  <c r="M9" i="85"/>
  <c r="I9" i="85"/>
  <c r="E9" i="85"/>
  <c r="S8" i="85"/>
  <c r="P8" i="85"/>
  <c r="M8" i="85"/>
  <c r="I8" i="85"/>
  <c r="E8" i="85"/>
  <c r="S7" i="85"/>
  <c r="P7" i="85"/>
  <c r="M7" i="85"/>
  <c r="I7" i="85"/>
  <c r="E7" i="85"/>
  <c r="S6" i="85"/>
  <c r="P6" i="85"/>
  <c r="M6" i="85"/>
  <c r="I6" i="85"/>
  <c r="E6" i="85"/>
  <c r="S5" i="85"/>
  <c r="P5" i="85"/>
  <c r="M5" i="85"/>
  <c r="I5" i="85"/>
  <c r="E5" i="85"/>
  <c r="S4" i="85"/>
  <c r="P4" i="85"/>
  <c r="M4" i="85"/>
  <c r="I4" i="85"/>
  <c r="E4" i="85"/>
  <c r="S3" i="85"/>
  <c r="P3" i="85"/>
  <c r="M3" i="85"/>
  <c r="I3" i="85"/>
  <c r="E3" i="85"/>
  <c r="AB167" i="126"/>
  <c r="L167" i="126"/>
  <c r="D167" i="126"/>
  <c r="S165" i="126"/>
  <c r="P165" i="126"/>
  <c r="M165" i="126"/>
  <c r="I165" i="126"/>
  <c r="E165" i="126"/>
  <c r="S164" i="126"/>
  <c r="P164" i="126"/>
  <c r="M164" i="126"/>
  <c r="I164" i="126"/>
  <c r="E164" i="126"/>
  <c r="S163" i="126"/>
  <c r="P163" i="126"/>
  <c r="M163" i="126"/>
  <c r="I163" i="126"/>
  <c r="E163" i="126"/>
  <c r="S162" i="126"/>
  <c r="P162" i="126"/>
  <c r="M162" i="126"/>
  <c r="I162" i="126"/>
  <c r="E162" i="126"/>
  <c r="S161" i="126"/>
  <c r="P161" i="126"/>
  <c r="M161" i="126"/>
  <c r="I161" i="126"/>
  <c r="E161" i="126"/>
  <c r="S160" i="126"/>
  <c r="P160" i="126"/>
  <c r="M160" i="126"/>
  <c r="I160" i="126"/>
  <c r="E160" i="126"/>
  <c r="S159" i="126"/>
  <c r="P159" i="126"/>
  <c r="M159" i="126"/>
  <c r="I159" i="126"/>
  <c r="E159" i="126"/>
  <c r="S158" i="126"/>
  <c r="P158" i="126"/>
  <c r="M158" i="126"/>
  <c r="I158" i="126"/>
  <c r="E158" i="126"/>
  <c r="S157" i="126"/>
  <c r="P157" i="126"/>
  <c r="M157" i="126"/>
  <c r="I157" i="126"/>
  <c r="E157" i="126"/>
  <c r="S156" i="126"/>
  <c r="P156" i="126"/>
  <c r="M156" i="126"/>
  <c r="I156" i="126"/>
  <c r="E156" i="126"/>
  <c r="S155" i="126"/>
  <c r="P155" i="126"/>
  <c r="M155" i="126"/>
  <c r="I155" i="126"/>
  <c r="E155" i="126"/>
  <c r="S154" i="126"/>
  <c r="P154" i="126"/>
  <c r="M154" i="126"/>
  <c r="I154" i="126"/>
  <c r="E154" i="126"/>
  <c r="S153" i="126"/>
  <c r="P153" i="126"/>
  <c r="M153" i="126"/>
  <c r="I153" i="126"/>
  <c r="E153" i="126"/>
  <c r="S152" i="126"/>
  <c r="P152" i="126"/>
  <c r="M152" i="126"/>
  <c r="I152" i="126"/>
  <c r="E152" i="126"/>
  <c r="S151" i="126"/>
  <c r="P151" i="126"/>
  <c r="M151" i="126"/>
  <c r="I151" i="126"/>
  <c r="E151" i="126"/>
  <c r="S150" i="126"/>
  <c r="P150" i="126"/>
  <c r="M150" i="126"/>
  <c r="I150" i="126"/>
  <c r="E150" i="126"/>
  <c r="S149" i="126"/>
  <c r="P149" i="126"/>
  <c r="M149" i="126"/>
  <c r="I149" i="126"/>
  <c r="E149" i="126"/>
  <c r="S148" i="126"/>
  <c r="P148" i="126"/>
  <c r="M148" i="126"/>
  <c r="I148" i="126"/>
  <c r="E148" i="126"/>
  <c r="S147" i="126"/>
  <c r="P147" i="126"/>
  <c r="M147" i="126"/>
  <c r="I147" i="126"/>
  <c r="E147" i="126"/>
  <c r="S146" i="126"/>
  <c r="P146" i="126"/>
  <c r="M146" i="126"/>
  <c r="I146" i="126"/>
  <c r="E146" i="126"/>
  <c r="S145" i="126"/>
  <c r="P145" i="126"/>
  <c r="M145" i="126"/>
  <c r="I145" i="126"/>
  <c r="E145" i="126"/>
  <c r="S144" i="126"/>
  <c r="P144" i="126"/>
  <c r="M144" i="126"/>
  <c r="I144" i="126"/>
  <c r="E144" i="126"/>
  <c r="S143" i="126"/>
  <c r="P143" i="126"/>
  <c r="M143" i="126"/>
  <c r="I143" i="126"/>
  <c r="E143" i="126"/>
  <c r="S142" i="126"/>
  <c r="P142" i="126"/>
  <c r="M142" i="126"/>
  <c r="I142" i="126"/>
  <c r="E142" i="126"/>
  <c r="S141" i="126"/>
  <c r="P141" i="126"/>
  <c r="M141" i="126"/>
  <c r="I141" i="126"/>
  <c r="E141" i="126"/>
  <c r="S140" i="126"/>
  <c r="P140" i="126"/>
  <c r="M140" i="126"/>
  <c r="I140" i="126"/>
  <c r="E140" i="126"/>
  <c r="S139" i="126"/>
  <c r="P139" i="126"/>
  <c r="M139" i="126"/>
  <c r="I139" i="126"/>
  <c r="E139" i="126"/>
  <c r="S138" i="126"/>
  <c r="P138" i="126"/>
  <c r="M138" i="126"/>
  <c r="I138" i="126"/>
  <c r="E138" i="126"/>
  <c r="S137" i="126"/>
  <c r="P137" i="126"/>
  <c r="M137" i="126"/>
  <c r="I137" i="126"/>
  <c r="E137" i="126"/>
  <c r="S136" i="126"/>
  <c r="P136" i="126"/>
  <c r="M136" i="126"/>
  <c r="I136" i="126"/>
  <c r="E136" i="126"/>
  <c r="S135" i="126"/>
  <c r="P135" i="126"/>
  <c r="M135" i="126"/>
  <c r="I135" i="126"/>
  <c r="E135" i="126"/>
  <c r="S134" i="126"/>
  <c r="P134" i="126"/>
  <c r="M134" i="126"/>
  <c r="I134" i="126"/>
  <c r="E134" i="126"/>
  <c r="S133" i="126"/>
  <c r="P133" i="126"/>
  <c r="M133" i="126"/>
  <c r="I133" i="126"/>
  <c r="E133" i="126"/>
  <c r="S132" i="126"/>
  <c r="P132" i="126"/>
  <c r="M132" i="126"/>
  <c r="I132" i="126"/>
  <c r="E132" i="126"/>
  <c r="S131" i="126"/>
  <c r="P131" i="126"/>
  <c r="M131" i="126"/>
  <c r="I131" i="126"/>
  <c r="E131" i="126"/>
  <c r="S130" i="126"/>
  <c r="P130" i="126"/>
  <c r="M130" i="126"/>
  <c r="I130" i="126"/>
  <c r="E130" i="126"/>
  <c r="S129" i="126"/>
  <c r="P129" i="126"/>
  <c r="M129" i="126"/>
  <c r="I129" i="126"/>
  <c r="E129" i="126"/>
  <c r="S128" i="126"/>
  <c r="P128" i="126"/>
  <c r="M128" i="126"/>
  <c r="I128" i="126"/>
  <c r="E128" i="126"/>
  <c r="S127" i="126"/>
  <c r="P127" i="126"/>
  <c r="M127" i="126"/>
  <c r="I127" i="126"/>
  <c r="E127" i="126"/>
  <c r="S126" i="126"/>
  <c r="P126" i="126"/>
  <c r="M126" i="126"/>
  <c r="I126" i="126"/>
  <c r="E126" i="126"/>
  <c r="S125" i="126"/>
  <c r="P125" i="126"/>
  <c r="M125" i="126"/>
  <c r="I125" i="126"/>
  <c r="E125" i="126"/>
  <c r="S124" i="126"/>
  <c r="P124" i="126"/>
  <c r="M124" i="126"/>
  <c r="I124" i="126"/>
  <c r="E124" i="126"/>
  <c r="S123" i="126"/>
  <c r="P123" i="126"/>
  <c r="M123" i="126"/>
  <c r="I123" i="126"/>
  <c r="E123" i="126"/>
  <c r="S122" i="126"/>
  <c r="P122" i="126"/>
  <c r="M122" i="126"/>
  <c r="I122" i="126"/>
  <c r="E122" i="126"/>
  <c r="S121" i="126"/>
  <c r="P121" i="126"/>
  <c r="M121" i="126"/>
  <c r="I121" i="126"/>
  <c r="E121" i="126"/>
  <c r="S120" i="126"/>
  <c r="P120" i="126"/>
  <c r="M120" i="126"/>
  <c r="I120" i="126"/>
  <c r="E120" i="126"/>
  <c r="S119" i="126"/>
  <c r="P119" i="126"/>
  <c r="M119" i="126"/>
  <c r="I119" i="126"/>
  <c r="E119" i="126"/>
  <c r="S118" i="126"/>
  <c r="P118" i="126"/>
  <c r="M118" i="126"/>
  <c r="I118" i="126"/>
  <c r="E118" i="126"/>
  <c r="S117" i="126"/>
  <c r="P117" i="126"/>
  <c r="M117" i="126"/>
  <c r="I117" i="126"/>
  <c r="E117" i="126"/>
  <c r="S116" i="126"/>
  <c r="P116" i="126"/>
  <c r="M116" i="126"/>
  <c r="I116" i="126"/>
  <c r="E116" i="126"/>
  <c r="S115" i="126"/>
  <c r="P115" i="126"/>
  <c r="M115" i="126"/>
  <c r="I115" i="126"/>
  <c r="E115" i="126"/>
  <c r="S114" i="126"/>
  <c r="P114" i="126"/>
  <c r="M114" i="126"/>
  <c r="I114" i="126"/>
  <c r="E114" i="126"/>
  <c r="S113" i="126"/>
  <c r="P113" i="126"/>
  <c r="M113" i="126"/>
  <c r="I113" i="126"/>
  <c r="E113" i="126"/>
  <c r="S112" i="126"/>
  <c r="P112" i="126"/>
  <c r="M112" i="126"/>
  <c r="I112" i="126"/>
  <c r="E112" i="126"/>
  <c r="S111" i="126"/>
  <c r="P111" i="126"/>
  <c r="M111" i="126"/>
  <c r="I111" i="126"/>
  <c r="E111" i="126"/>
  <c r="S110" i="126"/>
  <c r="P110" i="126"/>
  <c r="M110" i="126"/>
  <c r="I110" i="126"/>
  <c r="E110" i="126"/>
  <c r="S109" i="126"/>
  <c r="P109" i="126"/>
  <c r="M109" i="126"/>
  <c r="I109" i="126"/>
  <c r="E109" i="126"/>
  <c r="S108" i="126"/>
  <c r="P108" i="126"/>
  <c r="M108" i="126"/>
  <c r="I108" i="126"/>
  <c r="E108" i="126"/>
  <c r="S107" i="126"/>
  <c r="P107" i="126"/>
  <c r="M107" i="126"/>
  <c r="I107" i="126"/>
  <c r="E107" i="126"/>
  <c r="S106" i="126"/>
  <c r="P106" i="126"/>
  <c r="M106" i="126"/>
  <c r="I106" i="126"/>
  <c r="E106" i="126"/>
  <c r="S105" i="126"/>
  <c r="P105" i="126"/>
  <c r="M105" i="126"/>
  <c r="I105" i="126"/>
  <c r="E105" i="126"/>
  <c r="S104" i="126"/>
  <c r="P104" i="126"/>
  <c r="M104" i="126"/>
  <c r="I104" i="126"/>
  <c r="E104" i="126"/>
  <c r="S103" i="126"/>
  <c r="P103" i="126"/>
  <c r="M103" i="126"/>
  <c r="I103" i="126"/>
  <c r="E103" i="126"/>
  <c r="S102" i="126"/>
  <c r="P102" i="126"/>
  <c r="M102" i="126"/>
  <c r="I102" i="126"/>
  <c r="E102" i="126"/>
  <c r="S101" i="126"/>
  <c r="P101" i="126"/>
  <c r="M101" i="126"/>
  <c r="I101" i="126"/>
  <c r="E101" i="126"/>
  <c r="S100" i="126"/>
  <c r="P100" i="126"/>
  <c r="M100" i="126"/>
  <c r="I100" i="126"/>
  <c r="E100" i="126"/>
  <c r="S99" i="126"/>
  <c r="P99" i="126"/>
  <c r="M99" i="126"/>
  <c r="I99" i="126"/>
  <c r="E99" i="126"/>
  <c r="S98" i="126"/>
  <c r="P98" i="126"/>
  <c r="M98" i="126"/>
  <c r="I98" i="126"/>
  <c r="E98" i="126"/>
  <c r="S97" i="126"/>
  <c r="P97" i="126"/>
  <c r="M97" i="126"/>
  <c r="I97" i="126"/>
  <c r="E97" i="126"/>
  <c r="S96" i="126"/>
  <c r="P96" i="126"/>
  <c r="M96" i="126"/>
  <c r="I96" i="126"/>
  <c r="E96" i="126"/>
  <c r="S95" i="126"/>
  <c r="P95" i="126"/>
  <c r="M95" i="126"/>
  <c r="I95" i="126"/>
  <c r="E95" i="126"/>
  <c r="S94" i="126"/>
  <c r="P94" i="126"/>
  <c r="M94" i="126"/>
  <c r="I94" i="126"/>
  <c r="E94" i="126"/>
  <c r="S93" i="126"/>
  <c r="P93" i="126"/>
  <c r="M93" i="126"/>
  <c r="I93" i="126"/>
  <c r="E93" i="126"/>
  <c r="S92" i="126"/>
  <c r="P92" i="126"/>
  <c r="M92" i="126"/>
  <c r="I92" i="126"/>
  <c r="E92" i="126"/>
  <c r="S91" i="126"/>
  <c r="P91" i="126"/>
  <c r="M91" i="126"/>
  <c r="I91" i="126"/>
  <c r="E91" i="126"/>
  <c r="S90" i="126"/>
  <c r="P90" i="126"/>
  <c r="M90" i="126"/>
  <c r="I90" i="126"/>
  <c r="E90" i="126"/>
  <c r="S89" i="126"/>
  <c r="P89" i="126"/>
  <c r="M89" i="126"/>
  <c r="I89" i="126"/>
  <c r="E89" i="126"/>
  <c r="S88" i="126"/>
  <c r="P88" i="126"/>
  <c r="M88" i="126"/>
  <c r="I88" i="126"/>
  <c r="E88" i="126"/>
  <c r="S87" i="126"/>
  <c r="P87" i="126"/>
  <c r="M87" i="126"/>
  <c r="I87" i="126"/>
  <c r="E87" i="126"/>
  <c r="S86" i="126"/>
  <c r="P86" i="126"/>
  <c r="M86" i="126"/>
  <c r="I86" i="126"/>
  <c r="E86" i="126"/>
  <c r="S85" i="126"/>
  <c r="P85" i="126"/>
  <c r="M85" i="126"/>
  <c r="I85" i="126"/>
  <c r="E85" i="126"/>
  <c r="S84" i="126"/>
  <c r="P84" i="126"/>
  <c r="M84" i="126"/>
  <c r="I84" i="126"/>
  <c r="E84" i="126"/>
  <c r="S83" i="126"/>
  <c r="P83" i="126"/>
  <c r="M83" i="126"/>
  <c r="I83" i="126"/>
  <c r="E83" i="126"/>
  <c r="S82" i="126"/>
  <c r="P82" i="126"/>
  <c r="M82" i="126"/>
  <c r="I82" i="126"/>
  <c r="E82" i="126"/>
  <c r="S81" i="126"/>
  <c r="P81" i="126"/>
  <c r="M81" i="126"/>
  <c r="I81" i="126"/>
  <c r="E81" i="126"/>
  <c r="S80" i="126"/>
  <c r="P80" i="126"/>
  <c r="M80" i="126"/>
  <c r="I80" i="126"/>
  <c r="E80" i="126"/>
  <c r="S79" i="126"/>
  <c r="P79" i="126"/>
  <c r="M79" i="126"/>
  <c r="I79" i="126"/>
  <c r="E79" i="126"/>
  <c r="S78" i="126"/>
  <c r="P78" i="126"/>
  <c r="M78" i="126"/>
  <c r="I78" i="126"/>
  <c r="E78" i="126"/>
  <c r="S77" i="126"/>
  <c r="P77" i="126"/>
  <c r="M77" i="126"/>
  <c r="I77" i="126"/>
  <c r="E77" i="126"/>
  <c r="S76" i="126"/>
  <c r="P76" i="126"/>
  <c r="M76" i="126"/>
  <c r="I76" i="126"/>
  <c r="E76" i="126"/>
  <c r="S75" i="126"/>
  <c r="P75" i="126"/>
  <c r="M75" i="126"/>
  <c r="I75" i="126"/>
  <c r="E75" i="126"/>
  <c r="S74" i="126"/>
  <c r="P74" i="126"/>
  <c r="M74" i="126"/>
  <c r="I74" i="126"/>
  <c r="E74" i="126"/>
  <c r="S73" i="126"/>
  <c r="P73" i="126"/>
  <c r="M73" i="126"/>
  <c r="I73" i="126"/>
  <c r="E73" i="126"/>
  <c r="S72" i="126"/>
  <c r="P72" i="126"/>
  <c r="M72" i="126"/>
  <c r="I72" i="126"/>
  <c r="E72" i="126"/>
  <c r="S71" i="126"/>
  <c r="P71" i="126"/>
  <c r="M71" i="126"/>
  <c r="I71" i="126"/>
  <c r="E71" i="126"/>
  <c r="S70" i="126"/>
  <c r="P70" i="126"/>
  <c r="M70" i="126"/>
  <c r="I70" i="126"/>
  <c r="E70" i="126"/>
  <c r="S69" i="126"/>
  <c r="P69" i="126"/>
  <c r="M69" i="126"/>
  <c r="I69" i="126"/>
  <c r="E69" i="126"/>
  <c r="S68" i="126"/>
  <c r="P68" i="126"/>
  <c r="M68" i="126"/>
  <c r="I68" i="126"/>
  <c r="E68" i="126"/>
  <c r="S67" i="126"/>
  <c r="P67" i="126"/>
  <c r="M67" i="126"/>
  <c r="I67" i="126"/>
  <c r="E67" i="126"/>
  <c r="S66" i="126"/>
  <c r="P66" i="126"/>
  <c r="M66" i="126"/>
  <c r="I66" i="126"/>
  <c r="E66" i="126"/>
  <c r="S65" i="126"/>
  <c r="P65" i="126"/>
  <c r="M65" i="126"/>
  <c r="I65" i="126"/>
  <c r="E65" i="126"/>
  <c r="S64" i="126"/>
  <c r="P64" i="126"/>
  <c r="M64" i="126"/>
  <c r="I64" i="126"/>
  <c r="E64" i="126"/>
  <c r="S63" i="126"/>
  <c r="P63" i="126"/>
  <c r="M63" i="126"/>
  <c r="I63" i="126"/>
  <c r="E63" i="126"/>
  <c r="S62" i="126"/>
  <c r="P62" i="126"/>
  <c r="M62" i="126"/>
  <c r="I62" i="126"/>
  <c r="E62" i="126"/>
  <c r="S61" i="126"/>
  <c r="P61" i="126"/>
  <c r="M61" i="126"/>
  <c r="I61" i="126"/>
  <c r="E61" i="126"/>
  <c r="S60" i="126"/>
  <c r="P60" i="126"/>
  <c r="M60" i="126"/>
  <c r="I60" i="126"/>
  <c r="E60" i="126"/>
  <c r="S59" i="126"/>
  <c r="P59" i="126"/>
  <c r="M59" i="126"/>
  <c r="I59" i="126"/>
  <c r="E59" i="126"/>
  <c r="S58" i="126"/>
  <c r="P58" i="126"/>
  <c r="M58" i="126"/>
  <c r="I58" i="126"/>
  <c r="E58" i="126"/>
  <c r="S57" i="126"/>
  <c r="P57" i="126"/>
  <c r="M57" i="126"/>
  <c r="I57" i="126"/>
  <c r="E57" i="126"/>
  <c r="S56" i="126"/>
  <c r="P56" i="126"/>
  <c r="M56" i="126"/>
  <c r="I56" i="126"/>
  <c r="E56" i="126"/>
  <c r="S55" i="126"/>
  <c r="P55" i="126"/>
  <c r="M55" i="126"/>
  <c r="I55" i="126"/>
  <c r="E55" i="126"/>
  <c r="S54" i="126"/>
  <c r="P54" i="126"/>
  <c r="M54" i="126"/>
  <c r="I54" i="126"/>
  <c r="E54" i="126"/>
  <c r="S53" i="126"/>
  <c r="P53" i="126"/>
  <c r="M53" i="126"/>
  <c r="I53" i="126"/>
  <c r="E53" i="126"/>
  <c r="S52" i="126"/>
  <c r="P52" i="126"/>
  <c r="M52" i="126"/>
  <c r="I52" i="126"/>
  <c r="E52" i="126"/>
  <c r="S51" i="126"/>
  <c r="P51" i="126"/>
  <c r="M51" i="126"/>
  <c r="I51" i="126"/>
  <c r="E51" i="126"/>
  <c r="S50" i="126"/>
  <c r="P50" i="126"/>
  <c r="M50" i="126"/>
  <c r="I50" i="126"/>
  <c r="E50" i="126"/>
  <c r="S49" i="126"/>
  <c r="P49" i="126"/>
  <c r="M49" i="126"/>
  <c r="I49" i="126"/>
  <c r="E49" i="126"/>
  <c r="S48" i="126"/>
  <c r="P48" i="126"/>
  <c r="M48" i="126"/>
  <c r="I48" i="126"/>
  <c r="E48" i="126"/>
  <c r="S47" i="126"/>
  <c r="P47" i="126"/>
  <c r="M47" i="126"/>
  <c r="I47" i="126"/>
  <c r="E47" i="126"/>
  <c r="S46" i="126"/>
  <c r="P46" i="126"/>
  <c r="M46" i="126"/>
  <c r="I46" i="126"/>
  <c r="E46" i="126"/>
  <c r="S45" i="126"/>
  <c r="P45" i="126"/>
  <c r="M45" i="126"/>
  <c r="I45" i="126"/>
  <c r="E45" i="126"/>
  <c r="S44" i="126"/>
  <c r="P44" i="126"/>
  <c r="M44" i="126"/>
  <c r="I44" i="126"/>
  <c r="E44" i="126"/>
  <c r="S43" i="126"/>
  <c r="P43" i="126"/>
  <c r="M43" i="126"/>
  <c r="I43" i="126"/>
  <c r="E43" i="126"/>
  <c r="S42" i="126"/>
  <c r="P42" i="126"/>
  <c r="M42" i="126"/>
  <c r="I42" i="126"/>
  <c r="E42" i="126"/>
  <c r="S41" i="126"/>
  <c r="P41" i="126"/>
  <c r="M41" i="126"/>
  <c r="I41" i="126"/>
  <c r="E41" i="126"/>
  <c r="S40" i="126"/>
  <c r="P40" i="126"/>
  <c r="M40" i="126"/>
  <c r="I40" i="126"/>
  <c r="E40" i="126"/>
  <c r="S39" i="126"/>
  <c r="P39" i="126"/>
  <c r="M39" i="126"/>
  <c r="I39" i="126"/>
  <c r="E39" i="126"/>
  <c r="S38" i="126"/>
  <c r="P38" i="126"/>
  <c r="M38" i="126"/>
  <c r="I38" i="126"/>
  <c r="E38" i="126"/>
  <c r="S37" i="126"/>
  <c r="P37" i="126"/>
  <c r="M37" i="126"/>
  <c r="I37" i="126"/>
  <c r="E37" i="126"/>
  <c r="S36" i="126"/>
  <c r="P36" i="126"/>
  <c r="M36" i="126"/>
  <c r="I36" i="126"/>
  <c r="E36" i="126"/>
  <c r="S35" i="126"/>
  <c r="P35" i="126"/>
  <c r="M35" i="126"/>
  <c r="I35" i="126"/>
  <c r="E35" i="126"/>
  <c r="S34" i="126"/>
  <c r="P34" i="126"/>
  <c r="M34" i="126"/>
  <c r="I34" i="126"/>
  <c r="E34" i="126"/>
  <c r="S33" i="126"/>
  <c r="P33" i="126"/>
  <c r="M33" i="126"/>
  <c r="I33" i="126"/>
  <c r="E33" i="126"/>
  <c r="S32" i="126"/>
  <c r="P32" i="126"/>
  <c r="M32" i="126"/>
  <c r="I32" i="126"/>
  <c r="E32" i="126"/>
  <c r="S31" i="126"/>
  <c r="P31" i="126"/>
  <c r="M31" i="126"/>
  <c r="I31" i="126"/>
  <c r="E31" i="126"/>
  <c r="S30" i="126"/>
  <c r="P30" i="126"/>
  <c r="M30" i="126"/>
  <c r="I30" i="126"/>
  <c r="E30" i="126"/>
  <c r="S29" i="126"/>
  <c r="P29" i="126"/>
  <c r="M29" i="126"/>
  <c r="I29" i="126"/>
  <c r="E29" i="126"/>
  <c r="S28" i="126"/>
  <c r="P28" i="126"/>
  <c r="M28" i="126"/>
  <c r="I28" i="126"/>
  <c r="E28" i="126"/>
  <c r="S27" i="126"/>
  <c r="P27" i="126"/>
  <c r="M27" i="126"/>
  <c r="I27" i="126"/>
  <c r="E27" i="126"/>
  <c r="S26" i="126"/>
  <c r="P26" i="126"/>
  <c r="M26" i="126"/>
  <c r="I26" i="126"/>
  <c r="E26" i="126"/>
  <c r="S25" i="126"/>
  <c r="P25" i="126"/>
  <c r="M25" i="126"/>
  <c r="I25" i="126"/>
  <c r="E25" i="126"/>
  <c r="S24" i="126"/>
  <c r="P24" i="126"/>
  <c r="M24" i="126"/>
  <c r="I24" i="126"/>
  <c r="E24" i="126"/>
  <c r="S23" i="126"/>
  <c r="P23" i="126"/>
  <c r="M23" i="126"/>
  <c r="I23" i="126"/>
  <c r="E23" i="126"/>
  <c r="S22" i="126"/>
  <c r="P22" i="126"/>
  <c r="M22" i="126"/>
  <c r="I22" i="126"/>
  <c r="E22" i="126"/>
  <c r="S21" i="126"/>
  <c r="P21" i="126"/>
  <c r="M21" i="126"/>
  <c r="I21" i="126"/>
  <c r="E21" i="126"/>
  <c r="S20" i="126"/>
  <c r="P20" i="126"/>
  <c r="M20" i="126"/>
  <c r="I20" i="126"/>
  <c r="E20" i="126"/>
  <c r="S19" i="126"/>
  <c r="P19" i="126"/>
  <c r="M19" i="126"/>
  <c r="I19" i="126"/>
  <c r="E19" i="126"/>
  <c r="S18" i="126"/>
  <c r="P18" i="126"/>
  <c r="M18" i="126"/>
  <c r="I18" i="126"/>
  <c r="E18" i="126"/>
  <c r="S17" i="126"/>
  <c r="P17" i="126"/>
  <c r="M17" i="126"/>
  <c r="I17" i="126"/>
  <c r="E17" i="126"/>
  <c r="S16" i="126"/>
  <c r="P16" i="126"/>
  <c r="M16" i="126"/>
  <c r="I16" i="126"/>
  <c r="E16" i="126"/>
  <c r="S15" i="126"/>
  <c r="P15" i="126"/>
  <c r="M15" i="126"/>
  <c r="I15" i="126"/>
  <c r="E15" i="126"/>
  <c r="S14" i="126"/>
  <c r="P14" i="126"/>
  <c r="M14" i="126"/>
  <c r="I14" i="126"/>
  <c r="E14" i="126"/>
  <c r="S13" i="126"/>
  <c r="P13" i="126"/>
  <c r="M13" i="126"/>
  <c r="I13" i="126"/>
  <c r="E13" i="126"/>
  <c r="S12" i="126"/>
  <c r="P12" i="126"/>
  <c r="M12" i="126"/>
  <c r="I12" i="126"/>
  <c r="E12" i="126"/>
  <c r="S11" i="126"/>
  <c r="P11" i="126"/>
  <c r="M11" i="126"/>
  <c r="I11" i="126"/>
  <c r="E11" i="126"/>
  <c r="S10" i="126"/>
  <c r="P10" i="126"/>
  <c r="M10" i="126"/>
  <c r="I10" i="126"/>
  <c r="E10" i="126"/>
  <c r="S9" i="126"/>
  <c r="P9" i="126"/>
  <c r="M9" i="126"/>
  <c r="I9" i="126"/>
  <c r="E9" i="126"/>
  <c r="S8" i="126"/>
  <c r="P8" i="126"/>
  <c r="M8" i="126"/>
  <c r="I8" i="126"/>
  <c r="E8" i="126"/>
  <c r="S7" i="126"/>
  <c r="P7" i="126"/>
  <c r="M7" i="126"/>
  <c r="I7" i="126"/>
  <c r="E7" i="126"/>
  <c r="S6" i="126"/>
  <c r="P6" i="126"/>
  <c r="M6" i="126"/>
  <c r="I6" i="126"/>
  <c r="E6" i="126"/>
  <c r="S5" i="126"/>
  <c r="P5" i="126"/>
  <c r="M5" i="126"/>
  <c r="I5" i="126"/>
  <c r="E5" i="126"/>
  <c r="S4" i="126"/>
  <c r="P4" i="126"/>
  <c r="M4" i="126"/>
  <c r="I4" i="126"/>
  <c r="E4" i="126"/>
  <c r="S3" i="126"/>
  <c r="P3" i="126"/>
  <c r="M3" i="126"/>
  <c r="I3" i="126"/>
  <c r="E3" i="126"/>
  <c r="AE167" i="126"/>
  <c r="AD167" i="126"/>
  <c r="AC167" i="126"/>
  <c r="AA167" i="126"/>
  <c r="Z167" i="126"/>
  <c r="Y167" i="126"/>
  <c r="X167" i="126"/>
  <c r="W167" i="126"/>
  <c r="V167" i="126"/>
  <c r="R167" i="126"/>
  <c r="Q167" i="126"/>
  <c r="P2" i="126"/>
  <c r="O167" i="126"/>
  <c r="N167" i="126"/>
  <c r="M2" i="126"/>
  <c r="K167" i="126"/>
  <c r="J167" i="126"/>
  <c r="H167" i="126"/>
  <c r="G167" i="126"/>
  <c r="F167" i="126"/>
  <c r="E2" i="126"/>
  <c r="S165" i="83"/>
  <c r="P165" i="83"/>
  <c r="M165" i="83"/>
  <c r="I165" i="83"/>
  <c r="E165" i="83"/>
  <c r="S164" i="83"/>
  <c r="P164" i="83"/>
  <c r="M164" i="83"/>
  <c r="I164" i="83"/>
  <c r="E164" i="83"/>
  <c r="S163" i="83"/>
  <c r="P163" i="83"/>
  <c r="M163" i="83"/>
  <c r="I163" i="83"/>
  <c r="E163" i="83"/>
  <c r="S162" i="83"/>
  <c r="P162" i="83"/>
  <c r="M162" i="83"/>
  <c r="I162" i="83"/>
  <c r="E162" i="83"/>
  <c r="S161" i="83"/>
  <c r="P161" i="83"/>
  <c r="M161" i="83"/>
  <c r="I161" i="83"/>
  <c r="E161" i="83"/>
  <c r="S160" i="83"/>
  <c r="P160" i="83"/>
  <c r="M160" i="83"/>
  <c r="I160" i="83"/>
  <c r="E160" i="83"/>
  <c r="S159" i="83"/>
  <c r="P159" i="83"/>
  <c r="M159" i="83"/>
  <c r="I159" i="83"/>
  <c r="E159" i="83"/>
  <c r="S158" i="83"/>
  <c r="P158" i="83"/>
  <c r="M158" i="83"/>
  <c r="I158" i="83"/>
  <c r="E158" i="83"/>
  <c r="S157" i="83"/>
  <c r="P157" i="83"/>
  <c r="M157" i="83"/>
  <c r="I157" i="83"/>
  <c r="E157" i="83"/>
  <c r="S156" i="83"/>
  <c r="P156" i="83"/>
  <c r="M156" i="83"/>
  <c r="I156" i="83"/>
  <c r="E156" i="83"/>
  <c r="S155" i="83"/>
  <c r="P155" i="83"/>
  <c r="M155" i="83"/>
  <c r="I155" i="83"/>
  <c r="E155" i="83"/>
  <c r="S154" i="83"/>
  <c r="P154" i="83"/>
  <c r="M154" i="83"/>
  <c r="I154" i="83"/>
  <c r="E154" i="83"/>
  <c r="S153" i="83"/>
  <c r="P153" i="83"/>
  <c r="M153" i="83"/>
  <c r="I153" i="83"/>
  <c r="E153" i="83"/>
  <c r="S152" i="83"/>
  <c r="P152" i="83"/>
  <c r="M152" i="83"/>
  <c r="I152" i="83"/>
  <c r="E152" i="83"/>
  <c r="S151" i="83"/>
  <c r="P151" i="83"/>
  <c r="M151" i="83"/>
  <c r="I151" i="83"/>
  <c r="E151" i="83"/>
  <c r="S150" i="83"/>
  <c r="P150" i="83"/>
  <c r="M150" i="83"/>
  <c r="I150" i="83"/>
  <c r="E150" i="83"/>
  <c r="S149" i="83"/>
  <c r="P149" i="83"/>
  <c r="M149" i="83"/>
  <c r="I149" i="83"/>
  <c r="E149" i="83"/>
  <c r="S148" i="83"/>
  <c r="P148" i="83"/>
  <c r="M148" i="83"/>
  <c r="I148" i="83"/>
  <c r="E148" i="83"/>
  <c r="S147" i="83"/>
  <c r="P147" i="83"/>
  <c r="M147" i="83"/>
  <c r="I147" i="83"/>
  <c r="E147" i="83"/>
  <c r="S146" i="83"/>
  <c r="P146" i="83"/>
  <c r="M146" i="83"/>
  <c r="I146" i="83"/>
  <c r="E146" i="83"/>
  <c r="S145" i="83"/>
  <c r="P145" i="83"/>
  <c r="M145" i="83"/>
  <c r="I145" i="83"/>
  <c r="E145" i="83"/>
  <c r="S144" i="83"/>
  <c r="P144" i="83"/>
  <c r="M144" i="83"/>
  <c r="I144" i="83"/>
  <c r="E144" i="83"/>
  <c r="S143" i="83"/>
  <c r="P143" i="83"/>
  <c r="M143" i="83"/>
  <c r="I143" i="83"/>
  <c r="E143" i="83"/>
  <c r="S142" i="83"/>
  <c r="P142" i="83"/>
  <c r="M142" i="83"/>
  <c r="I142" i="83"/>
  <c r="E142" i="83"/>
  <c r="S141" i="83"/>
  <c r="P141" i="83"/>
  <c r="M141" i="83"/>
  <c r="I141" i="83"/>
  <c r="E141" i="83"/>
  <c r="S140" i="83"/>
  <c r="P140" i="83"/>
  <c r="M140" i="83"/>
  <c r="I140" i="83"/>
  <c r="E140" i="83"/>
  <c r="S139" i="83"/>
  <c r="P139" i="83"/>
  <c r="M139" i="83"/>
  <c r="I139" i="83"/>
  <c r="E139" i="83"/>
  <c r="S138" i="83"/>
  <c r="P138" i="83"/>
  <c r="M138" i="83"/>
  <c r="I138" i="83"/>
  <c r="E138" i="83"/>
  <c r="S137" i="83"/>
  <c r="P137" i="83"/>
  <c r="M137" i="83"/>
  <c r="I137" i="83"/>
  <c r="E137" i="83"/>
  <c r="S136" i="83"/>
  <c r="P136" i="83"/>
  <c r="M136" i="83"/>
  <c r="I136" i="83"/>
  <c r="E136" i="83"/>
  <c r="S135" i="83"/>
  <c r="P135" i="83"/>
  <c r="M135" i="83"/>
  <c r="I135" i="83"/>
  <c r="E135" i="83"/>
  <c r="S134" i="83"/>
  <c r="P134" i="83"/>
  <c r="M134" i="83"/>
  <c r="I134" i="83"/>
  <c r="E134" i="83"/>
  <c r="S133" i="83"/>
  <c r="P133" i="83"/>
  <c r="M133" i="83"/>
  <c r="I133" i="83"/>
  <c r="E133" i="83"/>
  <c r="S132" i="83"/>
  <c r="P132" i="83"/>
  <c r="M132" i="83"/>
  <c r="I132" i="83"/>
  <c r="E132" i="83"/>
  <c r="S131" i="83"/>
  <c r="P131" i="83"/>
  <c r="M131" i="83"/>
  <c r="I131" i="83"/>
  <c r="E131" i="83"/>
  <c r="S130" i="83"/>
  <c r="P130" i="83"/>
  <c r="M130" i="83"/>
  <c r="I130" i="83"/>
  <c r="E130" i="83"/>
  <c r="S129" i="83"/>
  <c r="P129" i="83"/>
  <c r="M129" i="83"/>
  <c r="I129" i="83"/>
  <c r="E129" i="83"/>
  <c r="S128" i="83"/>
  <c r="P128" i="83"/>
  <c r="M128" i="83"/>
  <c r="I128" i="83"/>
  <c r="E128" i="83"/>
  <c r="S127" i="83"/>
  <c r="P127" i="83"/>
  <c r="M127" i="83"/>
  <c r="I127" i="83"/>
  <c r="E127" i="83"/>
  <c r="S126" i="83"/>
  <c r="P126" i="83"/>
  <c r="M126" i="83"/>
  <c r="I126" i="83"/>
  <c r="E126" i="83"/>
  <c r="S125" i="83"/>
  <c r="P125" i="83"/>
  <c r="M125" i="83"/>
  <c r="I125" i="83"/>
  <c r="E125" i="83"/>
  <c r="S124" i="83"/>
  <c r="P124" i="83"/>
  <c r="M124" i="83"/>
  <c r="I124" i="83"/>
  <c r="E124" i="83"/>
  <c r="S123" i="83"/>
  <c r="P123" i="83"/>
  <c r="M123" i="83"/>
  <c r="I123" i="83"/>
  <c r="E123" i="83"/>
  <c r="S122" i="83"/>
  <c r="P122" i="83"/>
  <c r="M122" i="83"/>
  <c r="I122" i="83"/>
  <c r="E122" i="83"/>
  <c r="S121" i="83"/>
  <c r="P121" i="83"/>
  <c r="M121" i="83"/>
  <c r="I121" i="83"/>
  <c r="E121" i="83"/>
  <c r="S120" i="83"/>
  <c r="P120" i="83"/>
  <c r="M120" i="83"/>
  <c r="I120" i="83"/>
  <c r="E120" i="83"/>
  <c r="S119" i="83"/>
  <c r="P119" i="83"/>
  <c r="M119" i="83"/>
  <c r="I119" i="83"/>
  <c r="E119" i="83"/>
  <c r="S118" i="83"/>
  <c r="P118" i="83"/>
  <c r="M118" i="83"/>
  <c r="I118" i="83"/>
  <c r="E118" i="83"/>
  <c r="S117" i="83"/>
  <c r="P117" i="83"/>
  <c r="M117" i="83"/>
  <c r="I117" i="83"/>
  <c r="E117" i="83"/>
  <c r="S116" i="83"/>
  <c r="P116" i="83"/>
  <c r="M116" i="83"/>
  <c r="I116" i="83"/>
  <c r="E116" i="83"/>
  <c r="S115" i="83"/>
  <c r="P115" i="83"/>
  <c r="M115" i="83"/>
  <c r="I115" i="83"/>
  <c r="E115" i="83"/>
  <c r="S114" i="83"/>
  <c r="P114" i="83"/>
  <c r="M114" i="83"/>
  <c r="I114" i="83"/>
  <c r="E114" i="83"/>
  <c r="S113" i="83"/>
  <c r="P113" i="83"/>
  <c r="M113" i="83"/>
  <c r="I113" i="83"/>
  <c r="E113" i="83"/>
  <c r="S112" i="83"/>
  <c r="P112" i="83"/>
  <c r="M112" i="83"/>
  <c r="I112" i="83"/>
  <c r="E112" i="83"/>
  <c r="S111" i="83"/>
  <c r="P111" i="83"/>
  <c r="M111" i="83"/>
  <c r="I111" i="83"/>
  <c r="E111" i="83"/>
  <c r="S110" i="83"/>
  <c r="P110" i="83"/>
  <c r="M110" i="83"/>
  <c r="I110" i="83"/>
  <c r="E110" i="83"/>
  <c r="S109" i="83"/>
  <c r="P109" i="83"/>
  <c r="M109" i="83"/>
  <c r="I109" i="83"/>
  <c r="E109" i="83"/>
  <c r="S108" i="83"/>
  <c r="P108" i="83"/>
  <c r="M108" i="83"/>
  <c r="I108" i="83"/>
  <c r="E108" i="83"/>
  <c r="S107" i="83"/>
  <c r="P107" i="83"/>
  <c r="M107" i="83"/>
  <c r="I107" i="83"/>
  <c r="E107" i="83"/>
  <c r="S106" i="83"/>
  <c r="P106" i="83"/>
  <c r="M106" i="83"/>
  <c r="I106" i="83"/>
  <c r="E106" i="83"/>
  <c r="S105" i="83"/>
  <c r="P105" i="83"/>
  <c r="M105" i="83"/>
  <c r="I105" i="83"/>
  <c r="E105" i="83"/>
  <c r="S104" i="83"/>
  <c r="P104" i="83"/>
  <c r="M104" i="83"/>
  <c r="I104" i="83"/>
  <c r="E104" i="83"/>
  <c r="S103" i="83"/>
  <c r="P103" i="83"/>
  <c r="M103" i="83"/>
  <c r="I103" i="83"/>
  <c r="E103" i="83"/>
  <c r="S102" i="83"/>
  <c r="P102" i="83"/>
  <c r="M102" i="83"/>
  <c r="I102" i="83"/>
  <c r="E102" i="83"/>
  <c r="S101" i="83"/>
  <c r="P101" i="83"/>
  <c r="M101" i="83"/>
  <c r="I101" i="83"/>
  <c r="E101" i="83"/>
  <c r="S100" i="83"/>
  <c r="P100" i="83"/>
  <c r="M100" i="83"/>
  <c r="I100" i="83"/>
  <c r="E100" i="83"/>
  <c r="S99" i="83"/>
  <c r="P99" i="83"/>
  <c r="M99" i="83"/>
  <c r="I99" i="83"/>
  <c r="E99" i="83"/>
  <c r="S98" i="83"/>
  <c r="P98" i="83"/>
  <c r="M98" i="83"/>
  <c r="I98" i="83"/>
  <c r="E98" i="83"/>
  <c r="S97" i="83"/>
  <c r="P97" i="83"/>
  <c r="M97" i="83"/>
  <c r="I97" i="83"/>
  <c r="E97" i="83"/>
  <c r="S96" i="83"/>
  <c r="P96" i="83"/>
  <c r="M96" i="83"/>
  <c r="I96" i="83"/>
  <c r="E96" i="83"/>
  <c r="S95" i="83"/>
  <c r="P95" i="83"/>
  <c r="M95" i="83"/>
  <c r="I95" i="83"/>
  <c r="E95" i="83"/>
  <c r="S94" i="83"/>
  <c r="P94" i="83"/>
  <c r="M94" i="83"/>
  <c r="I94" i="83"/>
  <c r="E94" i="83"/>
  <c r="S93" i="83"/>
  <c r="P93" i="83"/>
  <c r="M93" i="83"/>
  <c r="I93" i="83"/>
  <c r="E93" i="83"/>
  <c r="S92" i="83"/>
  <c r="P92" i="83"/>
  <c r="M92" i="83"/>
  <c r="I92" i="83"/>
  <c r="E92" i="83"/>
  <c r="S91" i="83"/>
  <c r="P91" i="83"/>
  <c r="M91" i="83"/>
  <c r="I91" i="83"/>
  <c r="E91" i="83"/>
  <c r="S90" i="83"/>
  <c r="P90" i="83"/>
  <c r="M90" i="83"/>
  <c r="I90" i="83"/>
  <c r="E90" i="83"/>
  <c r="S89" i="83"/>
  <c r="P89" i="83"/>
  <c r="M89" i="83"/>
  <c r="I89" i="83"/>
  <c r="E89" i="83"/>
  <c r="S88" i="83"/>
  <c r="P88" i="83"/>
  <c r="M88" i="83"/>
  <c r="I88" i="83"/>
  <c r="E88" i="83"/>
  <c r="S87" i="83"/>
  <c r="P87" i="83"/>
  <c r="M87" i="83"/>
  <c r="I87" i="83"/>
  <c r="E87" i="83"/>
  <c r="S86" i="83"/>
  <c r="P86" i="83"/>
  <c r="M86" i="83"/>
  <c r="I86" i="83"/>
  <c r="E86" i="83"/>
  <c r="S85" i="83"/>
  <c r="P85" i="83"/>
  <c r="M85" i="83"/>
  <c r="I85" i="83"/>
  <c r="E85" i="83"/>
  <c r="S84" i="83"/>
  <c r="P84" i="83"/>
  <c r="M84" i="83"/>
  <c r="I84" i="83"/>
  <c r="E84" i="83"/>
  <c r="S83" i="83"/>
  <c r="P83" i="83"/>
  <c r="M83" i="83"/>
  <c r="I83" i="83"/>
  <c r="E83" i="83"/>
  <c r="S82" i="83"/>
  <c r="P82" i="83"/>
  <c r="M82" i="83"/>
  <c r="I82" i="83"/>
  <c r="E82" i="83"/>
  <c r="S81" i="83"/>
  <c r="P81" i="83"/>
  <c r="M81" i="83"/>
  <c r="I81" i="83"/>
  <c r="E81" i="83"/>
  <c r="S80" i="83"/>
  <c r="P80" i="83"/>
  <c r="M80" i="83"/>
  <c r="I80" i="83"/>
  <c r="E80" i="83"/>
  <c r="S79" i="83"/>
  <c r="P79" i="83"/>
  <c r="M79" i="83"/>
  <c r="I79" i="83"/>
  <c r="E79" i="83"/>
  <c r="S78" i="83"/>
  <c r="P78" i="83"/>
  <c r="M78" i="83"/>
  <c r="I78" i="83"/>
  <c r="E78" i="83"/>
  <c r="S77" i="83"/>
  <c r="P77" i="83"/>
  <c r="M77" i="83"/>
  <c r="I77" i="83"/>
  <c r="E77" i="83"/>
  <c r="S76" i="83"/>
  <c r="P76" i="83"/>
  <c r="M76" i="83"/>
  <c r="I76" i="83"/>
  <c r="E76" i="83"/>
  <c r="S75" i="83"/>
  <c r="P75" i="83"/>
  <c r="M75" i="83"/>
  <c r="I75" i="83"/>
  <c r="E75" i="83"/>
  <c r="S74" i="83"/>
  <c r="P74" i="83"/>
  <c r="M74" i="83"/>
  <c r="I74" i="83"/>
  <c r="E74" i="83"/>
  <c r="S73" i="83"/>
  <c r="P73" i="83"/>
  <c r="M73" i="83"/>
  <c r="I73" i="83"/>
  <c r="E73" i="83"/>
  <c r="S72" i="83"/>
  <c r="P72" i="83"/>
  <c r="M72" i="83"/>
  <c r="I72" i="83"/>
  <c r="E72" i="83"/>
  <c r="S71" i="83"/>
  <c r="P71" i="83"/>
  <c r="M71" i="83"/>
  <c r="I71" i="83"/>
  <c r="E71" i="83"/>
  <c r="S70" i="83"/>
  <c r="P70" i="83"/>
  <c r="M70" i="83"/>
  <c r="I70" i="83"/>
  <c r="E70" i="83"/>
  <c r="S69" i="83"/>
  <c r="P69" i="83"/>
  <c r="M69" i="83"/>
  <c r="I69" i="83"/>
  <c r="E69" i="83"/>
  <c r="S68" i="83"/>
  <c r="P68" i="83"/>
  <c r="M68" i="83"/>
  <c r="I68" i="83"/>
  <c r="E68" i="83"/>
  <c r="S67" i="83"/>
  <c r="P67" i="83"/>
  <c r="M67" i="83"/>
  <c r="I67" i="83"/>
  <c r="E67" i="83"/>
  <c r="S66" i="83"/>
  <c r="P66" i="83"/>
  <c r="M66" i="83"/>
  <c r="I66" i="83"/>
  <c r="E66" i="83"/>
  <c r="S65" i="83"/>
  <c r="P65" i="83"/>
  <c r="M65" i="83"/>
  <c r="I65" i="83"/>
  <c r="E65" i="83"/>
  <c r="S64" i="83"/>
  <c r="P64" i="83"/>
  <c r="M64" i="83"/>
  <c r="I64" i="83"/>
  <c r="E64" i="83"/>
  <c r="S63" i="83"/>
  <c r="P63" i="83"/>
  <c r="M63" i="83"/>
  <c r="I63" i="83"/>
  <c r="E63" i="83"/>
  <c r="S62" i="83"/>
  <c r="P62" i="83"/>
  <c r="M62" i="83"/>
  <c r="I62" i="83"/>
  <c r="E62" i="83"/>
  <c r="S61" i="83"/>
  <c r="P61" i="83"/>
  <c r="M61" i="83"/>
  <c r="I61" i="83"/>
  <c r="E61" i="83"/>
  <c r="S60" i="83"/>
  <c r="P60" i="83"/>
  <c r="M60" i="83"/>
  <c r="I60" i="83"/>
  <c r="E60" i="83"/>
  <c r="S59" i="83"/>
  <c r="P59" i="83"/>
  <c r="M59" i="83"/>
  <c r="I59" i="83"/>
  <c r="E59" i="83"/>
  <c r="S58" i="83"/>
  <c r="P58" i="83"/>
  <c r="M58" i="83"/>
  <c r="I58" i="83"/>
  <c r="E58" i="83"/>
  <c r="S57" i="83"/>
  <c r="P57" i="83"/>
  <c r="M57" i="83"/>
  <c r="I57" i="83"/>
  <c r="E57" i="83"/>
  <c r="S56" i="83"/>
  <c r="P56" i="83"/>
  <c r="M56" i="83"/>
  <c r="I56" i="83"/>
  <c r="E56" i="83"/>
  <c r="S55" i="83"/>
  <c r="P55" i="83"/>
  <c r="M55" i="83"/>
  <c r="I55" i="83"/>
  <c r="E55" i="83"/>
  <c r="S54" i="83"/>
  <c r="P54" i="83"/>
  <c r="M54" i="83"/>
  <c r="I54" i="83"/>
  <c r="E54" i="83"/>
  <c r="S53" i="83"/>
  <c r="P53" i="83"/>
  <c r="M53" i="83"/>
  <c r="I53" i="83"/>
  <c r="E53" i="83"/>
  <c r="S52" i="83"/>
  <c r="P52" i="83"/>
  <c r="M52" i="83"/>
  <c r="I52" i="83"/>
  <c r="E52" i="83"/>
  <c r="S51" i="83"/>
  <c r="P51" i="83"/>
  <c r="M51" i="83"/>
  <c r="I51" i="83"/>
  <c r="E51" i="83"/>
  <c r="S50" i="83"/>
  <c r="P50" i="83"/>
  <c r="M50" i="83"/>
  <c r="I50" i="83"/>
  <c r="E50" i="83"/>
  <c r="S49" i="83"/>
  <c r="P49" i="83"/>
  <c r="M49" i="83"/>
  <c r="I49" i="83"/>
  <c r="E49" i="83"/>
  <c r="S48" i="83"/>
  <c r="P48" i="83"/>
  <c r="M48" i="83"/>
  <c r="I48" i="83"/>
  <c r="E48" i="83"/>
  <c r="S47" i="83"/>
  <c r="P47" i="83"/>
  <c r="M47" i="83"/>
  <c r="I47" i="83"/>
  <c r="E47" i="83"/>
  <c r="S46" i="83"/>
  <c r="P46" i="83"/>
  <c r="M46" i="83"/>
  <c r="I46" i="83"/>
  <c r="E46" i="83"/>
  <c r="S45" i="83"/>
  <c r="P45" i="83"/>
  <c r="M45" i="83"/>
  <c r="I45" i="83"/>
  <c r="E45" i="83"/>
  <c r="S44" i="83"/>
  <c r="P44" i="83"/>
  <c r="M44" i="83"/>
  <c r="I44" i="83"/>
  <c r="E44" i="83"/>
  <c r="S43" i="83"/>
  <c r="P43" i="83"/>
  <c r="M43" i="83"/>
  <c r="I43" i="83"/>
  <c r="E43" i="83"/>
  <c r="S42" i="83"/>
  <c r="P42" i="83"/>
  <c r="M42" i="83"/>
  <c r="I42" i="83"/>
  <c r="E42" i="83"/>
  <c r="S41" i="83"/>
  <c r="P41" i="83"/>
  <c r="M41" i="83"/>
  <c r="I41" i="83"/>
  <c r="E41" i="83"/>
  <c r="S40" i="83"/>
  <c r="P40" i="83"/>
  <c r="M40" i="83"/>
  <c r="I40" i="83"/>
  <c r="E40" i="83"/>
  <c r="S39" i="83"/>
  <c r="P39" i="83"/>
  <c r="M39" i="83"/>
  <c r="I39" i="83"/>
  <c r="E39" i="83"/>
  <c r="S38" i="83"/>
  <c r="P38" i="83"/>
  <c r="M38" i="83"/>
  <c r="I38" i="83"/>
  <c r="E38" i="83"/>
  <c r="S37" i="83"/>
  <c r="P37" i="83"/>
  <c r="M37" i="83"/>
  <c r="I37" i="83"/>
  <c r="E37" i="83"/>
  <c r="S36" i="83"/>
  <c r="P36" i="83"/>
  <c r="M36" i="83"/>
  <c r="I36" i="83"/>
  <c r="E36" i="83"/>
  <c r="S35" i="83"/>
  <c r="P35" i="83"/>
  <c r="M35" i="83"/>
  <c r="I35" i="83"/>
  <c r="E35" i="83"/>
  <c r="S34" i="83"/>
  <c r="P34" i="83"/>
  <c r="M34" i="83"/>
  <c r="I34" i="83"/>
  <c r="E34" i="83"/>
  <c r="S33" i="83"/>
  <c r="P33" i="83"/>
  <c r="M33" i="83"/>
  <c r="I33" i="83"/>
  <c r="E33" i="83"/>
  <c r="S32" i="83"/>
  <c r="P32" i="83"/>
  <c r="M32" i="83"/>
  <c r="I32" i="83"/>
  <c r="E32" i="83"/>
  <c r="S31" i="83"/>
  <c r="P31" i="83"/>
  <c r="M31" i="83"/>
  <c r="I31" i="83"/>
  <c r="E31" i="83"/>
  <c r="S30" i="83"/>
  <c r="P30" i="83"/>
  <c r="M30" i="83"/>
  <c r="I30" i="83"/>
  <c r="E30" i="83"/>
  <c r="S29" i="83"/>
  <c r="P29" i="83"/>
  <c r="M29" i="83"/>
  <c r="I29" i="83"/>
  <c r="E29" i="83"/>
  <c r="S28" i="83"/>
  <c r="P28" i="83"/>
  <c r="M28" i="83"/>
  <c r="I28" i="83"/>
  <c r="E28" i="83"/>
  <c r="S27" i="83"/>
  <c r="P27" i="83"/>
  <c r="M27" i="83"/>
  <c r="I27" i="83"/>
  <c r="E27" i="83"/>
  <c r="S26" i="83"/>
  <c r="P26" i="83"/>
  <c r="M26" i="83"/>
  <c r="I26" i="83"/>
  <c r="E26" i="83"/>
  <c r="S25" i="83"/>
  <c r="P25" i="83"/>
  <c r="M25" i="83"/>
  <c r="I25" i="83"/>
  <c r="E25" i="83"/>
  <c r="S24" i="83"/>
  <c r="P24" i="83"/>
  <c r="M24" i="83"/>
  <c r="I24" i="83"/>
  <c r="E24" i="83"/>
  <c r="S23" i="83"/>
  <c r="P23" i="83"/>
  <c r="M23" i="83"/>
  <c r="I23" i="83"/>
  <c r="E23" i="83"/>
  <c r="S22" i="83"/>
  <c r="P22" i="83"/>
  <c r="M22" i="83"/>
  <c r="I22" i="83"/>
  <c r="E22" i="83"/>
  <c r="S21" i="83"/>
  <c r="P21" i="83"/>
  <c r="M21" i="83"/>
  <c r="I21" i="83"/>
  <c r="E21" i="83"/>
  <c r="S20" i="83"/>
  <c r="P20" i="83"/>
  <c r="M20" i="83"/>
  <c r="I20" i="83"/>
  <c r="E20" i="83"/>
  <c r="S19" i="83"/>
  <c r="P19" i="83"/>
  <c r="M19" i="83"/>
  <c r="I19" i="83"/>
  <c r="E19" i="83"/>
  <c r="S18" i="83"/>
  <c r="P18" i="83"/>
  <c r="M18" i="83"/>
  <c r="I18" i="83"/>
  <c r="E18" i="83"/>
  <c r="S17" i="83"/>
  <c r="P17" i="83"/>
  <c r="M17" i="83"/>
  <c r="I17" i="83"/>
  <c r="E17" i="83"/>
  <c r="S16" i="83"/>
  <c r="P16" i="83"/>
  <c r="M16" i="83"/>
  <c r="I16" i="83"/>
  <c r="E16" i="83"/>
  <c r="S15" i="83"/>
  <c r="P15" i="83"/>
  <c r="M15" i="83"/>
  <c r="I15" i="83"/>
  <c r="E15" i="83"/>
  <c r="S14" i="83"/>
  <c r="P14" i="83"/>
  <c r="M14" i="83"/>
  <c r="I14" i="83"/>
  <c r="E14" i="83"/>
  <c r="S13" i="83"/>
  <c r="P13" i="83"/>
  <c r="M13" i="83"/>
  <c r="I13" i="83"/>
  <c r="E13" i="83"/>
  <c r="S12" i="83"/>
  <c r="P12" i="83"/>
  <c r="M12" i="83"/>
  <c r="I12" i="83"/>
  <c r="E12" i="83"/>
  <c r="S11" i="83"/>
  <c r="P11" i="83"/>
  <c r="M11" i="83"/>
  <c r="I11" i="83"/>
  <c r="E11" i="83"/>
  <c r="S10" i="83"/>
  <c r="P10" i="83"/>
  <c r="M10" i="83"/>
  <c r="I10" i="83"/>
  <c r="E10" i="83"/>
  <c r="S9" i="83"/>
  <c r="P9" i="83"/>
  <c r="M9" i="83"/>
  <c r="I9" i="83"/>
  <c r="E9" i="83"/>
  <c r="S8" i="83"/>
  <c r="P8" i="83"/>
  <c r="M8" i="83"/>
  <c r="I8" i="83"/>
  <c r="E8" i="83"/>
  <c r="S7" i="83"/>
  <c r="P7" i="83"/>
  <c r="M7" i="83"/>
  <c r="I7" i="83"/>
  <c r="E7" i="83"/>
  <c r="S6" i="83"/>
  <c r="P6" i="83"/>
  <c r="M6" i="83"/>
  <c r="I6" i="83"/>
  <c r="E6" i="83"/>
  <c r="S5" i="83"/>
  <c r="P5" i="83"/>
  <c r="M5" i="83"/>
  <c r="I5" i="83"/>
  <c r="E5" i="83"/>
  <c r="S4" i="83"/>
  <c r="P4" i="83"/>
  <c r="M4" i="83"/>
  <c r="I4" i="83"/>
  <c r="E4" i="83"/>
  <c r="S3" i="83"/>
  <c r="P3" i="83"/>
  <c r="M3" i="83"/>
  <c r="I3" i="83"/>
  <c r="E3" i="83"/>
  <c r="AE167" i="65"/>
  <c r="AD167" i="65"/>
  <c r="AC167" i="65"/>
  <c r="AB167" i="65"/>
  <c r="AA167" i="65"/>
  <c r="Z167" i="65"/>
  <c r="Y167" i="65"/>
  <c r="X167" i="65"/>
  <c r="W167" i="65"/>
  <c r="V167" i="65"/>
  <c r="R167" i="65"/>
  <c r="Q167" i="65"/>
  <c r="O167" i="65"/>
  <c r="N167" i="65"/>
  <c r="L167" i="65"/>
  <c r="K167" i="65"/>
  <c r="J167" i="65"/>
  <c r="H167" i="65"/>
  <c r="G167" i="65"/>
  <c r="F167" i="65"/>
  <c r="D167" i="65"/>
  <c r="S165" i="65"/>
  <c r="P165" i="65"/>
  <c r="M165" i="65"/>
  <c r="I165" i="65"/>
  <c r="E165" i="65"/>
  <c r="S164" i="65"/>
  <c r="P164" i="65"/>
  <c r="M164" i="65"/>
  <c r="I164" i="65"/>
  <c r="E164" i="65"/>
  <c r="S163" i="65"/>
  <c r="P163" i="65"/>
  <c r="M163" i="65"/>
  <c r="I163" i="65"/>
  <c r="E163" i="65"/>
  <c r="S162" i="65"/>
  <c r="P162" i="65"/>
  <c r="M162" i="65"/>
  <c r="I162" i="65"/>
  <c r="E162" i="65"/>
  <c r="S161" i="65"/>
  <c r="P161" i="65"/>
  <c r="M161" i="65"/>
  <c r="I161" i="65"/>
  <c r="E161" i="65"/>
  <c r="S160" i="65"/>
  <c r="P160" i="65"/>
  <c r="M160" i="65"/>
  <c r="I160" i="65"/>
  <c r="E160" i="65"/>
  <c r="S159" i="65"/>
  <c r="P159" i="65"/>
  <c r="M159" i="65"/>
  <c r="I159" i="65"/>
  <c r="E159" i="65"/>
  <c r="S158" i="65"/>
  <c r="P158" i="65"/>
  <c r="M158" i="65"/>
  <c r="I158" i="65"/>
  <c r="E158" i="65"/>
  <c r="S157" i="65"/>
  <c r="P157" i="65"/>
  <c r="M157" i="65"/>
  <c r="I157" i="65"/>
  <c r="E157" i="65"/>
  <c r="S156" i="65"/>
  <c r="P156" i="65"/>
  <c r="M156" i="65"/>
  <c r="I156" i="65"/>
  <c r="E156" i="65"/>
  <c r="S155" i="65"/>
  <c r="P155" i="65"/>
  <c r="M155" i="65"/>
  <c r="I155" i="65"/>
  <c r="E155" i="65"/>
  <c r="S154" i="65"/>
  <c r="P154" i="65"/>
  <c r="M154" i="65"/>
  <c r="I154" i="65"/>
  <c r="E154" i="65"/>
  <c r="S153" i="65"/>
  <c r="P153" i="65"/>
  <c r="M153" i="65"/>
  <c r="I153" i="65"/>
  <c r="E153" i="65"/>
  <c r="S152" i="65"/>
  <c r="P152" i="65"/>
  <c r="M152" i="65"/>
  <c r="I152" i="65"/>
  <c r="E152" i="65"/>
  <c r="S151" i="65"/>
  <c r="P151" i="65"/>
  <c r="M151" i="65"/>
  <c r="I151" i="65"/>
  <c r="E151" i="65"/>
  <c r="S150" i="65"/>
  <c r="P150" i="65"/>
  <c r="M150" i="65"/>
  <c r="I150" i="65"/>
  <c r="E150" i="65"/>
  <c r="S149" i="65"/>
  <c r="P149" i="65"/>
  <c r="M149" i="65"/>
  <c r="I149" i="65"/>
  <c r="E149" i="65"/>
  <c r="S148" i="65"/>
  <c r="P148" i="65"/>
  <c r="M148" i="65"/>
  <c r="I148" i="65"/>
  <c r="E148" i="65"/>
  <c r="S147" i="65"/>
  <c r="P147" i="65"/>
  <c r="M147" i="65"/>
  <c r="I147" i="65"/>
  <c r="E147" i="65"/>
  <c r="S146" i="65"/>
  <c r="P146" i="65"/>
  <c r="M146" i="65"/>
  <c r="I146" i="65"/>
  <c r="E146" i="65"/>
  <c r="S145" i="65"/>
  <c r="P145" i="65"/>
  <c r="M145" i="65"/>
  <c r="I145" i="65"/>
  <c r="E145" i="65"/>
  <c r="S144" i="65"/>
  <c r="P144" i="65"/>
  <c r="M144" i="65"/>
  <c r="I144" i="65"/>
  <c r="E144" i="65"/>
  <c r="S143" i="65"/>
  <c r="P143" i="65"/>
  <c r="M143" i="65"/>
  <c r="I143" i="65"/>
  <c r="E143" i="65"/>
  <c r="S142" i="65"/>
  <c r="P142" i="65"/>
  <c r="M142" i="65"/>
  <c r="I142" i="65"/>
  <c r="E142" i="65"/>
  <c r="S141" i="65"/>
  <c r="P141" i="65"/>
  <c r="M141" i="65"/>
  <c r="I141" i="65"/>
  <c r="E141" i="65"/>
  <c r="S140" i="65"/>
  <c r="P140" i="65"/>
  <c r="M140" i="65"/>
  <c r="I140" i="65"/>
  <c r="E140" i="65"/>
  <c r="S139" i="65"/>
  <c r="P139" i="65"/>
  <c r="M139" i="65"/>
  <c r="I139" i="65"/>
  <c r="E139" i="65"/>
  <c r="S138" i="65"/>
  <c r="P138" i="65"/>
  <c r="M138" i="65"/>
  <c r="I138" i="65"/>
  <c r="E138" i="65"/>
  <c r="S137" i="65"/>
  <c r="P137" i="65"/>
  <c r="M137" i="65"/>
  <c r="I137" i="65"/>
  <c r="E137" i="65"/>
  <c r="S136" i="65"/>
  <c r="P136" i="65"/>
  <c r="M136" i="65"/>
  <c r="I136" i="65"/>
  <c r="E136" i="65"/>
  <c r="S135" i="65"/>
  <c r="P135" i="65"/>
  <c r="M135" i="65"/>
  <c r="I135" i="65"/>
  <c r="E135" i="65"/>
  <c r="S134" i="65"/>
  <c r="P134" i="65"/>
  <c r="M134" i="65"/>
  <c r="I134" i="65"/>
  <c r="E134" i="65"/>
  <c r="S133" i="65"/>
  <c r="P133" i="65"/>
  <c r="M133" i="65"/>
  <c r="I133" i="65"/>
  <c r="E133" i="65"/>
  <c r="S132" i="65"/>
  <c r="P132" i="65"/>
  <c r="M132" i="65"/>
  <c r="I132" i="65"/>
  <c r="E132" i="65"/>
  <c r="S131" i="65"/>
  <c r="P131" i="65"/>
  <c r="M131" i="65"/>
  <c r="I131" i="65"/>
  <c r="E131" i="65"/>
  <c r="S130" i="65"/>
  <c r="P130" i="65"/>
  <c r="M130" i="65"/>
  <c r="I130" i="65"/>
  <c r="E130" i="65"/>
  <c r="S129" i="65"/>
  <c r="P129" i="65"/>
  <c r="M129" i="65"/>
  <c r="I129" i="65"/>
  <c r="E129" i="65"/>
  <c r="S128" i="65"/>
  <c r="P128" i="65"/>
  <c r="M128" i="65"/>
  <c r="I128" i="65"/>
  <c r="E128" i="65"/>
  <c r="S127" i="65"/>
  <c r="P127" i="65"/>
  <c r="M127" i="65"/>
  <c r="I127" i="65"/>
  <c r="E127" i="65"/>
  <c r="S126" i="65"/>
  <c r="P126" i="65"/>
  <c r="M126" i="65"/>
  <c r="I126" i="65"/>
  <c r="E126" i="65"/>
  <c r="S125" i="65"/>
  <c r="P125" i="65"/>
  <c r="M125" i="65"/>
  <c r="I125" i="65"/>
  <c r="E125" i="65"/>
  <c r="S124" i="65"/>
  <c r="P124" i="65"/>
  <c r="M124" i="65"/>
  <c r="I124" i="65"/>
  <c r="E124" i="65"/>
  <c r="S123" i="65"/>
  <c r="P123" i="65"/>
  <c r="M123" i="65"/>
  <c r="I123" i="65"/>
  <c r="E123" i="65"/>
  <c r="S122" i="65"/>
  <c r="P122" i="65"/>
  <c r="M122" i="65"/>
  <c r="I122" i="65"/>
  <c r="E122" i="65"/>
  <c r="S121" i="65"/>
  <c r="P121" i="65"/>
  <c r="M121" i="65"/>
  <c r="I121" i="65"/>
  <c r="E121" i="65"/>
  <c r="S120" i="65"/>
  <c r="P120" i="65"/>
  <c r="M120" i="65"/>
  <c r="I120" i="65"/>
  <c r="E120" i="65"/>
  <c r="S119" i="65"/>
  <c r="P119" i="65"/>
  <c r="M119" i="65"/>
  <c r="I119" i="65"/>
  <c r="E119" i="65"/>
  <c r="S118" i="65"/>
  <c r="P118" i="65"/>
  <c r="M118" i="65"/>
  <c r="I118" i="65"/>
  <c r="E118" i="65"/>
  <c r="S117" i="65"/>
  <c r="P117" i="65"/>
  <c r="M117" i="65"/>
  <c r="I117" i="65"/>
  <c r="E117" i="65"/>
  <c r="S116" i="65"/>
  <c r="P116" i="65"/>
  <c r="M116" i="65"/>
  <c r="I116" i="65"/>
  <c r="E116" i="65"/>
  <c r="S115" i="65"/>
  <c r="P115" i="65"/>
  <c r="M115" i="65"/>
  <c r="I115" i="65"/>
  <c r="E115" i="65"/>
  <c r="S114" i="65"/>
  <c r="P114" i="65"/>
  <c r="M114" i="65"/>
  <c r="I114" i="65"/>
  <c r="E114" i="65"/>
  <c r="S113" i="65"/>
  <c r="P113" i="65"/>
  <c r="M113" i="65"/>
  <c r="I113" i="65"/>
  <c r="E113" i="65"/>
  <c r="S112" i="65"/>
  <c r="P112" i="65"/>
  <c r="M112" i="65"/>
  <c r="I112" i="65"/>
  <c r="E112" i="65"/>
  <c r="S111" i="65"/>
  <c r="P111" i="65"/>
  <c r="M111" i="65"/>
  <c r="I111" i="65"/>
  <c r="E111" i="65"/>
  <c r="S110" i="65"/>
  <c r="P110" i="65"/>
  <c r="M110" i="65"/>
  <c r="I110" i="65"/>
  <c r="E110" i="65"/>
  <c r="S109" i="65"/>
  <c r="P109" i="65"/>
  <c r="M109" i="65"/>
  <c r="I109" i="65"/>
  <c r="E109" i="65"/>
  <c r="S108" i="65"/>
  <c r="P108" i="65"/>
  <c r="M108" i="65"/>
  <c r="I108" i="65"/>
  <c r="E108" i="65"/>
  <c r="S107" i="65"/>
  <c r="P107" i="65"/>
  <c r="M107" i="65"/>
  <c r="I107" i="65"/>
  <c r="E107" i="65"/>
  <c r="S106" i="65"/>
  <c r="P106" i="65"/>
  <c r="M106" i="65"/>
  <c r="I106" i="65"/>
  <c r="E106" i="65"/>
  <c r="S105" i="65"/>
  <c r="P105" i="65"/>
  <c r="M105" i="65"/>
  <c r="I105" i="65"/>
  <c r="E105" i="65"/>
  <c r="S104" i="65"/>
  <c r="P104" i="65"/>
  <c r="M104" i="65"/>
  <c r="I104" i="65"/>
  <c r="E104" i="65"/>
  <c r="S103" i="65"/>
  <c r="P103" i="65"/>
  <c r="M103" i="65"/>
  <c r="I103" i="65"/>
  <c r="E103" i="65"/>
  <c r="S102" i="65"/>
  <c r="P102" i="65"/>
  <c r="M102" i="65"/>
  <c r="I102" i="65"/>
  <c r="E102" i="65"/>
  <c r="S101" i="65"/>
  <c r="P101" i="65"/>
  <c r="M101" i="65"/>
  <c r="I101" i="65"/>
  <c r="E101" i="65"/>
  <c r="S100" i="65"/>
  <c r="P100" i="65"/>
  <c r="M100" i="65"/>
  <c r="I100" i="65"/>
  <c r="E100" i="65"/>
  <c r="S99" i="65"/>
  <c r="P99" i="65"/>
  <c r="M99" i="65"/>
  <c r="I99" i="65"/>
  <c r="E99" i="65"/>
  <c r="S98" i="65"/>
  <c r="P98" i="65"/>
  <c r="M98" i="65"/>
  <c r="I98" i="65"/>
  <c r="E98" i="65"/>
  <c r="S97" i="65"/>
  <c r="P97" i="65"/>
  <c r="M97" i="65"/>
  <c r="I97" i="65"/>
  <c r="E97" i="65"/>
  <c r="S96" i="65"/>
  <c r="P96" i="65"/>
  <c r="M96" i="65"/>
  <c r="I96" i="65"/>
  <c r="E96" i="65"/>
  <c r="S95" i="65"/>
  <c r="P95" i="65"/>
  <c r="M95" i="65"/>
  <c r="I95" i="65"/>
  <c r="E95" i="65"/>
  <c r="S94" i="65"/>
  <c r="P94" i="65"/>
  <c r="M94" i="65"/>
  <c r="I94" i="65"/>
  <c r="E94" i="65"/>
  <c r="S93" i="65"/>
  <c r="P93" i="65"/>
  <c r="M93" i="65"/>
  <c r="I93" i="65"/>
  <c r="E93" i="65"/>
  <c r="S92" i="65"/>
  <c r="P92" i="65"/>
  <c r="M92" i="65"/>
  <c r="I92" i="65"/>
  <c r="E92" i="65"/>
  <c r="S91" i="65"/>
  <c r="P91" i="65"/>
  <c r="M91" i="65"/>
  <c r="I91" i="65"/>
  <c r="E91" i="65"/>
  <c r="S90" i="65"/>
  <c r="P90" i="65"/>
  <c r="M90" i="65"/>
  <c r="I90" i="65"/>
  <c r="E90" i="65"/>
  <c r="S89" i="65"/>
  <c r="P89" i="65"/>
  <c r="M89" i="65"/>
  <c r="I89" i="65"/>
  <c r="E89" i="65"/>
  <c r="S88" i="65"/>
  <c r="P88" i="65"/>
  <c r="M88" i="65"/>
  <c r="I88" i="65"/>
  <c r="E88" i="65"/>
  <c r="S87" i="65"/>
  <c r="P87" i="65"/>
  <c r="M87" i="65"/>
  <c r="I87" i="65"/>
  <c r="E87" i="65"/>
  <c r="S86" i="65"/>
  <c r="P86" i="65"/>
  <c r="M86" i="65"/>
  <c r="I86" i="65"/>
  <c r="E86" i="65"/>
  <c r="S85" i="65"/>
  <c r="P85" i="65"/>
  <c r="M85" i="65"/>
  <c r="I85" i="65"/>
  <c r="E85" i="65"/>
  <c r="S84" i="65"/>
  <c r="P84" i="65"/>
  <c r="M84" i="65"/>
  <c r="I84" i="65"/>
  <c r="E84" i="65"/>
  <c r="S83" i="65"/>
  <c r="P83" i="65"/>
  <c r="M83" i="65"/>
  <c r="I83" i="65"/>
  <c r="E83" i="65"/>
  <c r="S82" i="65"/>
  <c r="P82" i="65"/>
  <c r="M82" i="65"/>
  <c r="I82" i="65"/>
  <c r="E82" i="65"/>
  <c r="S81" i="65"/>
  <c r="P81" i="65"/>
  <c r="M81" i="65"/>
  <c r="I81" i="65"/>
  <c r="E81" i="65"/>
  <c r="S80" i="65"/>
  <c r="P80" i="65"/>
  <c r="M80" i="65"/>
  <c r="I80" i="65"/>
  <c r="E80" i="65"/>
  <c r="S79" i="65"/>
  <c r="P79" i="65"/>
  <c r="M79" i="65"/>
  <c r="I79" i="65"/>
  <c r="E79" i="65"/>
  <c r="S78" i="65"/>
  <c r="P78" i="65"/>
  <c r="M78" i="65"/>
  <c r="I78" i="65"/>
  <c r="E78" i="65"/>
  <c r="S77" i="65"/>
  <c r="P77" i="65"/>
  <c r="M77" i="65"/>
  <c r="I77" i="65"/>
  <c r="E77" i="65"/>
  <c r="S76" i="65"/>
  <c r="P76" i="65"/>
  <c r="M76" i="65"/>
  <c r="I76" i="65"/>
  <c r="E76" i="65"/>
  <c r="S75" i="65"/>
  <c r="P75" i="65"/>
  <c r="M75" i="65"/>
  <c r="I75" i="65"/>
  <c r="E75" i="65"/>
  <c r="S74" i="65"/>
  <c r="P74" i="65"/>
  <c r="M74" i="65"/>
  <c r="I74" i="65"/>
  <c r="E74" i="65"/>
  <c r="S73" i="65"/>
  <c r="P73" i="65"/>
  <c r="M73" i="65"/>
  <c r="I73" i="65"/>
  <c r="E73" i="65"/>
  <c r="S72" i="65"/>
  <c r="P72" i="65"/>
  <c r="M72" i="65"/>
  <c r="I72" i="65"/>
  <c r="E72" i="65"/>
  <c r="S71" i="65"/>
  <c r="P71" i="65"/>
  <c r="M71" i="65"/>
  <c r="I71" i="65"/>
  <c r="E71" i="65"/>
  <c r="S70" i="65"/>
  <c r="P70" i="65"/>
  <c r="M70" i="65"/>
  <c r="I70" i="65"/>
  <c r="E70" i="65"/>
  <c r="S69" i="65"/>
  <c r="P69" i="65"/>
  <c r="M69" i="65"/>
  <c r="I69" i="65"/>
  <c r="E69" i="65"/>
  <c r="S68" i="65"/>
  <c r="P68" i="65"/>
  <c r="M68" i="65"/>
  <c r="I68" i="65"/>
  <c r="E68" i="65"/>
  <c r="S67" i="65"/>
  <c r="P67" i="65"/>
  <c r="M67" i="65"/>
  <c r="I67" i="65"/>
  <c r="E67" i="65"/>
  <c r="S66" i="65"/>
  <c r="P66" i="65"/>
  <c r="M66" i="65"/>
  <c r="I66" i="65"/>
  <c r="E66" i="65"/>
  <c r="S65" i="65"/>
  <c r="P65" i="65"/>
  <c r="M65" i="65"/>
  <c r="I65" i="65"/>
  <c r="E65" i="65"/>
  <c r="S64" i="65"/>
  <c r="P64" i="65"/>
  <c r="M64" i="65"/>
  <c r="I64" i="65"/>
  <c r="E64" i="65"/>
  <c r="S63" i="65"/>
  <c r="P63" i="65"/>
  <c r="M63" i="65"/>
  <c r="I63" i="65"/>
  <c r="E63" i="65"/>
  <c r="S62" i="65"/>
  <c r="P62" i="65"/>
  <c r="M62" i="65"/>
  <c r="I62" i="65"/>
  <c r="E62" i="65"/>
  <c r="S61" i="65"/>
  <c r="P61" i="65"/>
  <c r="M61" i="65"/>
  <c r="I61" i="65"/>
  <c r="E61" i="65"/>
  <c r="S60" i="65"/>
  <c r="P60" i="65"/>
  <c r="M60" i="65"/>
  <c r="I60" i="65"/>
  <c r="E60" i="65"/>
  <c r="S59" i="65"/>
  <c r="P59" i="65"/>
  <c r="M59" i="65"/>
  <c r="I59" i="65"/>
  <c r="E59" i="65"/>
  <c r="S58" i="65"/>
  <c r="P58" i="65"/>
  <c r="M58" i="65"/>
  <c r="I58" i="65"/>
  <c r="E58" i="65"/>
  <c r="S57" i="65"/>
  <c r="P57" i="65"/>
  <c r="M57" i="65"/>
  <c r="I57" i="65"/>
  <c r="E57" i="65"/>
  <c r="S56" i="65"/>
  <c r="P56" i="65"/>
  <c r="M56" i="65"/>
  <c r="I56" i="65"/>
  <c r="E56" i="65"/>
  <c r="S55" i="65"/>
  <c r="P55" i="65"/>
  <c r="M55" i="65"/>
  <c r="I55" i="65"/>
  <c r="E55" i="65"/>
  <c r="S54" i="65"/>
  <c r="P54" i="65"/>
  <c r="M54" i="65"/>
  <c r="I54" i="65"/>
  <c r="E54" i="65"/>
  <c r="S53" i="65"/>
  <c r="P53" i="65"/>
  <c r="M53" i="65"/>
  <c r="I53" i="65"/>
  <c r="E53" i="65"/>
  <c r="S52" i="65"/>
  <c r="P52" i="65"/>
  <c r="M52" i="65"/>
  <c r="I52" i="65"/>
  <c r="E52" i="65"/>
  <c r="S51" i="65"/>
  <c r="P51" i="65"/>
  <c r="M51" i="65"/>
  <c r="I51" i="65"/>
  <c r="E51" i="65"/>
  <c r="S50" i="65"/>
  <c r="P50" i="65"/>
  <c r="M50" i="65"/>
  <c r="I50" i="65"/>
  <c r="E50" i="65"/>
  <c r="S49" i="65"/>
  <c r="P49" i="65"/>
  <c r="M49" i="65"/>
  <c r="I49" i="65"/>
  <c r="E49" i="65"/>
  <c r="S48" i="65"/>
  <c r="P48" i="65"/>
  <c r="M48" i="65"/>
  <c r="I48" i="65"/>
  <c r="E48" i="65"/>
  <c r="S47" i="65"/>
  <c r="P47" i="65"/>
  <c r="M47" i="65"/>
  <c r="I47" i="65"/>
  <c r="E47" i="65"/>
  <c r="S46" i="65"/>
  <c r="P46" i="65"/>
  <c r="M46" i="65"/>
  <c r="I46" i="65"/>
  <c r="E46" i="65"/>
  <c r="S45" i="65"/>
  <c r="P45" i="65"/>
  <c r="M45" i="65"/>
  <c r="I45" i="65"/>
  <c r="E45" i="65"/>
  <c r="S44" i="65"/>
  <c r="P44" i="65"/>
  <c r="M44" i="65"/>
  <c r="I44" i="65"/>
  <c r="E44" i="65"/>
  <c r="S43" i="65"/>
  <c r="P43" i="65"/>
  <c r="M43" i="65"/>
  <c r="I43" i="65"/>
  <c r="E43" i="65"/>
  <c r="S42" i="65"/>
  <c r="P42" i="65"/>
  <c r="M42" i="65"/>
  <c r="I42" i="65"/>
  <c r="E42" i="65"/>
  <c r="S41" i="65"/>
  <c r="P41" i="65"/>
  <c r="M41" i="65"/>
  <c r="I41" i="65"/>
  <c r="E41" i="65"/>
  <c r="S40" i="65"/>
  <c r="P40" i="65"/>
  <c r="M40" i="65"/>
  <c r="I40" i="65"/>
  <c r="E40" i="65"/>
  <c r="S39" i="65"/>
  <c r="P39" i="65"/>
  <c r="M39" i="65"/>
  <c r="I39" i="65"/>
  <c r="E39" i="65"/>
  <c r="S38" i="65"/>
  <c r="P38" i="65"/>
  <c r="M38" i="65"/>
  <c r="I38" i="65"/>
  <c r="E38" i="65"/>
  <c r="S37" i="65"/>
  <c r="P37" i="65"/>
  <c r="M37" i="65"/>
  <c r="I37" i="65"/>
  <c r="E37" i="65"/>
  <c r="S36" i="65"/>
  <c r="P36" i="65"/>
  <c r="M36" i="65"/>
  <c r="I36" i="65"/>
  <c r="E36" i="65"/>
  <c r="S35" i="65"/>
  <c r="P35" i="65"/>
  <c r="M35" i="65"/>
  <c r="I35" i="65"/>
  <c r="E35" i="65"/>
  <c r="S34" i="65"/>
  <c r="P34" i="65"/>
  <c r="M34" i="65"/>
  <c r="I34" i="65"/>
  <c r="E34" i="65"/>
  <c r="S33" i="65"/>
  <c r="P33" i="65"/>
  <c r="M33" i="65"/>
  <c r="I33" i="65"/>
  <c r="E33" i="65"/>
  <c r="S32" i="65"/>
  <c r="P32" i="65"/>
  <c r="M32" i="65"/>
  <c r="I32" i="65"/>
  <c r="E32" i="65"/>
  <c r="S31" i="65"/>
  <c r="P31" i="65"/>
  <c r="M31" i="65"/>
  <c r="I31" i="65"/>
  <c r="E31" i="65"/>
  <c r="S30" i="65"/>
  <c r="P30" i="65"/>
  <c r="M30" i="65"/>
  <c r="I30" i="65"/>
  <c r="E30" i="65"/>
  <c r="S29" i="65"/>
  <c r="P29" i="65"/>
  <c r="M29" i="65"/>
  <c r="I29" i="65"/>
  <c r="E29" i="65"/>
  <c r="S28" i="65"/>
  <c r="P28" i="65"/>
  <c r="M28" i="65"/>
  <c r="I28" i="65"/>
  <c r="E28" i="65"/>
  <c r="S27" i="65"/>
  <c r="P27" i="65"/>
  <c r="M27" i="65"/>
  <c r="I27" i="65"/>
  <c r="E27" i="65"/>
  <c r="S26" i="65"/>
  <c r="P26" i="65"/>
  <c r="M26" i="65"/>
  <c r="I26" i="65"/>
  <c r="E26" i="65"/>
  <c r="S25" i="65"/>
  <c r="P25" i="65"/>
  <c r="M25" i="65"/>
  <c r="I25" i="65"/>
  <c r="E25" i="65"/>
  <c r="S24" i="65"/>
  <c r="P24" i="65"/>
  <c r="M24" i="65"/>
  <c r="I24" i="65"/>
  <c r="E24" i="65"/>
  <c r="S23" i="65"/>
  <c r="P23" i="65"/>
  <c r="M23" i="65"/>
  <c r="I23" i="65"/>
  <c r="E23" i="65"/>
  <c r="S22" i="65"/>
  <c r="P22" i="65"/>
  <c r="M22" i="65"/>
  <c r="I22" i="65"/>
  <c r="E22" i="65"/>
  <c r="S21" i="65"/>
  <c r="P21" i="65"/>
  <c r="M21" i="65"/>
  <c r="I21" i="65"/>
  <c r="E21" i="65"/>
  <c r="S20" i="65"/>
  <c r="P20" i="65"/>
  <c r="M20" i="65"/>
  <c r="I20" i="65"/>
  <c r="E20" i="65"/>
  <c r="S19" i="65"/>
  <c r="P19" i="65"/>
  <c r="M19" i="65"/>
  <c r="I19" i="65"/>
  <c r="E19" i="65"/>
  <c r="S18" i="65"/>
  <c r="P18" i="65"/>
  <c r="M18" i="65"/>
  <c r="I18" i="65"/>
  <c r="E18" i="65"/>
  <c r="S17" i="65"/>
  <c r="P17" i="65"/>
  <c r="M17" i="65"/>
  <c r="I17" i="65"/>
  <c r="E17" i="65"/>
  <c r="S16" i="65"/>
  <c r="P16" i="65"/>
  <c r="M16" i="65"/>
  <c r="I16" i="65"/>
  <c r="E16" i="65"/>
  <c r="S15" i="65"/>
  <c r="P15" i="65"/>
  <c r="M15" i="65"/>
  <c r="I15" i="65"/>
  <c r="E15" i="65"/>
  <c r="S14" i="65"/>
  <c r="P14" i="65"/>
  <c r="M14" i="65"/>
  <c r="I14" i="65"/>
  <c r="E14" i="65"/>
  <c r="S13" i="65"/>
  <c r="P13" i="65"/>
  <c r="M13" i="65"/>
  <c r="I13" i="65"/>
  <c r="E13" i="65"/>
  <c r="S12" i="65"/>
  <c r="P12" i="65"/>
  <c r="M12" i="65"/>
  <c r="I12" i="65"/>
  <c r="E12" i="65"/>
  <c r="S11" i="65"/>
  <c r="P11" i="65"/>
  <c r="M11" i="65"/>
  <c r="I11" i="65"/>
  <c r="E11" i="65"/>
  <c r="S10" i="65"/>
  <c r="P10" i="65"/>
  <c r="M10" i="65"/>
  <c r="I10" i="65"/>
  <c r="E10" i="65"/>
  <c r="S9" i="65"/>
  <c r="P9" i="65"/>
  <c r="M9" i="65"/>
  <c r="I9" i="65"/>
  <c r="E9" i="65"/>
  <c r="S8" i="65"/>
  <c r="P8" i="65"/>
  <c r="M8" i="65"/>
  <c r="I8" i="65"/>
  <c r="E8" i="65"/>
  <c r="S7" i="65"/>
  <c r="P7" i="65"/>
  <c r="M7" i="65"/>
  <c r="I7" i="65"/>
  <c r="E7" i="65"/>
  <c r="S6" i="65"/>
  <c r="P6" i="65"/>
  <c r="M6" i="65"/>
  <c r="I6" i="65"/>
  <c r="E6" i="65"/>
  <c r="S5" i="65"/>
  <c r="P5" i="65"/>
  <c r="M5" i="65"/>
  <c r="I5" i="65"/>
  <c r="E5" i="65"/>
  <c r="S4" i="65"/>
  <c r="P4" i="65"/>
  <c r="M4" i="65"/>
  <c r="I4" i="65"/>
  <c r="E4" i="65"/>
  <c r="S3" i="65"/>
  <c r="P3" i="65"/>
  <c r="M3" i="65"/>
  <c r="I3" i="65"/>
  <c r="E3" i="65"/>
  <c r="S2" i="65"/>
  <c r="P2" i="65"/>
  <c r="M2" i="65"/>
  <c r="I2" i="65"/>
  <c r="E2" i="65"/>
  <c r="Z167" i="125"/>
  <c r="R167" i="125"/>
  <c r="J167" i="125"/>
  <c r="S165" i="125"/>
  <c r="P165" i="125"/>
  <c r="M165" i="125"/>
  <c r="I165" i="125"/>
  <c r="E165" i="125"/>
  <c r="S164" i="125"/>
  <c r="P164" i="125"/>
  <c r="M164" i="125"/>
  <c r="I164" i="125"/>
  <c r="E164" i="125"/>
  <c r="S163" i="125"/>
  <c r="P163" i="125"/>
  <c r="M163" i="125"/>
  <c r="I163" i="125"/>
  <c r="E163" i="125"/>
  <c r="S162" i="125"/>
  <c r="P162" i="125"/>
  <c r="M162" i="125"/>
  <c r="I162" i="125"/>
  <c r="E162" i="125"/>
  <c r="S161" i="125"/>
  <c r="P161" i="125"/>
  <c r="M161" i="125"/>
  <c r="I161" i="125"/>
  <c r="E161" i="125"/>
  <c r="S160" i="125"/>
  <c r="P160" i="125"/>
  <c r="M160" i="125"/>
  <c r="I160" i="125"/>
  <c r="E160" i="125"/>
  <c r="S159" i="125"/>
  <c r="P159" i="125"/>
  <c r="M159" i="125"/>
  <c r="I159" i="125"/>
  <c r="E159" i="125"/>
  <c r="S158" i="125"/>
  <c r="P158" i="125"/>
  <c r="M158" i="125"/>
  <c r="I158" i="125"/>
  <c r="E158" i="125"/>
  <c r="S157" i="125"/>
  <c r="P157" i="125"/>
  <c r="M157" i="125"/>
  <c r="I157" i="125"/>
  <c r="E157" i="125"/>
  <c r="S156" i="125"/>
  <c r="P156" i="125"/>
  <c r="M156" i="125"/>
  <c r="I156" i="125"/>
  <c r="E156" i="125"/>
  <c r="S155" i="125"/>
  <c r="P155" i="125"/>
  <c r="M155" i="125"/>
  <c r="I155" i="125"/>
  <c r="E155" i="125"/>
  <c r="S154" i="125"/>
  <c r="P154" i="125"/>
  <c r="M154" i="125"/>
  <c r="I154" i="125"/>
  <c r="E154" i="125"/>
  <c r="S153" i="125"/>
  <c r="P153" i="125"/>
  <c r="M153" i="125"/>
  <c r="I153" i="125"/>
  <c r="E153" i="125"/>
  <c r="S152" i="125"/>
  <c r="P152" i="125"/>
  <c r="M152" i="125"/>
  <c r="I152" i="125"/>
  <c r="E152" i="125"/>
  <c r="S151" i="125"/>
  <c r="P151" i="125"/>
  <c r="M151" i="125"/>
  <c r="I151" i="125"/>
  <c r="E151" i="125"/>
  <c r="S150" i="125"/>
  <c r="P150" i="125"/>
  <c r="M150" i="125"/>
  <c r="I150" i="125"/>
  <c r="E150" i="125"/>
  <c r="S149" i="125"/>
  <c r="P149" i="125"/>
  <c r="M149" i="125"/>
  <c r="I149" i="125"/>
  <c r="E149" i="125"/>
  <c r="S148" i="125"/>
  <c r="P148" i="125"/>
  <c r="M148" i="125"/>
  <c r="I148" i="125"/>
  <c r="E148" i="125"/>
  <c r="S147" i="125"/>
  <c r="P147" i="125"/>
  <c r="M147" i="125"/>
  <c r="I147" i="125"/>
  <c r="E147" i="125"/>
  <c r="S146" i="125"/>
  <c r="P146" i="125"/>
  <c r="M146" i="125"/>
  <c r="I146" i="125"/>
  <c r="E146" i="125"/>
  <c r="S145" i="125"/>
  <c r="P145" i="125"/>
  <c r="M145" i="125"/>
  <c r="I145" i="125"/>
  <c r="E145" i="125"/>
  <c r="S144" i="125"/>
  <c r="P144" i="125"/>
  <c r="M144" i="125"/>
  <c r="I144" i="125"/>
  <c r="E144" i="125"/>
  <c r="S143" i="125"/>
  <c r="P143" i="125"/>
  <c r="M143" i="125"/>
  <c r="I143" i="125"/>
  <c r="E143" i="125"/>
  <c r="S142" i="125"/>
  <c r="P142" i="125"/>
  <c r="M142" i="125"/>
  <c r="I142" i="125"/>
  <c r="E142" i="125"/>
  <c r="S141" i="125"/>
  <c r="P141" i="125"/>
  <c r="M141" i="125"/>
  <c r="I141" i="125"/>
  <c r="E141" i="125"/>
  <c r="S140" i="125"/>
  <c r="P140" i="125"/>
  <c r="M140" i="125"/>
  <c r="I140" i="125"/>
  <c r="E140" i="125"/>
  <c r="S139" i="125"/>
  <c r="P139" i="125"/>
  <c r="M139" i="125"/>
  <c r="I139" i="125"/>
  <c r="E139" i="125"/>
  <c r="S138" i="125"/>
  <c r="P138" i="125"/>
  <c r="M138" i="125"/>
  <c r="I138" i="125"/>
  <c r="E138" i="125"/>
  <c r="S137" i="125"/>
  <c r="P137" i="125"/>
  <c r="M137" i="125"/>
  <c r="I137" i="125"/>
  <c r="E137" i="125"/>
  <c r="S136" i="125"/>
  <c r="P136" i="125"/>
  <c r="M136" i="125"/>
  <c r="I136" i="125"/>
  <c r="E136" i="125"/>
  <c r="S135" i="125"/>
  <c r="P135" i="125"/>
  <c r="M135" i="125"/>
  <c r="I135" i="125"/>
  <c r="E135" i="125"/>
  <c r="S134" i="125"/>
  <c r="P134" i="125"/>
  <c r="M134" i="125"/>
  <c r="I134" i="125"/>
  <c r="E134" i="125"/>
  <c r="S133" i="125"/>
  <c r="P133" i="125"/>
  <c r="M133" i="125"/>
  <c r="I133" i="125"/>
  <c r="E133" i="125"/>
  <c r="S132" i="125"/>
  <c r="P132" i="125"/>
  <c r="M132" i="125"/>
  <c r="I132" i="125"/>
  <c r="E132" i="125"/>
  <c r="S131" i="125"/>
  <c r="P131" i="125"/>
  <c r="M131" i="125"/>
  <c r="I131" i="125"/>
  <c r="E131" i="125"/>
  <c r="S130" i="125"/>
  <c r="P130" i="125"/>
  <c r="M130" i="125"/>
  <c r="I130" i="125"/>
  <c r="E130" i="125"/>
  <c r="S129" i="125"/>
  <c r="P129" i="125"/>
  <c r="M129" i="125"/>
  <c r="I129" i="125"/>
  <c r="E129" i="125"/>
  <c r="S128" i="125"/>
  <c r="P128" i="125"/>
  <c r="M128" i="125"/>
  <c r="I128" i="125"/>
  <c r="E128" i="125"/>
  <c r="S127" i="125"/>
  <c r="P127" i="125"/>
  <c r="M127" i="125"/>
  <c r="I127" i="125"/>
  <c r="E127" i="125"/>
  <c r="S126" i="125"/>
  <c r="P126" i="125"/>
  <c r="M126" i="125"/>
  <c r="I126" i="125"/>
  <c r="E126" i="125"/>
  <c r="S125" i="125"/>
  <c r="P125" i="125"/>
  <c r="M125" i="125"/>
  <c r="I125" i="125"/>
  <c r="E125" i="125"/>
  <c r="S124" i="125"/>
  <c r="P124" i="125"/>
  <c r="M124" i="125"/>
  <c r="I124" i="125"/>
  <c r="E124" i="125"/>
  <c r="S123" i="125"/>
  <c r="P123" i="125"/>
  <c r="M123" i="125"/>
  <c r="I123" i="125"/>
  <c r="E123" i="125"/>
  <c r="S122" i="125"/>
  <c r="P122" i="125"/>
  <c r="M122" i="125"/>
  <c r="I122" i="125"/>
  <c r="E122" i="125"/>
  <c r="S121" i="125"/>
  <c r="P121" i="125"/>
  <c r="M121" i="125"/>
  <c r="I121" i="125"/>
  <c r="E121" i="125"/>
  <c r="S120" i="125"/>
  <c r="P120" i="125"/>
  <c r="M120" i="125"/>
  <c r="I120" i="125"/>
  <c r="E120" i="125"/>
  <c r="S119" i="125"/>
  <c r="P119" i="125"/>
  <c r="M119" i="125"/>
  <c r="I119" i="125"/>
  <c r="E119" i="125"/>
  <c r="S118" i="125"/>
  <c r="P118" i="125"/>
  <c r="M118" i="125"/>
  <c r="I118" i="125"/>
  <c r="E118" i="125"/>
  <c r="S117" i="125"/>
  <c r="P117" i="125"/>
  <c r="M117" i="125"/>
  <c r="I117" i="125"/>
  <c r="E117" i="125"/>
  <c r="S116" i="125"/>
  <c r="P116" i="125"/>
  <c r="M116" i="125"/>
  <c r="I116" i="125"/>
  <c r="E116" i="125"/>
  <c r="S115" i="125"/>
  <c r="P115" i="125"/>
  <c r="M115" i="125"/>
  <c r="I115" i="125"/>
  <c r="E115" i="125"/>
  <c r="S114" i="125"/>
  <c r="P114" i="125"/>
  <c r="M114" i="125"/>
  <c r="I114" i="125"/>
  <c r="E114" i="125"/>
  <c r="S113" i="125"/>
  <c r="P113" i="125"/>
  <c r="M113" i="125"/>
  <c r="I113" i="125"/>
  <c r="E113" i="125"/>
  <c r="S112" i="125"/>
  <c r="P112" i="125"/>
  <c r="M112" i="125"/>
  <c r="I112" i="125"/>
  <c r="E112" i="125"/>
  <c r="S111" i="125"/>
  <c r="P111" i="125"/>
  <c r="M111" i="125"/>
  <c r="I111" i="125"/>
  <c r="E111" i="125"/>
  <c r="S110" i="125"/>
  <c r="P110" i="125"/>
  <c r="M110" i="125"/>
  <c r="I110" i="125"/>
  <c r="E110" i="125"/>
  <c r="S109" i="125"/>
  <c r="P109" i="125"/>
  <c r="M109" i="125"/>
  <c r="I109" i="125"/>
  <c r="E109" i="125"/>
  <c r="S108" i="125"/>
  <c r="P108" i="125"/>
  <c r="M108" i="125"/>
  <c r="I108" i="125"/>
  <c r="E108" i="125"/>
  <c r="S107" i="125"/>
  <c r="P107" i="125"/>
  <c r="M107" i="125"/>
  <c r="I107" i="125"/>
  <c r="E107" i="125"/>
  <c r="S106" i="125"/>
  <c r="P106" i="125"/>
  <c r="M106" i="125"/>
  <c r="I106" i="125"/>
  <c r="E106" i="125"/>
  <c r="S105" i="125"/>
  <c r="P105" i="125"/>
  <c r="M105" i="125"/>
  <c r="I105" i="125"/>
  <c r="E105" i="125"/>
  <c r="S104" i="125"/>
  <c r="P104" i="125"/>
  <c r="M104" i="125"/>
  <c r="I104" i="125"/>
  <c r="E104" i="125"/>
  <c r="S103" i="125"/>
  <c r="P103" i="125"/>
  <c r="M103" i="125"/>
  <c r="I103" i="125"/>
  <c r="E103" i="125"/>
  <c r="S102" i="125"/>
  <c r="P102" i="125"/>
  <c r="M102" i="125"/>
  <c r="I102" i="125"/>
  <c r="E102" i="125"/>
  <c r="S101" i="125"/>
  <c r="P101" i="125"/>
  <c r="M101" i="125"/>
  <c r="I101" i="125"/>
  <c r="E101" i="125"/>
  <c r="S100" i="125"/>
  <c r="P100" i="125"/>
  <c r="M100" i="125"/>
  <c r="I100" i="125"/>
  <c r="E100" i="125"/>
  <c r="S99" i="125"/>
  <c r="P99" i="125"/>
  <c r="M99" i="125"/>
  <c r="I99" i="125"/>
  <c r="E99" i="125"/>
  <c r="S98" i="125"/>
  <c r="P98" i="125"/>
  <c r="M98" i="125"/>
  <c r="I98" i="125"/>
  <c r="E98" i="125"/>
  <c r="S97" i="125"/>
  <c r="P97" i="125"/>
  <c r="M97" i="125"/>
  <c r="I97" i="125"/>
  <c r="E97" i="125"/>
  <c r="S96" i="125"/>
  <c r="P96" i="125"/>
  <c r="M96" i="125"/>
  <c r="I96" i="125"/>
  <c r="E96" i="125"/>
  <c r="S95" i="125"/>
  <c r="P95" i="125"/>
  <c r="M95" i="125"/>
  <c r="I95" i="125"/>
  <c r="E95" i="125"/>
  <c r="S94" i="125"/>
  <c r="P94" i="125"/>
  <c r="M94" i="125"/>
  <c r="I94" i="125"/>
  <c r="E94" i="125"/>
  <c r="S93" i="125"/>
  <c r="P93" i="125"/>
  <c r="M93" i="125"/>
  <c r="I93" i="125"/>
  <c r="E93" i="125"/>
  <c r="S92" i="125"/>
  <c r="P92" i="125"/>
  <c r="M92" i="125"/>
  <c r="I92" i="125"/>
  <c r="E92" i="125"/>
  <c r="S91" i="125"/>
  <c r="P91" i="125"/>
  <c r="M91" i="125"/>
  <c r="I91" i="125"/>
  <c r="E91" i="125"/>
  <c r="S90" i="125"/>
  <c r="P90" i="125"/>
  <c r="M90" i="125"/>
  <c r="I90" i="125"/>
  <c r="E90" i="125"/>
  <c r="S89" i="125"/>
  <c r="P89" i="125"/>
  <c r="M89" i="125"/>
  <c r="I89" i="125"/>
  <c r="E89" i="125"/>
  <c r="S88" i="125"/>
  <c r="P88" i="125"/>
  <c r="M88" i="125"/>
  <c r="I88" i="125"/>
  <c r="E88" i="125"/>
  <c r="S87" i="125"/>
  <c r="P87" i="125"/>
  <c r="M87" i="125"/>
  <c r="I87" i="125"/>
  <c r="E87" i="125"/>
  <c r="S86" i="125"/>
  <c r="P86" i="125"/>
  <c r="M86" i="125"/>
  <c r="I86" i="125"/>
  <c r="E86" i="125"/>
  <c r="S85" i="125"/>
  <c r="P85" i="125"/>
  <c r="M85" i="125"/>
  <c r="I85" i="125"/>
  <c r="E85" i="125"/>
  <c r="S84" i="125"/>
  <c r="P84" i="125"/>
  <c r="M84" i="125"/>
  <c r="I84" i="125"/>
  <c r="E84" i="125"/>
  <c r="S83" i="125"/>
  <c r="P83" i="125"/>
  <c r="M83" i="125"/>
  <c r="I83" i="125"/>
  <c r="E83" i="125"/>
  <c r="S82" i="125"/>
  <c r="P82" i="125"/>
  <c r="M82" i="125"/>
  <c r="I82" i="125"/>
  <c r="E82" i="125"/>
  <c r="S81" i="125"/>
  <c r="P81" i="125"/>
  <c r="M81" i="125"/>
  <c r="I81" i="125"/>
  <c r="E81" i="125"/>
  <c r="S80" i="125"/>
  <c r="P80" i="125"/>
  <c r="M80" i="125"/>
  <c r="I80" i="125"/>
  <c r="E80" i="125"/>
  <c r="S79" i="125"/>
  <c r="P79" i="125"/>
  <c r="M79" i="125"/>
  <c r="I79" i="125"/>
  <c r="E79" i="125"/>
  <c r="S78" i="125"/>
  <c r="P78" i="125"/>
  <c r="M78" i="125"/>
  <c r="I78" i="125"/>
  <c r="E78" i="125"/>
  <c r="S77" i="125"/>
  <c r="P77" i="125"/>
  <c r="M77" i="125"/>
  <c r="I77" i="125"/>
  <c r="E77" i="125"/>
  <c r="S76" i="125"/>
  <c r="P76" i="125"/>
  <c r="M76" i="125"/>
  <c r="I76" i="125"/>
  <c r="E76" i="125"/>
  <c r="S75" i="125"/>
  <c r="P75" i="125"/>
  <c r="M75" i="125"/>
  <c r="I75" i="125"/>
  <c r="E75" i="125"/>
  <c r="S74" i="125"/>
  <c r="P74" i="125"/>
  <c r="M74" i="125"/>
  <c r="I74" i="125"/>
  <c r="E74" i="125"/>
  <c r="S73" i="125"/>
  <c r="P73" i="125"/>
  <c r="M73" i="125"/>
  <c r="I73" i="125"/>
  <c r="E73" i="125"/>
  <c r="S72" i="125"/>
  <c r="P72" i="125"/>
  <c r="M72" i="125"/>
  <c r="I72" i="125"/>
  <c r="E72" i="125"/>
  <c r="S71" i="125"/>
  <c r="P71" i="125"/>
  <c r="M71" i="125"/>
  <c r="I71" i="125"/>
  <c r="E71" i="125"/>
  <c r="S70" i="125"/>
  <c r="P70" i="125"/>
  <c r="M70" i="125"/>
  <c r="I70" i="125"/>
  <c r="E70" i="125"/>
  <c r="S69" i="125"/>
  <c r="P69" i="125"/>
  <c r="M69" i="125"/>
  <c r="I69" i="125"/>
  <c r="E69" i="125"/>
  <c r="S68" i="125"/>
  <c r="P68" i="125"/>
  <c r="M68" i="125"/>
  <c r="I68" i="125"/>
  <c r="E68" i="125"/>
  <c r="S67" i="125"/>
  <c r="P67" i="125"/>
  <c r="M67" i="125"/>
  <c r="I67" i="125"/>
  <c r="E67" i="125"/>
  <c r="S66" i="125"/>
  <c r="P66" i="125"/>
  <c r="M66" i="125"/>
  <c r="I66" i="125"/>
  <c r="E66" i="125"/>
  <c r="S65" i="125"/>
  <c r="P65" i="125"/>
  <c r="M65" i="125"/>
  <c r="I65" i="125"/>
  <c r="E65" i="125"/>
  <c r="S64" i="125"/>
  <c r="P64" i="125"/>
  <c r="M64" i="125"/>
  <c r="I64" i="125"/>
  <c r="E64" i="125"/>
  <c r="S63" i="125"/>
  <c r="P63" i="125"/>
  <c r="M63" i="125"/>
  <c r="I63" i="125"/>
  <c r="E63" i="125"/>
  <c r="S62" i="125"/>
  <c r="P62" i="125"/>
  <c r="M62" i="125"/>
  <c r="I62" i="125"/>
  <c r="E62" i="125"/>
  <c r="S61" i="125"/>
  <c r="P61" i="125"/>
  <c r="M61" i="125"/>
  <c r="I61" i="125"/>
  <c r="E61" i="125"/>
  <c r="S60" i="125"/>
  <c r="P60" i="125"/>
  <c r="M60" i="125"/>
  <c r="I60" i="125"/>
  <c r="E60" i="125"/>
  <c r="S59" i="125"/>
  <c r="P59" i="125"/>
  <c r="M59" i="125"/>
  <c r="I59" i="125"/>
  <c r="E59" i="125"/>
  <c r="S58" i="125"/>
  <c r="P58" i="125"/>
  <c r="M58" i="125"/>
  <c r="I58" i="125"/>
  <c r="E58" i="125"/>
  <c r="S57" i="125"/>
  <c r="P57" i="125"/>
  <c r="M57" i="125"/>
  <c r="I57" i="125"/>
  <c r="E57" i="125"/>
  <c r="S56" i="125"/>
  <c r="P56" i="125"/>
  <c r="M56" i="125"/>
  <c r="I56" i="125"/>
  <c r="E56" i="125"/>
  <c r="S55" i="125"/>
  <c r="P55" i="125"/>
  <c r="M55" i="125"/>
  <c r="I55" i="125"/>
  <c r="E55" i="125"/>
  <c r="S54" i="125"/>
  <c r="P54" i="125"/>
  <c r="M54" i="125"/>
  <c r="I54" i="125"/>
  <c r="E54" i="125"/>
  <c r="S53" i="125"/>
  <c r="P53" i="125"/>
  <c r="M53" i="125"/>
  <c r="I53" i="125"/>
  <c r="E53" i="125"/>
  <c r="S52" i="125"/>
  <c r="P52" i="125"/>
  <c r="M52" i="125"/>
  <c r="I52" i="125"/>
  <c r="E52" i="125"/>
  <c r="S51" i="125"/>
  <c r="P51" i="125"/>
  <c r="M51" i="125"/>
  <c r="I51" i="125"/>
  <c r="E51" i="125"/>
  <c r="S50" i="125"/>
  <c r="P50" i="125"/>
  <c r="M50" i="125"/>
  <c r="I50" i="125"/>
  <c r="E50" i="125"/>
  <c r="S49" i="125"/>
  <c r="P49" i="125"/>
  <c r="M49" i="125"/>
  <c r="I49" i="125"/>
  <c r="E49" i="125"/>
  <c r="S48" i="125"/>
  <c r="P48" i="125"/>
  <c r="M48" i="125"/>
  <c r="I48" i="125"/>
  <c r="E48" i="125"/>
  <c r="S47" i="125"/>
  <c r="P47" i="125"/>
  <c r="M47" i="125"/>
  <c r="I47" i="125"/>
  <c r="E47" i="125"/>
  <c r="S46" i="125"/>
  <c r="P46" i="125"/>
  <c r="M46" i="125"/>
  <c r="I46" i="125"/>
  <c r="E46" i="125"/>
  <c r="S45" i="125"/>
  <c r="P45" i="125"/>
  <c r="M45" i="125"/>
  <c r="I45" i="125"/>
  <c r="E45" i="125"/>
  <c r="S44" i="125"/>
  <c r="P44" i="125"/>
  <c r="M44" i="125"/>
  <c r="I44" i="125"/>
  <c r="E44" i="125"/>
  <c r="S43" i="125"/>
  <c r="P43" i="125"/>
  <c r="M43" i="125"/>
  <c r="I43" i="125"/>
  <c r="E43" i="125"/>
  <c r="S42" i="125"/>
  <c r="P42" i="125"/>
  <c r="M42" i="125"/>
  <c r="I42" i="125"/>
  <c r="E42" i="125"/>
  <c r="S41" i="125"/>
  <c r="P41" i="125"/>
  <c r="M41" i="125"/>
  <c r="I41" i="125"/>
  <c r="E41" i="125"/>
  <c r="S40" i="125"/>
  <c r="P40" i="125"/>
  <c r="M40" i="125"/>
  <c r="I40" i="125"/>
  <c r="E40" i="125"/>
  <c r="S39" i="125"/>
  <c r="P39" i="125"/>
  <c r="M39" i="125"/>
  <c r="I39" i="125"/>
  <c r="E39" i="125"/>
  <c r="S38" i="125"/>
  <c r="P38" i="125"/>
  <c r="M38" i="125"/>
  <c r="I38" i="125"/>
  <c r="E38" i="125"/>
  <c r="S37" i="125"/>
  <c r="P37" i="125"/>
  <c r="M37" i="125"/>
  <c r="I37" i="125"/>
  <c r="E37" i="125"/>
  <c r="S36" i="125"/>
  <c r="P36" i="125"/>
  <c r="M36" i="125"/>
  <c r="I36" i="125"/>
  <c r="E36" i="125"/>
  <c r="S35" i="125"/>
  <c r="P35" i="125"/>
  <c r="M35" i="125"/>
  <c r="I35" i="125"/>
  <c r="E35" i="125"/>
  <c r="S34" i="125"/>
  <c r="P34" i="125"/>
  <c r="M34" i="125"/>
  <c r="I34" i="125"/>
  <c r="E34" i="125"/>
  <c r="S33" i="125"/>
  <c r="P33" i="125"/>
  <c r="M33" i="125"/>
  <c r="I33" i="125"/>
  <c r="E33" i="125"/>
  <c r="S32" i="125"/>
  <c r="P32" i="125"/>
  <c r="M32" i="125"/>
  <c r="I32" i="125"/>
  <c r="E32" i="125"/>
  <c r="S31" i="125"/>
  <c r="P31" i="125"/>
  <c r="M31" i="125"/>
  <c r="I31" i="125"/>
  <c r="E31" i="125"/>
  <c r="S30" i="125"/>
  <c r="P30" i="125"/>
  <c r="M30" i="125"/>
  <c r="I30" i="125"/>
  <c r="E30" i="125"/>
  <c r="S29" i="125"/>
  <c r="P29" i="125"/>
  <c r="M29" i="125"/>
  <c r="I29" i="125"/>
  <c r="E29" i="125"/>
  <c r="S28" i="125"/>
  <c r="P28" i="125"/>
  <c r="M28" i="125"/>
  <c r="I28" i="125"/>
  <c r="E28" i="125"/>
  <c r="S27" i="125"/>
  <c r="P27" i="125"/>
  <c r="M27" i="125"/>
  <c r="I27" i="125"/>
  <c r="E27" i="125"/>
  <c r="S26" i="125"/>
  <c r="P26" i="125"/>
  <c r="M26" i="125"/>
  <c r="I26" i="125"/>
  <c r="E26" i="125"/>
  <c r="S25" i="125"/>
  <c r="P25" i="125"/>
  <c r="M25" i="125"/>
  <c r="I25" i="125"/>
  <c r="E25" i="125"/>
  <c r="S24" i="125"/>
  <c r="P24" i="125"/>
  <c r="M24" i="125"/>
  <c r="I24" i="125"/>
  <c r="E24" i="125"/>
  <c r="S23" i="125"/>
  <c r="P23" i="125"/>
  <c r="M23" i="125"/>
  <c r="I23" i="125"/>
  <c r="E23" i="125"/>
  <c r="S22" i="125"/>
  <c r="P22" i="125"/>
  <c r="M22" i="125"/>
  <c r="I22" i="125"/>
  <c r="E22" i="125"/>
  <c r="S21" i="125"/>
  <c r="P21" i="125"/>
  <c r="M21" i="125"/>
  <c r="I21" i="125"/>
  <c r="E21" i="125"/>
  <c r="S20" i="125"/>
  <c r="P20" i="125"/>
  <c r="M20" i="125"/>
  <c r="I20" i="125"/>
  <c r="E20" i="125"/>
  <c r="S19" i="125"/>
  <c r="P19" i="125"/>
  <c r="M19" i="125"/>
  <c r="I19" i="125"/>
  <c r="E19" i="125"/>
  <c r="S18" i="125"/>
  <c r="P18" i="125"/>
  <c r="M18" i="125"/>
  <c r="I18" i="125"/>
  <c r="E18" i="125"/>
  <c r="S17" i="125"/>
  <c r="P17" i="125"/>
  <c r="M17" i="125"/>
  <c r="I17" i="125"/>
  <c r="E17" i="125"/>
  <c r="S16" i="125"/>
  <c r="P16" i="125"/>
  <c r="M16" i="125"/>
  <c r="I16" i="125"/>
  <c r="E16" i="125"/>
  <c r="S15" i="125"/>
  <c r="P15" i="125"/>
  <c r="M15" i="125"/>
  <c r="I15" i="125"/>
  <c r="E15" i="125"/>
  <c r="S14" i="125"/>
  <c r="P14" i="125"/>
  <c r="M14" i="125"/>
  <c r="I14" i="125"/>
  <c r="E14" i="125"/>
  <c r="S13" i="125"/>
  <c r="P13" i="125"/>
  <c r="M13" i="125"/>
  <c r="I13" i="125"/>
  <c r="E13" i="125"/>
  <c r="S12" i="125"/>
  <c r="P12" i="125"/>
  <c r="M12" i="125"/>
  <c r="I12" i="125"/>
  <c r="E12" i="125"/>
  <c r="S11" i="125"/>
  <c r="P11" i="125"/>
  <c r="M11" i="125"/>
  <c r="I11" i="125"/>
  <c r="E11" i="125"/>
  <c r="S10" i="125"/>
  <c r="P10" i="125"/>
  <c r="M10" i="125"/>
  <c r="I10" i="125"/>
  <c r="E10" i="125"/>
  <c r="S9" i="125"/>
  <c r="P9" i="125"/>
  <c r="M9" i="125"/>
  <c r="I9" i="125"/>
  <c r="E9" i="125"/>
  <c r="S8" i="125"/>
  <c r="P8" i="125"/>
  <c r="M8" i="125"/>
  <c r="I8" i="125"/>
  <c r="E8" i="125"/>
  <c r="S7" i="125"/>
  <c r="P7" i="125"/>
  <c r="M7" i="125"/>
  <c r="I7" i="125"/>
  <c r="E7" i="125"/>
  <c r="S6" i="125"/>
  <c r="P6" i="125"/>
  <c r="M6" i="125"/>
  <c r="I6" i="125"/>
  <c r="E6" i="125"/>
  <c r="S5" i="125"/>
  <c r="P5" i="125"/>
  <c r="M5" i="125"/>
  <c r="I5" i="125"/>
  <c r="E5" i="125"/>
  <c r="S4" i="125"/>
  <c r="P4" i="125"/>
  <c r="M4" i="125"/>
  <c r="I4" i="125"/>
  <c r="E4" i="125"/>
  <c r="S3" i="125"/>
  <c r="P3" i="125"/>
  <c r="M3" i="125"/>
  <c r="I3" i="125"/>
  <c r="E3" i="125"/>
  <c r="AE167" i="125"/>
  <c r="AD167" i="125"/>
  <c r="AC167" i="125"/>
  <c r="AB167" i="125"/>
  <c r="AA167" i="125"/>
  <c r="Y167" i="125"/>
  <c r="X167" i="125"/>
  <c r="W167" i="125"/>
  <c r="V167" i="125"/>
  <c r="Q167" i="125"/>
  <c r="O167" i="125"/>
  <c r="N167" i="125"/>
  <c r="L167" i="125"/>
  <c r="K167" i="125"/>
  <c r="M2" i="125"/>
  <c r="H167" i="125"/>
  <c r="G167" i="125"/>
  <c r="F167" i="125"/>
  <c r="E2" i="125"/>
  <c r="S165" i="61"/>
  <c r="P165" i="61"/>
  <c r="M165" i="61"/>
  <c r="I165" i="61"/>
  <c r="E165" i="61"/>
  <c r="S164" i="61"/>
  <c r="P164" i="61"/>
  <c r="M164" i="61"/>
  <c r="I164" i="61"/>
  <c r="E164" i="61"/>
  <c r="S163" i="61"/>
  <c r="P163" i="61"/>
  <c r="M163" i="61"/>
  <c r="I163" i="61"/>
  <c r="E163" i="61"/>
  <c r="S162" i="61"/>
  <c r="P162" i="61"/>
  <c r="M162" i="61"/>
  <c r="I162" i="61"/>
  <c r="E162" i="61"/>
  <c r="S161" i="61"/>
  <c r="P161" i="61"/>
  <c r="M161" i="61"/>
  <c r="I161" i="61"/>
  <c r="E161" i="61"/>
  <c r="S160" i="61"/>
  <c r="P160" i="61"/>
  <c r="M160" i="61"/>
  <c r="I160" i="61"/>
  <c r="E160" i="61"/>
  <c r="S159" i="61"/>
  <c r="P159" i="61"/>
  <c r="M159" i="61"/>
  <c r="I159" i="61"/>
  <c r="E159" i="61"/>
  <c r="S158" i="61"/>
  <c r="P158" i="61"/>
  <c r="M158" i="61"/>
  <c r="I158" i="61"/>
  <c r="E158" i="61"/>
  <c r="S157" i="61"/>
  <c r="P157" i="61"/>
  <c r="M157" i="61"/>
  <c r="I157" i="61"/>
  <c r="E157" i="61"/>
  <c r="S156" i="61"/>
  <c r="P156" i="61"/>
  <c r="M156" i="61"/>
  <c r="I156" i="61"/>
  <c r="E156" i="61"/>
  <c r="S155" i="61"/>
  <c r="P155" i="61"/>
  <c r="M155" i="61"/>
  <c r="I155" i="61"/>
  <c r="E155" i="61"/>
  <c r="S154" i="61"/>
  <c r="P154" i="61"/>
  <c r="M154" i="61"/>
  <c r="I154" i="61"/>
  <c r="E154" i="61"/>
  <c r="S153" i="61"/>
  <c r="P153" i="61"/>
  <c r="M153" i="61"/>
  <c r="I153" i="61"/>
  <c r="E153" i="61"/>
  <c r="S152" i="61"/>
  <c r="P152" i="61"/>
  <c r="M152" i="61"/>
  <c r="I152" i="61"/>
  <c r="E152" i="61"/>
  <c r="S151" i="61"/>
  <c r="P151" i="61"/>
  <c r="M151" i="61"/>
  <c r="I151" i="61"/>
  <c r="E151" i="61"/>
  <c r="S150" i="61"/>
  <c r="P150" i="61"/>
  <c r="M150" i="61"/>
  <c r="I150" i="61"/>
  <c r="E150" i="61"/>
  <c r="S149" i="61"/>
  <c r="P149" i="61"/>
  <c r="M149" i="61"/>
  <c r="I149" i="61"/>
  <c r="E149" i="61"/>
  <c r="S148" i="61"/>
  <c r="P148" i="61"/>
  <c r="M148" i="61"/>
  <c r="I148" i="61"/>
  <c r="E148" i="61"/>
  <c r="S147" i="61"/>
  <c r="P147" i="61"/>
  <c r="M147" i="61"/>
  <c r="I147" i="61"/>
  <c r="E147" i="61"/>
  <c r="S146" i="61"/>
  <c r="P146" i="61"/>
  <c r="M146" i="61"/>
  <c r="I146" i="61"/>
  <c r="E146" i="61"/>
  <c r="S145" i="61"/>
  <c r="P145" i="61"/>
  <c r="M145" i="61"/>
  <c r="I145" i="61"/>
  <c r="E145" i="61"/>
  <c r="S144" i="61"/>
  <c r="P144" i="61"/>
  <c r="M144" i="61"/>
  <c r="I144" i="61"/>
  <c r="E144" i="61"/>
  <c r="S143" i="61"/>
  <c r="P143" i="61"/>
  <c r="M143" i="61"/>
  <c r="I143" i="61"/>
  <c r="E143" i="61"/>
  <c r="S142" i="61"/>
  <c r="P142" i="61"/>
  <c r="M142" i="61"/>
  <c r="I142" i="61"/>
  <c r="E142" i="61"/>
  <c r="S141" i="61"/>
  <c r="P141" i="61"/>
  <c r="M141" i="61"/>
  <c r="I141" i="61"/>
  <c r="E141" i="61"/>
  <c r="S140" i="61"/>
  <c r="P140" i="61"/>
  <c r="M140" i="61"/>
  <c r="I140" i="61"/>
  <c r="E140" i="61"/>
  <c r="S139" i="61"/>
  <c r="P139" i="61"/>
  <c r="M139" i="61"/>
  <c r="I139" i="61"/>
  <c r="E139" i="61"/>
  <c r="S138" i="61"/>
  <c r="P138" i="61"/>
  <c r="M138" i="61"/>
  <c r="I138" i="61"/>
  <c r="E138" i="61"/>
  <c r="S137" i="61"/>
  <c r="P137" i="61"/>
  <c r="M137" i="61"/>
  <c r="I137" i="61"/>
  <c r="E137" i="61"/>
  <c r="S136" i="61"/>
  <c r="P136" i="61"/>
  <c r="M136" i="61"/>
  <c r="I136" i="61"/>
  <c r="E136" i="61"/>
  <c r="S135" i="61"/>
  <c r="P135" i="61"/>
  <c r="M135" i="61"/>
  <c r="I135" i="61"/>
  <c r="E135" i="61"/>
  <c r="S134" i="61"/>
  <c r="P134" i="61"/>
  <c r="M134" i="61"/>
  <c r="I134" i="61"/>
  <c r="E134" i="61"/>
  <c r="S133" i="61"/>
  <c r="P133" i="61"/>
  <c r="M133" i="61"/>
  <c r="I133" i="61"/>
  <c r="E133" i="61"/>
  <c r="S132" i="61"/>
  <c r="P132" i="61"/>
  <c r="M132" i="61"/>
  <c r="I132" i="61"/>
  <c r="E132" i="61"/>
  <c r="S131" i="61"/>
  <c r="P131" i="61"/>
  <c r="M131" i="61"/>
  <c r="I131" i="61"/>
  <c r="E131" i="61"/>
  <c r="S130" i="61"/>
  <c r="P130" i="61"/>
  <c r="M130" i="61"/>
  <c r="I130" i="61"/>
  <c r="E130" i="61"/>
  <c r="S129" i="61"/>
  <c r="P129" i="61"/>
  <c r="M129" i="61"/>
  <c r="I129" i="61"/>
  <c r="E129" i="61"/>
  <c r="S128" i="61"/>
  <c r="P128" i="61"/>
  <c r="M128" i="61"/>
  <c r="I128" i="61"/>
  <c r="E128" i="61"/>
  <c r="S127" i="61"/>
  <c r="P127" i="61"/>
  <c r="M127" i="61"/>
  <c r="I127" i="61"/>
  <c r="E127" i="61"/>
  <c r="S126" i="61"/>
  <c r="P126" i="61"/>
  <c r="M126" i="61"/>
  <c r="I126" i="61"/>
  <c r="E126" i="61"/>
  <c r="S125" i="61"/>
  <c r="P125" i="61"/>
  <c r="M125" i="61"/>
  <c r="I125" i="61"/>
  <c r="E125" i="61"/>
  <c r="S124" i="61"/>
  <c r="P124" i="61"/>
  <c r="M124" i="61"/>
  <c r="I124" i="61"/>
  <c r="E124" i="61"/>
  <c r="S123" i="61"/>
  <c r="P123" i="61"/>
  <c r="M123" i="61"/>
  <c r="I123" i="61"/>
  <c r="E123" i="61"/>
  <c r="S122" i="61"/>
  <c r="P122" i="61"/>
  <c r="M122" i="61"/>
  <c r="I122" i="61"/>
  <c r="E122" i="61"/>
  <c r="S121" i="61"/>
  <c r="P121" i="61"/>
  <c r="M121" i="61"/>
  <c r="I121" i="61"/>
  <c r="E121" i="61"/>
  <c r="S120" i="61"/>
  <c r="P120" i="61"/>
  <c r="M120" i="61"/>
  <c r="I120" i="61"/>
  <c r="E120" i="61"/>
  <c r="S119" i="61"/>
  <c r="P119" i="61"/>
  <c r="M119" i="61"/>
  <c r="I119" i="61"/>
  <c r="E119" i="61"/>
  <c r="S118" i="61"/>
  <c r="P118" i="61"/>
  <c r="M118" i="61"/>
  <c r="I118" i="61"/>
  <c r="E118" i="61"/>
  <c r="S117" i="61"/>
  <c r="P117" i="61"/>
  <c r="M117" i="61"/>
  <c r="I117" i="61"/>
  <c r="E117" i="61"/>
  <c r="S116" i="61"/>
  <c r="P116" i="61"/>
  <c r="M116" i="61"/>
  <c r="I116" i="61"/>
  <c r="E116" i="61"/>
  <c r="S115" i="61"/>
  <c r="P115" i="61"/>
  <c r="M115" i="61"/>
  <c r="I115" i="61"/>
  <c r="E115" i="61"/>
  <c r="S114" i="61"/>
  <c r="P114" i="61"/>
  <c r="M114" i="61"/>
  <c r="I114" i="61"/>
  <c r="E114" i="61"/>
  <c r="S113" i="61"/>
  <c r="P113" i="61"/>
  <c r="M113" i="61"/>
  <c r="I113" i="61"/>
  <c r="E113" i="61"/>
  <c r="S112" i="61"/>
  <c r="P112" i="61"/>
  <c r="M112" i="61"/>
  <c r="I112" i="61"/>
  <c r="E112" i="61"/>
  <c r="S111" i="61"/>
  <c r="P111" i="61"/>
  <c r="M111" i="61"/>
  <c r="I111" i="61"/>
  <c r="E111" i="61"/>
  <c r="S110" i="61"/>
  <c r="P110" i="61"/>
  <c r="M110" i="61"/>
  <c r="I110" i="61"/>
  <c r="E110" i="61"/>
  <c r="S109" i="61"/>
  <c r="P109" i="61"/>
  <c r="M109" i="61"/>
  <c r="I109" i="61"/>
  <c r="E109" i="61"/>
  <c r="S108" i="61"/>
  <c r="P108" i="61"/>
  <c r="M108" i="61"/>
  <c r="I108" i="61"/>
  <c r="E108" i="61"/>
  <c r="S107" i="61"/>
  <c r="P107" i="61"/>
  <c r="M107" i="61"/>
  <c r="I107" i="61"/>
  <c r="E107" i="61"/>
  <c r="S106" i="61"/>
  <c r="P106" i="61"/>
  <c r="M106" i="61"/>
  <c r="I106" i="61"/>
  <c r="E106" i="61"/>
  <c r="S105" i="61"/>
  <c r="P105" i="61"/>
  <c r="M105" i="61"/>
  <c r="I105" i="61"/>
  <c r="E105" i="61"/>
  <c r="S104" i="61"/>
  <c r="P104" i="61"/>
  <c r="M104" i="61"/>
  <c r="I104" i="61"/>
  <c r="E104" i="61"/>
  <c r="S103" i="61"/>
  <c r="P103" i="61"/>
  <c r="M103" i="61"/>
  <c r="I103" i="61"/>
  <c r="E103" i="61"/>
  <c r="S102" i="61"/>
  <c r="P102" i="61"/>
  <c r="M102" i="61"/>
  <c r="I102" i="61"/>
  <c r="E102" i="61"/>
  <c r="S101" i="61"/>
  <c r="P101" i="61"/>
  <c r="M101" i="61"/>
  <c r="I101" i="61"/>
  <c r="E101" i="61"/>
  <c r="S100" i="61"/>
  <c r="P100" i="61"/>
  <c r="M100" i="61"/>
  <c r="I100" i="61"/>
  <c r="E100" i="61"/>
  <c r="S99" i="61"/>
  <c r="P99" i="61"/>
  <c r="M99" i="61"/>
  <c r="I99" i="61"/>
  <c r="E99" i="61"/>
  <c r="S98" i="61"/>
  <c r="P98" i="61"/>
  <c r="M98" i="61"/>
  <c r="I98" i="61"/>
  <c r="E98" i="61"/>
  <c r="S97" i="61"/>
  <c r="P97" i="61"/>
  <c r="M97" i="61"/>
  <c r="I97" i="61"/>
  <c r="E97" i="61"/>
  <c r="S96" i="61"/>
  <c r="P96" i="61"/>
  <c r="M96" i="61"/>
  <c r="I96" i="61"/>
  <c r="E96" i="61"/>
  <c r="S95" i="61"/>
  <c r="P95" i="61"/>
  <c r="M95" i="61"/>
  <c r="I95" i="61"/>
  <c r="E95" i="61"/>
  <c r="S94" i="61"/>
  <c r="P94" i="61"/>
  <c r="M94" i="61"/>
  <c r="I94" i="61"/>
  <c r="E94" i="61"/>
  <c r="S93" i="61"/>
  <c r="P93" i="61"/>
  <c r="M93" i="61"/>
  <c r="I93" i="61"/>
  <c r="E93" i="61"/>
  <c r="S92" i="61"/>
  <c r="P92" i="61"/>
  <c r="M92" i="61"/>
  <c r="I92" i="61"/>
  <c r="E92" i="61"/>
  <c r="S91" i="61"/>
  <c r="P91" i="61"/>
  <c r="M91" i="61"/>
  <c r="I91" i="61"/>
  <c r="E91" i="61"/>
  <c r="S90" i="61"/>
  <c r="P90" i="61"/>
  <c r="M90" i="61"/>
  <c r="I90" i="61"/>
  <c r="E90" i="61"/>
  <c r="S89" i="61"/>
  <c r="P89" i="61"/>
  <c r="M89" i="61"/>
  <c r="I89" i="61"/>
  <c r="E89" i="61"/>
  <c r="S88" i="61"/>
  <c r="P88" i="61"/>
  <c r="M88" i="61"/>
  <c r="I88" i="61"/>
  <c r="E88" i="61"/>
  <c r="S87" i="61"/>
  <c r="P87" i="61"/>
  <c r="M87" i="61"/>
  <c r="I87" i="61"/>
  <c r="E87" i="61"/>
  <c r="S86" i="61"/>
  <c r="P86" i="61"/>
  <c r="M86" i="61"/>
  <c r="I86" i="61"/>
  <c r="E86" i="61"/>
  <c r="S85" i="61"/>
  <c r="P85" i="61"/>
  <c r="M85" i="61"/>
  <c r="I85" i="61"/>
  <c r="E85" i="61"/>
  <c r="S84" i="61"/>
  <c r="P84" i="61"/>
  <c r="M84" i="61"/>
  <c r="I84" i="61"/>
  <c r="E84" i="61"/>
  <c r="S83" i="61"/>
  <c r="P83" i="61"/>
  <c r="M83" i="61"/>
  <c r="I83" i="61"/>
  <c r="E83" i="61"/>
  <c r="S82" i="61"/>
  <c r="P82" i="61"/>
  <c r="M82" i="61"/>
  <c r="I82" i="61"/>
  <c r="E82" i="61"/>
  <c r="S81" i="61"/>
  <c r="P81" i="61"/>
  <c r="M81" i="61"/>
  <c r="I81" i="61"/>
  <c r="E81" i="61"/>
  <c r="S80" i="61"/>
  <c r="P80" i="61"/>
  <c r="M80" i="61"/>
  <c r="I80" i="61"/>
  <c r="E80" i="61"/>
  <c r="S79" i="61"/>
  <c r="P79" i="61"/>
  <c r="M79" i="61"/>
  <c r="I79" i="61"/>
  <c r="E79" i="61"/>
  <c r="S78" i="61"/>
  <c r="P78" i="61"/>
  <c r="M78" i="61"/>
  <c r="I78" i="61"/>
  <c r="E78" i="61"/>
  <c r="S77" i="61"/>
  <c r="P77" i="61"/>
  <c r="M77" i="61"/>
  <c r="I77" i="61"/>
  <c r="E77" i="61"/>
  <c r="S76" i="61"/>
  <c r="P76" i="61"/>
  <c r="M76" i="61"/>
  <c r="I76" i="61"/>
  <c r="E76" i="61"/>
  <c r="S75" i="61"/>
  <c r="P75" i="61"/>
  <c r="M75" i="61"/>
  <c r="I75" i="61"/>
  <c r="E75" i="61"/>
  <c r="S74" i="61"/>
  <c r="P74" i="61"/>
  <c r="M74" i="61"/>
  <c r="I74" i="61"/>
  <c r="E74" i="61"/>
  <c r="S73" i="61"/>
  <c r="P73" i="61"/>
  <c r="M73" i="61"/>
  <c r="I73" i="61"/>
  <c r="E73" i="61"/>
  <c r="S72" i="61"/>
  <c r="P72" i="61"/>
  <c r="M72" i="61"/>
  <c r="I72" i="61"/>
  <c r="E72" i="61"/>
  <c r="S71" i="61"/>
  <c r="P71" i="61"/>
  <c r="M71" i="61"/>
  <c r="I71" i="61"/>
  <c r="E71" i="61"/>
  <c r="S70" i="61"/>
  <c r="P70" i="61"/>
  <c r="M70" i="61"/>
  <c r="I70" i="61"/>
  <c r="E70" i="61"/>
  <c r="S69" i="61"/>
  <c r="P69" i="61"/>
  <c r="M69" i="61"/>
  <c r="I69" i="61"/>
  <c r="E69" i="61"/>
  <c r="S68" i="61"/>
  <c r="P68" i="61"/>
  <c r="M68" i="61"/>
  <c r="I68" i="61"/>
  <c r="E68" i="61"/>
  <c r="S67" i="61"/>
  <c r="P67" i="61"/>
  <c r="M67" i="61"/>
  <c r="I67" i="61"/>
  <c r="E67" i="61"/>
  <c r="S66" i="61"/>
  <c r="P66" i="61"/>
  <c r="M66" i="61"/>
  <c r="I66" i="61"/>
  <c r="E66" i="61"/>
  <c r="S65" i="61"/>
  <c r="P65" i="61"/>
  <c r="M65" i="61"/>
  <c r="I65" i="61"/>
  <c r="E65" i="61"/>
  <c r="S64" i="61"/>
  <c r="P64" i="61"/>
  <c r="M64" i="61"/>
  <c r="I64" i="61"/>
  <c r="E64" i="61"/>
  <c r="S63" i="61"/>
  <c r="P63" i="61"/>
  <c r="M63" i="61"/>
  <c r="I63" i="61"/>
  <c r="E63" i="61"/>
  <c r="S62" i="61"/>
  <c r="P62" i="61"/>
  <c r="M62" i="61"/>
  <c r="I62" i="61"/>
  <c r="E62" i="61"/>
  <c r="S61" i="61"/>
  <c r="P61" i="61"/>
  <c r="M61" i="61"/>
  <c r="I61" i="61"/>
  <c r="E61" i="61"/>
  <c r="S60" i="61"/>
  <c r="P60" i="61"/>
  <c r="M60" i="61"/>
  <c r="I60" i="61"/>
  <c r="E60" i="61"/>
  <c r="S59" i="61"/>
  <c r="P59" i="61"/>
  <c r="M59" i="61"/>
  <c r="I59" i="61"/>
  <c r="E59" i="61"/>
  <c r="S58" i="61"/>
  <c r="P58" i="61"/>
  <c r="M58" i="61"/>
  <c r="I58" i="61"/>
  <c r="E58" i="61"/>
  <c r="S57" i="61"/>
  <c r="P57" i="61"/>
  <c r="M57" i="61"/>
  <c r="I57" i="61"/>
  <c r="E57" i="61"/>
  <c r="S56" i="61"/>
  <c r="P56" i="61"/>
  <c r="M56" i="61"/>
  <c r="I56" i="61"/>
  <c r="E56" i="61"/>
  <c r="S55" i="61"/>
  <c r="P55" i="61"/>
  <c r="M55" i="61"/>
  <c r="I55" i="61"/>
  <c r="E55" i="61"/>
  <c r="S54" i="61"/>
  <c r="P54" i="61"/>
  <c r="M54" i="61"/>
  <c r="I54" i="61"/>
  <c r="E54" i="61"/>
  <c r="S53" i="61"/>
  <c r="P53" i="61"/>
  <c r="M53" i="61"/>
  <c r="I53" i="61"/>
  <c r="E53" i="61"/>
  <c r="S52" i="61"/>
  <c r="P52" i="61"/>
  <c r="M52" i="61"/>
  <c r="I52" i="61"/>
  <c r="E52" i="61"/>
  <c r="S51" i="61"/>
  <c r="P51" i="61"/>
  <c r="M51" i="61"/>
  <c r="I51" i="61"/>
  <c r="E51" i="61"/>
  <c r="S50" i="61"/>
  <c r="P50" i="61"/>
  <c r="M50" i="61"/>
  <c r="I50" i="61"/>
  <c r="E50" i="61"/>
  <c r="S49" i="61"/>
  <c r="P49" i="61"/>
  <c r="M49" i="61"/>
  <c r="I49" i="61"/>
  <c r="E49" i="61"/>
  <c r="S48" i="61"/>
  <c r="P48" i="61"/>
  <c r="M48" i="61"/>
  <c r="I48" i="61"/>
  <c r="E48" i="61"/>
  <c r="S47" i="61"/>
  <c r="P47" i="61"/>
  <c r="M47" i="61"/>
  <c r="I47" i="61"/>
  <c r="E47" i="61"/>
  <c r="S46" i="61"/>
  <c r="P46" i="61"/>
  <c r="M46" i="61"/>
  <c r="I46" i="61"/>
  <c r="E46" i="61"/>
  <c r="S45" i="61"/>
  <c r="P45" i="61"/>
  <c r="M45" i="61"/>
  <c r="I45" i="61"/>
  <c r="E45" i="61"/>
  <c r="S44" i="61"/>
  <c r="P44" i="61"/>
  <c r="M44" i="61"/>
  <c r="I44" i="61"/>
  <c r="E44" i="61"/>
  <c r="S43" i="61"/>
  <c r="P43" i="61"/>
  <c r="M43" i="61"/>
  <c r="I43" i="61"/>
  <c r="E43" i="61"/>
  <c r="S42" i="61"/>
  <c r="P42" i="61"/>
  <c r="M42" i="61"/>
  <c r="I42" i="61"/>
  <c r="E42" i="61"/>
  <c r="S41" i="61"/>
  <c r="P41" i="61"/>
  <c r="M41" i="61"/>
  <c r="I41" i="61"/>
  <c r="E41" i="61"/>
  <c r="S40" i="61"/>
  <c r="P40" i="61"/>
  <c r="M40" i="61"/>
  <c r="I40" i="61"/>
  <c r="E40" i="61"/>
  <c r="S39" i="61"/>
  <c r="P39" i="61"/>
  <c r="M39" i="61"/>
  <c r="I39" i="61"/>
  <c r="E39" i="61"/>
  <c r="S38" i="61"/>
  <c r="P38" i="61"/>
  <c r="M38" i="61"/>
  <c r="I38" i="61"/>
  <c r="E38" i="61"/>
  <c r="S37" i="61"/>
  <c r="P37" i="61"/>
  <c r="M37" i="61"/>
  <c r="I37" i="61"/>
  <c r="E37" i="61"/>
  <c r="S36" i="61"/>
  <c r="P36" i="61"/>
  <c r="M36" i="61"/>
  <c r="I36" i="61"/>
  <c r="E36" i="61"/>
  <c r="S35" i="61"/>
  <c r="P35" i="61"/>
  <c r="M35" i="61"/>
  <c r="I35" i="61"/>
  <c r="E35" i="61"/>
  <c r="S34" i="61"/>
  <c r="P34" i="61"/>
  <c r="M34" i="61"/>
  <c r="I34" i="61"/>
  <c r="E34" i="61"/>
  <c r="S33" i="61"/>
  <c r="P33" i="61"/>
  <c r="M33" i="61"/>
  <c r="I33" i="61"/>
  <c r="E33" i="61"/>
  <c r="S32" i="61"/>
  <c r="P32" i="61"/>
  <c r="M32" i="61"/>
  <c r="I32" i="61"/>
  <c r="E32" i="61"/>
  <c r="S31" i="61"/>
  <c r="P31" i="61"/>
  <c r="M31" i="61"/>
  <c r="I31" i="61"/>
  <c r="E31" i="61"/>
  <c r="S30" i="61"/>
  <c r="P30" i="61"/>
  <c r="M30" i="61"/>
  <c r="I30" i="61"/>
  <c r="E30" i="61"/>
  <c r="S29" i="61"/>
  <c r="P29" i="61"/>
  <c r="M29" i="61"/>
  <c r="I29" i="61"/>
  <c r="E29" i="61"/>
  <c r="S28" i="61"/>
  <c r="P28" i="61"/>
  <c r="M28" i="61"/>
  <c r="I28" i="61"/>
  <c r="E28" i="61"/>
  <c r="S27" i="61"/>
  <c r="P27" i="61"/>
  <c r="M27" i="61"/>
  <c r="I27" i="61"/>
  <c r="E27" i="61"/>
  <c r="S26" i="61"/>
  <c r="P26" i="61"/>
  <c r="M26" i="61"/>
  <c r="I26" i="61"/>
  <c r="E26" i="61"/>
  <c r="S25" i="61"/>
  <c r="P25" i="61"/>
  <c r="M25" i="61"/>
  <c r="I25" i="61"/>
  <c r="E25" i="61"/>
  <c r="S24" i="61"/>
  <c r="P24" i="61"/>
  <c r="M24" i="61"/>
  <c r="I24" i="61"/>
  <c r="E24" i="61"/>
  <c r="S23" i="61"/>
  <c r="P23" i="61"/>
  <c r="M23" i="61"/>
  <c r="I23" i="61"/>
  <c r="E23" i="61"/>
  <c r="S22" i="61"/>
  <c r="P22" i="61"/>
  <c r="M22" i="61"/>
  <c r="I22" i="61"/>
  <c r="E22" i="61"/>
  <c r="S21" i="61"/>
  <c r="P21" i="61"/>
  <c r="M21" i="61"/>
  <c r="I21" i="61"/>
  <c r="E21" i="61"/>
  <c r="S20" i="61"/>
  <c r="P20" i="61"/>
  <c r="M20" i="61"/>
  <c r="I20" i="61"/>
  <c r="E20" i="61"/>
  <c r="S19" i="61"/>
  <c r="P19" i="61"/>
  <c r="M19" i="61"/>
  <c r="I19" i="61"/>
  <c r="E19" i="61"/>
  <c r="S18" i="61"/>
  <c r="P18" i="61"/>
  <c r="M18" i="61"/>
  <c r="I18" i="61"/>
  <c r="E18" i="61"/>
  <c r="S17" i="61"/>
  <c r="P17" i="61"/>
  <c r="M17" i="61"/>
  <c r="I17" i="61"/>
  <c r="E17" i="61"/>
  <c r="S16" i="61"/>
  <c r="P16" i="61"/>
  <c r="M16" i="61"/>
  <c r="I16" i="61"/>
  <c r="E16" i="61"/>
  <c r="S15" i="61"/>
  <c r="P15" i="61"/>
  <c r="M15" i="61"/>
  <c r="I15" i="61"/>
  <c r="E15" i="61"/>
  <c r="S14" i="61"/>
  <c r="P14" i="61"/>
  <c r="M14" i="61"/>
  <c r="I14" i="61"/>
  <c r="E14" i="61"/>
  <c r="S13" i="61"/>
  <c r="P13" i="61"/>
  <c r="M13" i="61"/>
  <c r="I13" i="61"/>
  <c r="E13" i="61"/>
  <c r="S12" i="61"/>
  <c r="P12" i="61"/>
  <c r="M12" i="61"/>
  <c r="I12" i="61"/>
  <c r="E12" i="61"/>
  <c r="S11" i="61"/>
  <c r="P11" i="61"/>
  <c r="M11" i="61"/>
  <c r="I11" i="61"/>
  <c r="E11" i="61"/>
  <c r="S10" i="61"/>
  <c r="P10" i="61"/>
  <c r="M10" i="61"/>
  <c r="I10" i="61"/>
  <c r="E10" i="61"/>
  <c r="S9" i="61"/>
  <c r="P9" i="61"/>
  <c r="M9" i="61"/>
  <c r="I9" i="61"/>
  <c r="E9" i="61"/>
  <c r="S8" i="61"/>
  <c r="P8" i="61"/>
  <c r="M8" i="61"/>
  <c r="I8" i="61"/>
  <c r="E8" i="61"/>
  <c r="S7" i="61"/>
  <c r="P7" i="61"/>
  <c r="M7" i="61"/>
  <c r="I7" i="61"/>
  <c r="E7" i="61"/>
  <c r="S6" i="61"/>
  <c r="P6" i="61"/>
  <c r="M6" i="61"/>
  <c r="I6" i="61"/>
  <c r="E6" i="61"/>
  <c r="S5" i="61"/>
  <c r="P5" i="61"/>
  <c r="M5" i="61"/>
  <c r="I5" i="61"/>
  <c r="E5" i="61"/>
  <c r="S4" i="61"/>
  <c r="P4" i="61"/>
  <c r="M4" i="61"/>
  <c r="I4" i="61"/>
  <c r="E4" i="61"/>
  <c r="S3" i="61"/>
  <c r="P3" i="61"/>
  <c r="M3" i="61"/>
  <c r="I3" i="61"/>
  <c r="E3" i="61"/>
  <c r="T94" i="83" l="1"/>
  <c r="AF94" i="83" s="1"/>
  <c r="T37" i="85"/>
  <c r="AF37" i="85" s="1"/>
  <c r="T45" i="85"/>
  <c r="AF45" i="85" s="1"/>
  <c r="T85" i="85"/>
  <c r="AF85" i="85" s="1"/>
  <c r="T109" i="85"/>
  <c r="AF109" i="85" s="1"/>
  <c r="T125" i="85"/>
  <c r="AF125" i="85" s="1"/>
  <c r="T133" i="85"/>
  <c r="AF133" i="85" s="1"/>
  <c r="T149" i="85"/>
  <c r="AF149" i="85" s="1"/>
  <c r="T157" i="85"/>
  <c r="AF157" i="85" s="1"/>
  <c r="T165" i="85"/>
  <c r="AF165" i="85" s="1"/>
  <c r="T101" i="83"/>
  <c r="AF101" i="83" s="1"/>
  <c r="T105" i="83"/>
  <c r="AF105" i="83" s="1"/>
  <c r="T13" i="126"/>
  <c r="AF13" i="126" s="1"/>
  <c r="T45" i="126"/>
  <c r="AF45" i="126" s="1"/>
  <c r="T67" i="83"/>
  <c r="AF67" i="83" s="1"/>
  <c r="T21" i="125"/>
  <c r="AF21" i="125" s="1"/>
  <c r="T29" i="125"/>
  <c r="AF29" i="125" s="1"/>
  <c r="T122" i="125"/>
  <c r="AF122" i="125" s="1"/>
  <c r="T53" i="65"/>
  <c r="AF53" i="65" s="1"/>
  <c r="T77" i="126"/>
  <c r="AF77" i="126" s="1"/>
  <c r="T24" i="85"/>
  <c r="AF24" i="85" s="1"/>
  <c r="T48" i="85"/>
  <c r="AF48" i="85" s="1"/>
  <c r="T88" i="85"/>
  <c r="AF88" i="85" s="1"/>
  <c r="T96" i="85"/>
  <c r="AF96" i="85" s="1"/>
  <c r="T119" i="126"/>
  <c r="AF119" i="126" s="1"/>
  <c r="T122" i="126"/>
  <c r="AF122" i="126" s="1"/>
  <c r="T127" i="126"/>
  <c r="AF127" i="126" s="1"/>
  <c r="T130" i="126"/>
  <c r="AF130" i="126" s="1"/>
  <c r="T5" i="85"/>
  <c r="AF5" i="85" s="1"/>
  <c r="T21" i="85"/>
  <c r="AF21" i="85" s="1"/>
  <c r="T61" i="85"/>
  <c r="AF61" i="85" s="1"/>
  <c r="T93" i="85"/>
  <c r="AF93" i="85" s="1"/>
  <c r="T57" i="65"/>
  <c r="AF57" i="65" s="1"/>
  <c r="T37" i="83"/>
  <c r="AF37" i="83" s="1"/>
  <c r="T3" i="61"/>
  <c r="AF3" i="61" s="1"/>
  <c r="T11" i="61"/>
  <c r="AF11" i="61" s="1"/>
  <c r="T19" i="61"/>
  <c r="AF19" i="61" s="1"/>
  <c r="T27" i="61"/>
  <c r="AF27" i="61" s="1"/>
  <c r="T35" i="61"/>
  <c r="AF35" i="61" s="1"/>
  <c r="T67" i="61"/>
  <c r="AF67" i="61" s="1"/>
  <c r="T75" i="61"/>
  <c r="AF75" i="61" s="1"/>
  <c r="T83" i="61"/>
  <c r="AF83" i="61" s="1"/>
  <c r="T99" i="61"/>
  <c r="AF99" i="61" s="1"/>
  <c r="T107" i="61"/>
  <c r="AF107" i="61" s="1"/>
  <c r="T115" i="61"/>
  <c r="AF115" i="61" s="1"/>
  <c r="T123" i="61"/>
  <c r="AF123" i="61" s="1"/>
  <c r="T131" i="61"/>
  <c r="AF131" i="61" s="1"/>
  <c r="T139" i="61"/>
  <c r="AF139" i="61" s="1"/>
  <c r="T147" i="61"/>
  <c r="AF147" i="61" s="1"/>
  <c r="T111" i="125"/>
  <c r="AF111" i="125" s="1"/>
  <c r="T138" i="65"/>
  <c r="AF138" i="65" s="1"/>
  <c r="T158" i="83"/>
  <c r="AF158" i="83" s="1"/>
  <c r="T5" i="126"/>
  <c r="AF5" i="126" s="1"/>
  <c r="T109" i="126"/>
  <c r="AF109" i="126" s="1"/>
  <c r="T141" i="126"/>
  <c r="AF141" i="126" s="1"/>
  <c r="T99" i="85"/>
  <c r="AF99" i="85" s="1"/>
  <c r="T107" i="85"/>
  <c r="AF107" i="85" s="1"/>
  <c r="T132" i="65"/>
  <c r="AF132" i="65" s="1"/>
  <c r="T140" i="65"/>
  <c r="AF140" i="65" s="1"/>
  <c r="T155" i="126"/>
  <c r="AF155" i="126" s="1"/>
  <c r="T155" i="61"/>
  <c r="AF155" i="61" s="1"/>
  <c r="T163" i="61"/>
  <c r="AF163" i="61" s="1"/>
  <c r="T68" i="125"/>
  <c r="AF68" i="125" s="1"/>
  <c r="T61" i="65"/>
  <c r="AF61" i="65" s="1"/>
  <c r="T65" i="65"/>
  <c r="AF65" i="65" s="1"/>
  <c r="T109" i="65"/>
  <c r="AF109" i="65" s="1"/>
  <c r="T25" i="125"/>
  <c r="AF25" i="125" s="1"/>
  <c r="T38" i="65"/>
  <c r="AF38" i="65" s="1"/>
  <c r="T69" i="83"/>
  <c r="AF69" i="83" s="1"/>
  <c r="T93" i="83"/>
  <c r="AF93" i="83" s="1"/>
  <c r="T99" i="83"/>
  <c r="AF99" i="83" s="1"/>
  <c r="T165" i="83"/>
  <c r="AF165" i="83" s="1"/>
  <c r="T84" i="126"/>
  <c r="AF84" i="126" s="1"/>
  <c r="T85" i="126"/>
  <c r="AF85" i="126" s="1"/>
  <c r="T92" i="126"/>
  <c r="AF92" i="126" s="1"/>
  <c r="T32" i="65"/>
  <c r="AF32" i="65" s="1"/>
  <c r="T40" i="65"/>
  <c r="AF40" i="65" s="1"/>
  <c r="T131" i="83"/>
  <c r="AF131" i="83" s="1"/>
  <c r="T49" i="126"/>
  <c r="AF49" i="126" s="1"/>
  <c r="T57" i="126"/>
  <c r="AF57" i="126" s="1"/>
  <c r="T136" i="125"/>
  <c r="AF136" i="125" s="1"/>
  <c r="T45" i="65"/>
  <c r="AF45" i="65" s="1"/>
  <c r="T3" i="126"/>
  <c r="AF3" i="126" s="1"/>
  <c r="T11" i="126"/>
  <c r="AF11" i="126" s="1"/>
  <c r="T118" i="126"/>
  <c r="AF118" i="126" s="1"/>
  <c r="T37" i="125"/>
  <c r="AF37" i="125" s="1"/>
  <c r="T45" i="125"/>
  <c r="AF45" i="125" s="1"/>
  <c r="T53" i="125"/>
  <c r="AF53" i="125" s="1"/>
  <c r="T69" i="125"/>
  <c r="AF69" i="125" s="1"/>
  <c r="T85" i="125"/>
  <c r="AF85" i="125" s="1"/>
  <c r="T93" i="125"/>
  <c r="AF93" i="125" s="1"/>
  <c r="T133" i="125"/>
  <c r="AF133" i="125" s="1"/>
  <c r="T149" i="125"/>
  <c r="AF149" i="125" s="1"/>
  <c r="T157" i="125"/>
  <c r="AF157" i="125" s="1"/>
  <c r="T165" i="125"/>
  <c r="AF165" i="125" s="1"/>
  <c r="T117" i="65"/>
  <c r="AF117" i="65" s="1"/>
  <c r="T83" i="126"/>
  <c r="AF83" i="126" s="1"/>
  <c r="T91" i="126"/>
  <c r="AF91" i="126" s="1"/>
  <c r="T107" i="126"/>
  <c r="AF107" i="126" s="1"/>
  <c r="T13" i="85"/>
  <c r="AF13" i="85" s="1"/>
  <c r="T34" i="85"/>
  <c r="AF34" i="85" s="1"/>
  <c r="T53" i="85"/>
  <c r="AF53" i="85" s="1"/>
  <c r="T69" i="85"/>
  <c r="AF69" i="85" s="1"/>
  <c r="T101" i="85"/>
  <c r="AF101" i="85" s="1"/>
  <c r="T152" i="85"/>
  <c r="AF152" i="85" s="1"/>
  <c r="T156" i="85"/>
  <c r="AF156" i="85" s="1"/>
  <c r="T160" i="85"/>
  <c r="AF160" i="85" s="1"/>
  <c r="T29" i="85"/>
  <c r="AF29" i="85" s="1"/>
  <c r="T77" i="85"/>
  <c r="AF77" i="85" s="1"/>
  <c r="T26" i="85"/>
  <c r="AF26" i="85" s="1"/>
  <c r="T63" i="85"/>
  <c r="AF63" i="85" s="1"/>
  <c r="T71" i="85"/>
  <c r="AF71" i="85" s="1"/>
  <c r="T138" i="85"/>
  <c r="AF138" i="85" s="1"/>
  <c r="T141" i="85"/>
  <c r="AF141" i="85" s="1"/>
  <c r="T146" i="85"/>
  <c r="AF146" i="85" s="1"/>
  <c r="T55" i="85"/>
  <c r="AF55" i="85" s="1"/>
  <c r="T60" i="85"/>
  <c r="AF60" i="85" s="1"/>
  <c r="T68" i="85"/>
  <c r="AF68" i="85" s="1"/>
  <c r="T127" i="85"/>
  <c r="AF127" i="85" s="1"/>
  <c r="T135" i="85"/>
  <c r="AF135" i="85" s="1"/>
  <c r="T9" i="85"/>
  <c r="AF9" i="85" s="1"/>
  <c r="T38" i="85"/>
  <c r="AF38" i="85" s="1"/>
  <c r="T41" i="85"/>
  <c r="AF41" i="85" s="1"/>
  <c r="T124" i="85"/>
  <c r="AF124" i="85" s="1"/>
  <c r="T132" i="85"/>
  <c r="AF132" i="85" s="1"/>
  <c r="T154" i="85"/>
  <c r="AF154" i="85" s="1"/>
  <c r="T35" i="85"/>
  <c r="AF35" i="85" s="1"/>
  <c r="T102" i="85"/>
  <c r="AF102" i="85" s="1"/>
  <c r="T113" i="85"/>
  <c r="AF113" i="85" s="1"/>
  <c r="T116" i="85"/>
  <c r="AF116" i="85" s="1"/>
  <c r="T117" i="85"/>
  <c r="AF117" i="85" s="1"/>
  <c r="T121" i="85"/>
  <c r="AF121" i="85" s="1"/>
  <c r="T19" i="126"/>
  <c r="AF19" i="126" s="1"/>
  <c r="T27" i="126"/>
  <c r="AF27" i="126" s="1"/>
  <c r="T35" i="126"/>
  <c r="AF35" i="126" s="1"/>
  <c r="T43" i="126"/>
  <c r="AF43" i="126" s="1"/>
  <c r="T81" i="126"/>
  <c r="AF81" i="126" s="1"/>
  <c r="T89" i="126"/>
  <c r="AF89" i="126" s="1"/>
  <c r="T116" i="126"/>
  <c r="AF116" i="126" s="1"/>
  <c r="T117" i="126"/>
  <c r="AF117" i="126" s="1"/>
  <c r="T124" i="126"/>
  <c r="AF124" i="126" s="1"/>
  <c r="T151" i="126"/>
  <c r="AF151" i="126" s="1"/>
  <c r="T154" i="126"/>
  <c r="AF154" i="126" s="1"/>
  <c r="T159" i="126"/>
  <c r="AF159" i="126" s="1"/>
  <c r="T51" i="126"/>
  <c r="AF51" i="126" s="1"/>
  <c r="T59" i="126"/>
  <c r="AF59" i="126" s="1"/>
  <c r="T75" i="126"/>
  <c r="AF75" i="126" s="1"/>
  <c r="T86" i="126"/>
  <c r="AF86" i="126" s="1"/>
  <c r="T113" i="126"/>
  <c r="AF113" i="126" s="1"/>
  <c r="T121" i="126"/>
  <c r="AF121" i="126" s="1"/>
  <c r="T148" i="126"/>
  <c r="AF148" i="126" s="1"/>
  <c r="T149" i="126"/>
  <c r="AF149" i="126" s="1"/>
  <c r="T156" i="126"/>
  <c r="AF156" i="126" s="1"/>
  <c r="T145" i="126"/>
  <c r="AF145" i="126" s="1"/>
  <c r="T153" i="126"/>
  <c r="AF153" i="126" s="1"/>
  <c r="T10" i="126"/>
  <c r="AF10" i="126" s="1"/>
  <c r="T29" i="126"/>
  <c r="AF29" i="126" s="1"/>
  <c r="T37" i="126"/>
  <c r="AF37" i="126" s="1"/>
  <c r="T67" i="126"/>
  <c r="AF67" i="126" s="1"/>
  <c r="T80" i="126"/>
  <c r="AF80" i="126" s="1"/>
  <c r="T115" i="126"/>
  <c r="AF115" i="126" s="1"/>
  <c r="T123" i="126"/>
  <c r="AF123" i="126" s="1"/>
  <c r="T131" i="126"/>
  <c r="AF131" i="126" s="1"/>
  <c r="T139" i="126"/>
  <c r="AF139" i="126" s="1"/>
  <c r="T23" i="126"/>
  <c r="AF23" i="126" s="1"/>
  <c r="T26" i="126"/>
  <c r="AF26" i="126" s="1"/>
  <c r="T31" i="126"/>
  <c r="AF31" i="126" s="1"/>
  <c r="T34" i="126"/>
  <c r="AF34" i="126" s="1"/>
  <c r="T42" i="126"/>
  <c r="AF42" i="126" s="1"/>
  <c r="T61" i="126"/>
  <c r="AF61" i="126" s="1"/>
  <c r="T69" i="126"/>
  <c r="AF69" i="126" s="1"/>
  <c r="T93" i="126"/>
  <c r="AF93" i="126" s="1"/>
  <c r="T99" i="126"/>
  <c r="AF99" i="126" s="1"/>
  <c r="T101" i="126"/>
  <c r="AF101" i="126" s="1"/>
  <c r="T112" i="126"/>
  <c r="AF112" i="126" s="1"/>
  <c r="T147" i="126"/>
  <c r="AF147" i="126" s="1"/>
  <c r="T163" i="126"/>
  <c r="AF163" i="126" s="1"/>
  <c r="T20" i="126"/>
  <c r="AF20" i="126" s="1"/>
  <c r="T21" i="126"/>
  <c r="AF21" i="126" s="1"/>
  <c r="T28" i="126"/>
  <c r="AF28" i="126" s="1"/>
  <c r="T55" i="126"/>
  <c r="AF55" i="126" s="1"/>
  <c r="T58" i="126"/>
  <c r="AF58" i="126" s="1"/>
  <c r="T63" i="126"/>
  <c r="AF63" i="126" s="1"/>
  <c r="T66" i="126"/>
  <c r="AF66" i="126" s="1"/>
  <c r="T125" i="126"/>
  <c r="AF125" i="126" s="1"/>
  <c r="T133" i="126"/>
  <c r="AF133" i="126" s="1"/>
  <c r="T17" i="126"/>
  <c r="AF17" i="126" s="1"/>
  <c r="T25" i="126"/>
  <c r="AF25" i="126" s="1"/>
  <c r="T52" i="126"/>
  <c r="AF52" i="126" s="1"/>
  <c r="T53" i="126"/>
  <c r="AF53" i="126" s="1"/>
  <c r="T60" i="126"/>
  <c r="AF60" i="126" s="1"/>
  <c r="T87" i="126"/>
  <c r="AF87" i="126" s="1"/>
  <c r="T90" i="126"/>
  <c r="AF90" i="126" s="1"/>
  <c r="T98" i="126"/>
  <c r="AF98" i="126" s="1"/>
  <c r="T157" i="126"/>
  <c r="AF157" i="126" s="1"/>
  <c r="T165" i="126"/>
  <c r="AF165" i="126" s="1"/>
  <c r="T16" i="83"/>
  <c r="AF16" i="83" s="1"/>
  <c r="T20" i="83"/>
  <c r="AF20" i="83" s="1"/>
  <c r="T13" i="83"/>
  <c r="AF13" i="83" s="1"/>
  <c r="T21" i="83"/>
  <c r="AF21" i="83" s="1"/>
  <c r="T29" i="83"/>
  <c r="AF29" i="83" s="1"/>
  <c r="T80" i="83"/>
  <c r="AF80" i="83" s="1"/>
  <c r="T3" i="83"/>
  <c r="AF3" i="83" s="1"/>
  <c r="T5" i="83"/>
  <c r="AF5" i="83" s="1"/>
  <c r="T35" i="83"/>
  <c r="AF35" i="83" s="1"/>
  <c r="T45" i="83"/>
  <c r="AF45" i="83" s="1"/>
  <c r="T53" i="83"/>
  <c r="AF53" i="83" s="1"/>
  <c r="T77" i="83"/>
  <c r="AF77" i="83" s="1"/>
  <c r="T85" i="83"/>
  <c r="AF85" i="83" s="1"/>
  <c r="T144" i="83"/>
  <c r="AF144" i="83" s="1"/>
  <c r="T109" i="83"/>
  <c r="AF109" i="83" s="1"/>
  <c r="T117" i="83"/>
  <c r="AF117" i="83" s="1"/>
  <c r="T125" i="83"/>
  <c r="AF125" i="83" s="1"/>
  <c r="T141" i="83"/>
  <c r="AF141" i="83" s="1"/>
  <c r="T157" i="83"/>
  <c r="AF157" i="83" s="1"/>
  <c r="T55" i="83"/>
  <c r="AF55" i="83" s="1"/>
  <c r="T58" i="83"/>
  <c r="AF58" i="83" s="1"/>
  <c r="T61" i="83"/>
  <c r="AF61" i="83" s="1"/>
  <c r="T90" i="83"/>
  <c r="AF90" i="83" s="1"/>
  <c r="T133" i="83"/>
  <c r="AF133" i="83" s="1"/>
  <c r="T163" i="83"/>
  <c r="AF163" i="83" s="1"/>
  <c r="T79" i="83"/>
  <c r="AF79" i="83" s="1"/>
  <c r="T122" i="83"/>
  <c r="AF122" i="83" s="1"/>
  <c r="T30" i="83"/>
  <c r="AF30" i="83" s="1"/>
  <c r="T41" i="83"/>
  <c r="AF41" i="83" s="1"/>
  <c r="T111" i="83"/>
  <c r="AF111" i="83" s="1"/>
  <c r="T116" i="83"/>
  <c r="AF116" i="83" s="1"/>
  <c r="T143" i="83"/>
  <c r="AF143" i="83" s="1"/>
  <c r="T146" i="83"/>
  <c r="AF146" i="83" s="1"/>
  <c r="T149" i="83"/>
  <c r="AF149" i="83" s="1"/>
  <c r="T5" i="65"/>
  <c r="AF5" i="65" s="1"/>
  <c r="T13" i="65"/>
  <c r="AF13" i="65" s="1"/>
  <c r="T21" i="65"/>
  <c r="AF21" i="65" s="1"/>
  <c r="T29" i="65"/>
  <c r="AF29" i="65" s="1"/>
  <c r="T37" i="65"/>
  <c r="AF37" i="65" s="1"/>
  <c r="T102" i="65"/>
  <c r="AF102" i="65" s="1"/>
  <c r="T121" i="65"/>
  <c r="AF121" i="65" s="1"/>
  <c r="T125" i="65"/>
  <c r="AF125" i="65" s="1"/>
  <c r="T129" i="65"/>
  <c r="AF129" i="65" s="1"/>
  <c r="T127" i="65"/>
  <c r="AF127" i="65" s="1"/>
  <c r="T96" i="65"/>
  <c r="AF96" i="65" s="1"/>
  <c r="T99" i="65"/>
  <c r="AF99" i="65" s="1"/>
  <c r="T104" i="65"/>
  <c r="AF104" i="65" s="1"/>
  <c r="T10" i="65"/>
  <c r="AF10" i="65" s="1"/>
  <c r="T69" i="65"/>
  <c r="AF69" i="65" s="1"/>
  <c r="T77" i="65"/>
  <c r="AF77" i="65" s="1"/>
  <c r="T85" i="65"/>
  <c r="AF85" i="65" s="1"/>
  <c r="T93" i="65"/>
  <c r="AF93" i="65" s="1"/>
  <c r="T101" i="65"/>
  <c r="AF101" i="65" s="1"/>
  <c r="T35" i="65"/>
  <c r="AF35" i="65" s="1"/>
  <c r="M167" i="65"/>
  <c r="T4" i="65"/>
  <c r="AF4" i="65" s="1"/>
  <c r="T12" i="65"/>
  <c r="AF12" i="65" s="1"/>
  <c r="T160" i="65"/>
  <c r="AF160" i="65" s="1"/>
  <c r="T162" i="65"/>
  <c r="AF162" i="65" s="1"/>
  <c r="T74" i="65"/>
  <c r="AF74" i="65" s="1"/>
  <c r="T133" i="65"/>
  <c r="AF133" i="65" s="1"/>
  <c r="T141" i="65"/>
  <c r="AF141" i="65" s="1"/>
  <c r="T149" i="65"/>
  <c r="AF149" i="65" s="1"/>
  <c r="T155" i="65"/>
  <c r="AF155" i="65" s="1"/>
  <c r="T157" i="65"/>
  <c r="AF157" i="65" s="1"/>
  <c r="T165" i="65"/>
  <c r="AF165" i="65" s="1"/>
  <c r="T63" i="65"/>
  <c r="AF63" i="65" s="1"/>
  <c r="T68" i="65"/>
  <c r="AF68" i="65" s="1"/>
  <c r="T76" i="65"/>
  <c r="AF76" i="65" s="1"/>
  <c r="T58" i="125"/>
  <c r="AF58" i="125" s="1"/>
  <c r="T61" i="125"/>
  <c r="AF61" i="125" s="1"/>
  <c r="T77" i="125"/>
  <c r="AF77" i="125" s="1"/>
  <c r="T101" i="125"/>
  <c r="AF101" i="125" s="1"/>
  <c r="T47" i="125"/>
  <c r="AF47" i="125" s="1"/>
  <c r="T123" i="125"/>
  <c r="AF123" i="125" s="1"/>
  <c r="T125" i="125"/>
  <c r="AF125" i="125" s="1"/>
  <c r="T141" i="125"/>
  <c r="AF141" i="125" s="1"/>
  <c r="T155" i="125"/>
  <c r="AF155" i="125" s="1"/>
  <c r="T44" i="125"/>
  <c r="AF44" i="125" s="1"/>
  <c r="T117" i="125"/>
  <c r="AF117" i="125" s="1"/>
  <c r="T22" i="125"/>
  <c r="AF22" i="125" s="1"/>
  <c r="T108" i="125"/>
  <c r="AF108" i="125" s="1"/>
  <c r="T109" i="125"/>
  <c r="AF109" i="125" s="1"/>
  <c r="T19" i="125"/>
  <c r="AF19" i="125" s="1"/>
  <c r="T86" i="125"/>
  <c r="AF86" i="125" s="1"/>
  <c r="T97" i="125"/>
  <c r="AF97" i="125" s="1"/>
  <c r="T8" i="125"/>
  <c r="AF8" i="125" s="1"/>
  <c r="T83" i="125"/>
  <c r="AF83" i="125" s="1"/>
  <c r="T150" i="125"/>
  <c r="AF150" i="125" s="1"/>
  <c r="T5" i="125"/>
  <c r="AF5" i="125" s="1"/>
  <c r="T13" i="125"/>
  <c r="AF13" i="125" s="1"/>
  <c r="T72" i="125"/>
  <c r="AF72" i="125" s="1"/>
  <c r="T4" i="85"/>
  <c r="AF4" i="85" s="1"/>
  <c r="T7" i="85"/>
  <c r="AF7" i="85" s="1"/>
  <c r="T32" i="85"/>
  <c r="AF32" i="85" s="1"/>
  <c r="T43" i="85"/>
  <c r="AF43" i="85" s="1"/>
  <c r="T46" i="85"/>
  <c r="AF46" i="85" s="1"/>
  <c r="T49" i="85"/>
  <c r="AF49" i="85" s="1"/>
  <c r="T164" i="85"/>
  <c r="AF164" i="85" s="1"/>
  <c r="T10" i="85"/>
  <c r="AF10" i="85" s="1"/>
  <c r="T12" i="85"/>
  <c r="AF12" i="85" s="1"/>
  <c r="T15" i="85"/>
  <c r="AF15" i="85" s="1"/>
  <c r="T40" i="85"/>
  <c r="AF40" i="85" s="1"/>
  <c r="T51" i="85"/>
  <c r="AF51" i="85" s="1"/>
  <c r="T54" i="85"/>
  <c r="AF54" i="85" s="1"/>
  <c r="T57" i="85"/>
  <c r="AF57" i="85" s="1"/>
  <c r="T65" i="85"/>
  <c r="AF65" i="85" s="1"/>
  <c r="T74" i="85"/>
  <c r="AF74" i="85" s="1"/>
  <c r="T76" i="85"/>
  <c r="AF76" i="85" s="1"/>
  <c r="T79" i="85"/>
  <c r="AF79" i="85" s="1"/>
  <c r="T90" i="85"/>
  <c r="AF90" i="85" s="1"/>
  <c r="T104" i="85"/>
  <c r="AF104" i="85" s="1"/>
  <c r="T115" i="85"/>
  <c r="AF115" i="85" s="1"/>
  <c r="T118" i="85"/>
  <c r="AF118" i="85" s="1"/>
  <c r="T129" i="85"/>
  <c r="AF129" i="85" s="1"/>
  <c r="T140" i="85"/>
  <c r="AF140" i="85" s="1"/>
  <c r="T143" i="85"/>
  <c r="AF143" i="85" s="1"/>
  <c r="T18" i="85"/>
  <c r="AF18" i="85" s="1"/>
  <c r="T20" i="85"/>
  <c r="AF20" i="85" s="1"/>
  <c r="T23" i="85"/>
  <c r="AF23" i="85" s="1"/>
  <c r="T59" i="85"/>
  <c r="AF59" i="85" s="1"/>
  <c r="T62" i="85"/>
  <c r="AF62" i="85" s="1"/>
  <c r="T73" i="85"/>
  <c r="AF73" i="85" s="1"/>
  <c r="T82" i="85"/>
  <c r="AF82" i="85" s="1"/>
  <c r="T84" i="85"/>
  <c r="AF84" i="85" s="1"/>
  <c r="T87" i="85"/>
  <c r="AF87" i="85" s="1"/>
  <c r="T98" i="85"/>
  <c r="AF98" i="85" s="1"/>
  <c r="T112" i="85"/>
  <c r="AF112" i="85" s="1"/>
  <c r="T123" i="85"/>
  <c r="AF123" i="85" s="1"/>
  <c r="T126" i="85"/>
  <c r="AF126" i="85" s="1"/>
  <c r="T137" i="85"/>
  <c r="AF137" i="85" s="1"/>
  <c r="T148" i="85"/>
  <c r="AF148" i="85" s="1"/>
  <c r="T151" i="85"/>
  <c r="AF151" i="85" s="1"/>
  <c r="T163" i="85"/>
  <c r="AF163" i="85" s="1"/>
  <c r="T3" i="85"/>
  <c r="AF3" i="85" s="1"/>
  <c r="T6" i="85"/>
  <c r="AF6" i="85" s="1"/>
  <c r="T28" i="85"/>
  <c r="AF28" i="85" s="1"/>
  <c r="T31" i="85"/>
  <c r="AF31" i="85" s="1"/>
  <c r="T42" i="85"/>
  <c r="AF42" i="85" s="1"/>
  <c r="T56" i="85"/>
  <c r="AF56" i="85" s="1"/>
  <c r="T67" i="85"/>
  <c r="AF67" i="85" s="1"/>
  <c r="T70" i="85"/>
  <c r="AF70" i="85" s="1"/>
  <c r="T81" i="85"/>
  <c r="AF81" i="85" s="1"/>
  <c r="T92" i="85"/>
  <c r="AF92" i="85" s="1"/>
  <c r="T95" i="85"/>
  <c r="AF95" i="85" s="1"/>
  <c r="T106" i="85"/>
  <c r="AF106" i="85" s="1"/>
  <c r="T120" i="85"/>
  <c r="AF120" i="85" s="1"/>
  <c r="T131" i="85"/>
  <c r="AF131" i="85" s="1"/>
  <c r="T134" i="85"/>
  <c r="AF134" i="85" s="1"/>
  <c r="T145" i="85"/>
  <c r="AF145" i="85" s="1"/>
  <c r="T159" i="85"/>
  <c r="AF159" i="85" s="1"/>
  <c r="T11" i="85"/>
  <c r="AF11" i="85" s="1"/>
  <c r="T14" i="85"/>
  <c r="AF14" i="85" s="1"/>
  <c r="T17" i="85"/>
  <c r="AF17" i="85" s="1"/>
  <c r="T36" i="85"/>
  <c r="AF36" i="85" s="1"/>
  <c r="T39" i="85"/>
  <c r="AF39" i="85" s="1"/>
  <c r="T50" i="85"/>
  <c r="AF50" i="85" s="1"/>
  <c r="T64" i="85"/>
  <c r="AF64" i="85" s="1"/>
  <c r="T75" i="85"/>
  <c r="AF75" i="85" s="1"/>
  <c r="T78" i="85"/>
  <c r="AF78" i="85" s="1"/>
  <c r="T89" i="85"/>
  <c r="AF89" i="85" s="1"/>
  <c r="T100" i="85"/>
  <c r="AF100" i="85" s="1"/>
  <c r="T103" i="85"/>
  <c r="AF103" i="85" s="1"/>
  <c r="T114" i="85"/>
  <c r="AF114" i="85" s="1"/>
  <c r="T128" i="85"/>
  <c r="AF128" i="85" s="1"/>
  <c r="T139" i="85"/>
  <c r="AF139" i="85" s="1"/>
  <c r="T142" i="85"/>
  <c r="AF142" i="85" s="1"/>
  <c r="T153" i="85"/>
  <c r="AF153" i="85" s="1"/>
  <c r="T162" i="85"/>
  <c r="AF162" i="85" s="1"/>
  <c r="T8" i="85"/>
  <c r="AF8" i="85" s="1"/>
  <c r="T19" i="85"/>
  <c r="AF19" i="85" s="1"/>
  <c r="T22" i="85"/>
  <c r="AF22" i="85" s="1"/>
  <c r="T25" i="85"/>
  <c r="AF25" i="85" s="1"/>
  <c r="T44" i="85"/>
  <c r="AF44" i="85" s="1"/>
  <c r="T47" i="85"/>
  <c r="AF47" i="85" s="1"/>
  <c r="T58" i="85"/>
  <c r="AF58" i="85" s="1"/>
  <c r="T72" i="85"/>
  <c r="AF72" i="85" s="1"/>
  <c r="T83" i="85"/>
  <c r="AF83" i="85" s="1"/>
  <c r="T86" i="85"/>
  <c r="AF86" i="85" s="1"/>
  <c r="T97" i="85"/>
  <c r="AF97" i="85" s="1"/>
  <c r="T108" i="85"/>
  <c r="AF108" i="85" s="1"/>
  <c r="T111" i="85"/>
  <c r="AF111" i="85" s="1"/>
  <c r="T122" i="85"/>
  <c r="AF122" i="85" s="1"/>
  <c r="T136" i="85"/>
  <c r="AF136" i="85" s="1"/>
  <c r="T147" i="85"/>
  <c r="AF147" i="85" s="1"/>
  <c r="T150" i="85"/>
  <c r="AF150" i="85" s="1"/>
  <c r="T161" i="85"/>
  <c r="AF161" i="85" s="1"/>
  <c r="T16" i="85"/>
  <c r="AF16" i="85" s="1"/>
  <c r="T27" i="85"/>
  <c r="AF27" i="85" s="1"/>
  <c r="T30" i="85"/>
  <c r="AF30" i="85" s="1"/>
  <c r="T33" i="85"/>
  <c r="AF33" i="85" s="1"/>
  <c r="T52" i="85"/>
  <c r="AF52" i="85" s="1"/>
  <c r="T66" i="85"/>
  <c r="AF66" i="85" s="1"/>
  <c r="T80" i="85"/>
  <c r="AF80" i="85" s="1"/>
  <c r="T91" i="85"/>
  <c r="AF91" i="85" s="1"/>
  <c r="T94" i="85"/>
  <c r="AF94" i="85" s="1"/>
  <c r="T105" i="85"/>
  <c r="AF105" i="85" s="1"/>
  <c r="T119" i="85"/>
  <c r="AF119" i="85" s="1"/>
  <c r="T130" i="85"/>
  <c r="AF130" i="85" s="1"/>
  <c r="T144" i="85"/>
  <c r="AF144" i="85" s="1"/>
  <c r="T155" i="85"/>
  <c r="AF155" i="85" s="1"/>
  <c r="T158" i="85"/>
  <c r="AF158" i="85" s="1"/>
  <c r="M167" i="126"/>
  <c r="T9" i="126"/>
  <c r="AF9" i="126" s="1"/>
  <c r="T12" i="126"/>
  <c r="AF12" i="126" s="1"/>
  <c r="T15" i="126"/>
  <c r="AF15" i="126" s="1"/>
  <c r="T18" i="126"/>
  <c r="AF18" i="126" s="1"/>
  <c r="T41" i="126"/>
  <c r="AF41" i="126" s="1"/>
  <c r="T44" i="126"/>
  <c r="AF44" i="126" s="1"/>
  <c r="T47" i="126"/>
  <c r="AF47" i="126" s="1"/>
  <c r="T50" i="126"/>
  <c r="AF50" i="126" s="1"/>
  <c r="T73" i="126"/>
  <c r="AF73" i="126" s="1"/>
  <c r="T76" i="126"/>
  <c r="AF76" i="126" s="1"/>
  <c r="T79" i="126"/>
  <c r="AF79" i="126" s="1"/>
  <c r="T82" i="126"/>
  <c r="AF82" i="126" s="1"/>
  <c r="T105" i="126"/>
  <c r="AF105" i="126" s="1"/>
  <c r="T108" i="126"/>
  <c r="AF108" i="126" s="1"/>
  <c r="T111" i="126"/>
  <c r="AF111" i="126" s="1"/>
  <c r="T114" i="126"/>
  <c r="AF114" i="126" s="1"/>
  <c r="T137" i="126"/>
  <c r="AF137" i="126" s="1"/>
  <c r="T140" i="126"/>
  <c r="AF140" i="126" s="1"/>
  <c r="T143" i="126"/>
  <c r="AF143" i="126" s="1"/>
  <c r="T146" i="126"/>
  <c r="AF146" i="126" s="1"/>
  <c r="T6" i="126"/>
  <c r="AF6" i="126" s="1"/>
  <c r="T32" i="126"/>
  <c r="AF32" i="126" s="1"/>
  <c r="T38" i="126"/>
  <c r="AF38" i="126" s="1"/>
  <c r="T64" i="126"/>
  <c r="AF64" i="126" s="1"/>
  <c r="T70" i="126"/>
  <c r="AF70" i="126" s="1"/>
  <c r="T96" i="126"/>
  <c r="AF96" i="126" s="1"/>
  <c r="T102" i="126"/>
  <c r="AF102" i="126" s="1"/>
  <c r="T128" i="126"/>
  <c r="AF128" i="126" s="1"/>
  <c r="T134" i="126"/>
  <c r="AF134" i="126" s="1"/>
  <c r="T160" i="126"/>
  <c r="AF160" i="126" s="1"/>
  <c r="T164" i="126"/>
  <c r="AF164" i="126" s="1"/>
  <c r="P167" i="126"/>
  <c r="T8" i="126"/>
  <c r="AF8" i="126" s="1"/>
  <c r="T14" i="126"/>
  <c r="AF14" i="126" s="1"/>
  <c r="T40" i="126"/>
  <c r="AF40" i="126" s="1"/>
  <c r="T46" i="126"/>
  <c r="AF46" i="126" s="1"/>
  <c r="T72" i="126"/>
  <c r="AF72" i="126" s="1"/>
  <c r="T78" i="126"/>
  <c r="AF78" i="126" s="1"/>
  <c r="T104" i="126"/>
  <c r="AF104" i="126" s="1"/>
  <c r="T110" i="126"/>
  <c r="AF110" i="126" s="1"/>
  <c r="T136" i="126"/>
  <c r="AF136" i="126" s="1"/>
  <c r="T142" i="126"/>
  <c r="AF142" i="126" s="1"/>
  <c r="T162" i="126"/>
  <c r="AF162" i="126" s="1"/>
  <c r="T16" i="126"/>
  <c r="AF16" i="126" s="1"/>
  <c r="T22" i="126"/>
  <c r="AF22" i="126" s="1"/>
  <c r="T48" i="126"/>
  <c r="AF48" i="126" s="1"/>
  <c r="T54" i="126"/>
  <c r="AF54" i="126" s="1"/>
  <c r="T95" i="126"/>
  <c r="AF95" i="126" s="1"/>
  <c r="T144" i="126"/>
  <c r="AF144" i="126" s="1"/>
  <c r="T150" i="126"/>
  <c r="AF150" i="126" s="1"/>
  <c r="T4" i="126"/>
  <c r="AF4" i="126" s="1"/>
  <c r="T7" i="126"/>
  <c r="AF7" i="126" s="1"/>
  <c r="T33" i="126"/>
  <c r="AF33" i="126" s="1"/>
  <c r="T36" i="126"/>
  <c r="AF36" i="126" s="1"/>
  <c r="T39" i="126"/>
  <c r="AF39" i="126" s="1"/>
  <c r="T65" i="126"/>
  <c r="AF65" i="126" s="1"/>
  <c r="T68" i="126"/>
  <c r="AF68" i="126" s="1"/>
  <c r="T71" i="126"/>
  <c r="AF71" i="126" s="1"/>
  <c r="T74" i="126"/>
  <c r="AF74" i="126" s="1"/>
  <c r="T97" i="126"/>
  <c r="AF97" i="126" s="1"/>
  <c r="T100" i="126"/>
  <c r="AF100" i="126" s="1"/>
  <c r="T103" i="126"/>
  <c r="AF103" i="126" s="1"/>
  <c r="T106" i="126"/>
  <c r="AF106" i="126" s="1"/>
  <c r="T129" i="126"/>
  <c r="AF129" i="126" s="1"/>
  <c r="T132" i="126"/>
  <c r="AF132" i="126" s="1"/>
  <c r="T135" i="126"/>
  <c r="AF135" i="126" s="1"/>
  <c r="T138" i="126"/>
  <c r="AF138" i="126" s="1"/>
  <c r="T161" i="126"/>
  <c r="AF161" i="126" s="1"/>
  <c r="T24" i="126"/>
  <c r="AF24" i="126" s="1"/>
  <c r="T30" i="126"/>
  <c r="AF30" i="126" s="1"/>
  <c r="T56" i="126"/>
  <c r="AF56" i="126" s="1"/>
  <c r="T62" i="126"/>
  <c r="AF62" i="126" s="1"/>
  <c r="T88" i="126"/>
  <c r="AF88" i="126" s="1"/>
  <c r="T94" i="126"/>
  <c r="AF94" i="126" s="1"/>
  <c r="T120" i="126"/>
  <c r="AF120" i="126" s="1"/>
  <c r="T126" i="126"/>
  <c r="AF126" i="126" s="1"/>
  <c r="T152" i="126"/>
  <c r="AF152" i="126" s="1"/>
  <c r="T158" i="126"/>
  <c r="AF158" i="126" s="1"/>
  <c r="T11" i="83"/>
  <c r="AF11" i="83" s="1"/>
  <c r="T24" i="83"/>
  <c r="AF24" i="83" s="1"/>
  <c r="T28" i="83"/>
  <c r="AF28" i="83" s="1"/>
  <c r="T38" i="83"/>
  <c r="AF38" i="83" s="1"/>
  <c r="T49" i="83"/>
  <c r="AF49" i="83" s="1"/>
  <c r="T63" i="83"/>
  <c r="AF63" i="83" s="1"/>
  <c r="T66" i="83"/>
  <c r="AF66" i="83" s="1"/>
  <c r="T75" i="83"/>
  <c r="AF75" i="83" s="1"/>
  <c r="T88" i="83"/>
  <c r="AF88" i="83" s="1"/>
  <c r="T102" i="83"/>
  <c r="AF102" i="83" s="1"/>
  <c r="T113" i="83"/>
  <c r="AF113" i="83" s="1"/>
  <c r="T119" i="83"/>
  <c r="AF119" i="83" s="1"/>
  <c r="T124" i="83"/>
  <c r="AF124" i="83" s="1"/>
  <c r="T130" i="83"/>
  <c r="AF130" i="83" s="1"/>
  <c r="T139" i="83"/>
  <c r="AF139" i="83" s="1"/>
  <c r="T152" i="83"/>
  <c r="AF152" i="83" s="1"/>
  <c r="T7" i="83"/>
  <c r="AF7" i="83" s="1"/>
  <c r="T10" i="83"/>
  <c r="AF10" i="83" s="1"/>
  <c r="T19" i="83"/>
  <c r="AF19" i="83" s="1"/>
  <c r="T32" i="83"/>
  <c r="AF32" i="83" s="1"/>
  <c r="T36" i="83"/>
  <c r="AF36" i="83" s="1"/>
  <c r="T46" i="83"/>
  <c r="AF46" i="83" s="1"/>
  <c r="T57" i="83"/>
  <c r="AF57" i="83" s="1"/>
  <c r="T68" i="83"/>
  <c r="AF68" i="83" s="1"/>
  <c r="T71" i="83"/>
  <c r="AF71" i="83" s="1"/>
  <c r="T74" i="83"/>
  <c r="AF74" i="83" s="1"/>
  <c r="T83" i="83"/>
  <c r="AF83" i="83" s="1"/>
  <c r="T96" i="83"/>
  <c r="AF96" i="83" s="1"/>
  <c r="T110" i="83"/>
  <c r="AF110" i="83" s="1"/>
  <c r="T121" i="83"/>
  <c r="AF121" i="83" s="1"/>
  <c r="T127" i="83"/>
  <c r="AF127" i="83" s="1"/>
  <c r="T132" i="83"/>
  <c r="AF132" i="83" s="1"/>
  <c r="T138" i="83"/>
  <c r="AF138" i="83" s="1"/>
  <c r="T147" i="83"/>
  <c r="AF147" i="83" s="1"/>
  <c r="T160" i="83"/>
  <c r="AF160" i="83" s="1"/>
  <c r="T15" i="83"/>
  <c r="AF15" i="83" s="1"/>
  <c r="T18" i="83"/>
  <c r="AF18" i="83" s="1"/>
  <c r="T27" i="83"/>
  <c r="AF27" i="83" s="1"/>
  <c r="T40" i="83"/>
  <c r="AF40" i="83" s="1"/>
  <c r="T44" i="83"/>
  <c r="AF44" i="83" s="1"/>
  <c r="T54" i="83"/>
  <c r="AF54" i="83" s="1"/>
  <c r="T65" i="83"/>
  <c r="AF65" i="83" s="1"/>
  <c r="T76" i="83"/>
  <c r="AF76" i="83" s="1"/>
  <c r="T82" i="83"/>
  <c r="AF82" i="83" s="1"/>
  <c r="T91" i="83"/>
  <c r="AF91" i="83" s="1"/>
  <c r="T104" i="83"/>
  <c r="AF104" i="83" s="1"/>
  <c r="T118" i="83"/>
  <c r="AF118" i="83" s="1"/>
  <c r="T129" i="83"/>
  <c r="AF129" i="83" s="1"/>
  <c r="T135" i="83"/>
  <c r="AF135" i="83" s="1"/>
  <c r="T140" i="83"/>
  <c r="AF140" i="83" s="1"/>
  <c r="T155" i="83"/>
  <c r="AF155" i="83" s="1"/>
  <c r="T9" i="83"/>
  <c r="AF9" i="83" s="1"/>
  <c r="T23" i="83"/>
  <c r="AF23" i="83" s="1"/>
  <c r="T48" i="83"/>
  <c r="AF48" i="83" s="1"/>
  <c r="T52" i="83"/>
  <c r="AF52" i="83" s="1"/>
  <c r="T62" i="83"/>
  <c r="AF62" i="83" s="1"/>
  <c r="T73" i="83"/>
  <c r="AF73" i="83" s="1"/>
  <c r="T84" i="83"/>
  <c r="AF84" i="83" s="1"/>
  <c r="T112" i="83"/>
  <c r="AF112" i="83" s="1"/>
  <c r="T126" i="83"/>
  <c r="AF126" i="83" s="1"/>
  <c r="T137" i="83"/>
  <c r="AF137" i="83" s="1"/>
  <c r="T148" i="83"/>
  <c r="AF148" i="83" s="1"/>
  <c r="T6" i="83"/>
  <c r="AF6" i="83" s="1"/>
  <c r="T17" i="83"/>
  <c r="AF17" i="83" s="1"/>
  <c r="T26" i="83"/>
  <c r="AF26" i="83" s="1"/>
  <c r="T31" i="83"/>
  <c r="AF31" i="83" s="1"/>
  <c r="T43" i="83"/>
  <c r="AF43" i="83" s="1"/>
  <c r="T56" i="83"/>
  <c r="AF56" i="83" s="1"/>
  <c r="T60" i="83"/>
  <c r="AF60" i="83" s="1"/>
  <c r="T70" i="83"/>
  <c r="AF70" i="83" s="1"/>
  <c r="T81" i="83"/>
  <c r="AF81" i="83" s="1"/>
  <c r="T87" i="83"/>
  <c r="AF87" i="83" s="1"/>
  <c r="T92" i="83"/>
  <c r="AF92" i="83" s="1"/>
  <c r="T95" i="83"/>
  <c r="AF95" i="83" s="1"/>
  <c r="T98" i="83"/>
  <c r="AF98" i="83" s="1"/>
  <c r="T107" i="83"/>
  <c r="AF107" i="83" s="1"/>
  <c r="T120" i="83"/>
  <c r="AF120" i="83" s="1"/>
  <c r="T134" i="83"/>
  <c r="AF134" i="83" s="1"/>
  <c r="T145" i="83"/>
  <c r="AF145" i="83" s="1"/>
  <c r="T151" i="83"/>
  <c r="AF151" i="83" s="1"/>
  <c r="T154" i="83"/>
  <c r="AF154" i="83" s="1"/>
  <c r="T156" i="83"/>
  <c r="AF156" i="83" s="1"/>
  <c r="T4" i="83"/>
  <c r="AF4" i="83" s="1"/>
  <c r="T14" i="83"/>
  <c r="AF14" i="83" s="1"/>
  <c r="T25" i="83"/>
  <c r="AF25" i="83" s="1"/>
  <c r="T34" i="83"/>
  <c r="AF34" i="83" s="1"/>
  <c r="T39" i="83"/>
  <c r="AF39" i="83" s="1"/>
  <c r="T42" i="83"/>
  <c r="AF42" i="83" s="1"/>
  <c r="T51" i="83"/>
  <c r="AF51" i="83" s="1"/>
  <c r="T64" i="83"/>
  <c r="AF64" i="83" s="1"/>
  <c r="T78" i="83"/>
  <c r="AF78" i="83" s="1"/>
  <c r="T89" i="83"/>
  <c r="AF89" i="83" s="1"/>
  <c r="T100" i="83"/>
  <c r="AF100" i="83" s="1"/>
  <c r="T106" i="83"/>
  <c r="AF106" i="83" s="1"/>
  <c r="T115" i="83"/>
  <c r="AF115" i="83" s="1"/>
  <c r="T128" i="83"/>
  <c r="AF128" i="83" s="1"/>
  <c r="T142" i="83"/>
  <c r="AF142" i="83" s="1"/>
  <c r="T153" i="83"/>
  <c r="AF153" i="83" s="1"/>
  <c r="T159" i="83"/>
  <c r="AF159" i="83" s="1"/>
  <c r="T162" i="83"/>
  <c r="AF162" i="83" s="1"/>
  <c r="T164" i="83"/>
  <c r="AF164" i="83" s="1"/>
  <c r="T8" i="83"/>
  <c r="AF8" i="83" s="1"/>
  <c r="T12" i="83"/>
  <c r="AF12" i="83" s="1"/>
  <c r="T22" i="83"/>
  <c r="AF22" i="83" s="1"/>
  <c r="T33" i="83"/>
  <c r="AF33" i="83" s="1"/>
  <c r="T47" i="83"/>
  <c r="AF47" i="83" s="1"/>
  <c r="T50" i="83"/>
  <c r="AF50" i="83" s="1"/>
  <c r="T59" i="83"/>
  <c r="AF59" i="83" s="1"/>
  <c r="T72" i="83"/>
  <c r="AF72" i="83" s="1"/>
  <c r="T86" i="83"/>
  <c r="AF86" i="83" s="1"/>
  <c r="T97" i="83"/>
  <c r="AF97" i="83" s="1"/>
  <c r="T103" i="83"/>
  <c r="AF103" i="83" s="1"/>
  <c r="T108" i="83"/>
  <c r="AF108" i="83" s="1"/>
  <c r="T114" i="83"/>
  <c r="AF114" i="83" s="1"/>
  <c r="T123" i="83"/>
  <c r="AF123" i="83" s="1"/>
  <c r="T136" i="83"/>
  <c r="AF136" i="83" s="1"/>
  <c r="T150" i="83"/>
  <c r="AF150" i="83" s="1"/>
  <c r="T161" i="83"/>
  <c r="AF161" i="83" s="1"/>
  <c r="T7" i="65"/>
  <c r="AF7" i="65" s="1"/>
  <c r="S167" i="65"/>
  <c r="T9" i="65"/>
  <c r="AF9" i="65" s="1"/>
  <c r="T15" i="65"/>
  <c r="AF15" i="65" s="1"/>
  <c r="T20" i="65"/>
  <c r="AF20" i="65" s="1"/>
  <c r="T26" i="65"/>
  <c r="AF26" i="65" s="1"/>
  <c r="T48" i="65"/>
  <c r="AF48" i="65" s="1"/>
  <c r="T51" i="65"/>
  <c r="AF51" i="65" s="1"/>
  <c r="T54" i="65"/>
  <c r="AF54" i="65" s="1"/>
  <c r="T73" i="65"/>
  <c r="AF73" i="65" s="1"/>
  <c r="T79" i="65"/>
  <c r="AF79" i="65" s="1"/>
  <c r="T84" i="65"/>
  <c r="AF84" i="65" s="1"/>
  <c r="T90" i="65"/>
  <c r="AF90" i="65" s="1"/>
  <c r="T112" i="65"/>
  <c r="AF112" i="65" s="1"/>
  <c r="T115" i="65"/>
  <c r="AF115" i="65" s="1"/>
  <c r="T118" i="65"/>
  <c r="AF118" i="65" s="1"/>
  <c r="T137" i="65"/>
  <c r="AF137" i="65" s="1"/>
  <c r="T143" i="65"/>
  <c r="AF143" i="65" s="1"/>
  <c r="T148" i="65"/>
  <c r="AF148" i="65" s="1"/>
  <c r="T154" i="65"/>
  <c r="AF154" i="65" s="1"/>
  <c r="T18" i="65"/>
  <c r="AF18" i="65" s="1"/>
  <c r="T135" i="65"/>
  <c r="AF135" i="65" s="1"/>
  <c r="T17" i="65"/>
  <c r="AF17" i="65" s="1"/>
  <c r="T23" i="65"/>
  <c r="AF23" i="65" s="1"/>
  <c r="T28" i="65"/>
  <c r="AF28" i="65" s="1"/>
  <c r="T34" i="65"/>
  <c r="AF34" i="65" s="1"/>
  <c r="T56" i="65"/>
  <c r="AF56" i="65" s="1"/>
  <c r="T59" i="65"/>
  <c r="AF59" i="65" s="1"/>
  <c r="T62" i="65"/>
  <c r="AF62" i="65" s="1"/>
  <c r="T81" i="65"/>
  <c r="AF81" i="65" s="1"/>
  <c r="T87" i="65"/>
  <c r="AF87" i="65" s="1"/>
  <c r="T92" i="65"/>
  <c r="AF92" i="65" s="1"/>
  <c r="T98" i="65"/>
  <c r="AF98" i="65" s="1"/>
  <c r="T120" i="65"/>
  <c r="AF120" i="65" s="1"/>
  <c r="T123" i="65"/>
  <c r="AF123" i="65" s="1"/>
  <c r="T126" i="65"/>
  <c r="AF126" i="65" s="1"/>
  <c r="T145" i="65"/>
  <c r="AF145" i="65" s="1"/>
  <c r="T151" i="65"/>
  <c r="AF151" i="65" s="1"/>
  <c r="T156" i="65"/>
  <c r="AF156" i="65" s="1"/>
  <c r="P167" i="65"/>
  <c r="T3" i="65"/>
  <c r="AF3" i="65" s="1"/>
  <c r="T6" i="65"/>
  <c r="AF6" i="65" s="1"/>
  <c r="T25" i="65"/>
  <c r="AF25" i="65" s="1"/>
  <c r="T31" i="65"/>
  <c r="AF31" i="65" s="1"/>
  <c r="T36" i="65"/>
  <c r="AF36" i="65" s="1"/>
  <c r="T42" i="65"/>
  <c r="AF42" i="65" s="1"/>
  <c r="T64" i="65"/>
  <c r="AF64" i="65" s="1"/>
  <c r="T67" i="65"/>
  <c r="AF67" i="65" s="1"/>
  <c r="T70" i="65"/>
  <c r="AF70" i="65" s="1"/>
  <c r="T89" i="65"/>
  <c r="AF89" i="65" s="1"/>
  <c r="T95" i="65"/>
  <c r="AF95" i="65" s="1"/>
  <c r="T100" i="65"/>
  <c r="AF100" i="65" s="1"/>
  <c r="T106" i="65"/>
  <c r="AF106" i="65" s="1"/>
  <c r="T128" i="65"/>
  <c r="AF128" i="65" s="1"/>
  <c r="T131" i="65"/>
  <c r="AF131" i="65" s="1"/>
  <c r="T134" i="65"/>
  <c r="AF134" i="65" s="1"/>
  <c r="T153" i="65"/>
  <c r="AF153" i="65" s="1"/>
  <c r="T159" i="65"/>
  <c r="AF159" i="65" s="1"/>
  <c r="T164" i="65"/>
  <c r="AF164" i="65" s="1"/>
  <c r="T46" i="65"/>
  <c r="AF46" i="65" s="1"/>
  <c r="T82" i="65"/>
  <c r="AF82" i="65" s="1"/>
  <c r="T107" i="65"/>
  <c r="AF107" i="65" s="1"/>
  <c r="T8" i="65"/>
  <c r="AF8" i="65" s="1"/>
  <c r="T11" i="65"/>
  <c r="AF11" i="65" s="1"/>
  <c r="T14" i="65"/>
  <c r="AF14" i="65" s="1"/>
  <c r="T33" i="65"/>
  <c r="AF33" i="65" s="1"/>
  <c r="T39" i="65"/>
  <c r="AF39" i="65" s="1"/>
  <c r="T44" i="65"/>
  <c r="AF44" i="65" s="1"/>
  <c r="T50" i="65"/>
  <c r="AF50" i="65" s="1"/>
  <c r="T72" i="65"/>
  <c r="AF72" i="65" s="1"/>
  <c r="T75" i="65"/>
  <c r="AF75" i="65" s="1"/>
  <c r="T78" i="65"/>
  <c r="AF78" i="65" s="1"/>
  <c r="T97" i="65"/>
  <c r="AF97" i="65" s="1"/>
  <c r="T103" i="65"/>
  <c r="AF103" i="65" s="1"/>
  <c r="T108" i="65"/>
  <c r="AF108" i="65" s="1"/>
  <c r="T114" i="65"/>
  <c r="AF114" i="65" s="1"/>
  <c r="T136" i="65"/>
  <c r="AF136" i="65" s="1"/>
  <c r="T142" i="65"/>
  <c r="AF142" i="65" s="1"/>
  <c r="T161" i="65"/>
  <c r="AF161" i="65" s="1"/>
  <c r="T43" i="65"/>
  <c r="AF43" i="65" s="1"/>
  <c r="T110" i="65"/>
  <c r="AF110" i="65" s="1"/>
  <c r="E167" i="65"/>
  <c r="T16" i="65"/>
  <c r="AF16" i="65" s="1"/>
  <c r="T19" i="65"/>
  <c r="AF19" i="65" s="1"/>
  <c r="T22" i="65"/>
  <c r="AF22" i="65" s="1"/>
  <c r="T41" i="65"/>
  <c r="AF41" i="65" s="1"/>
  <c r="T47" i="65"/>
  <c r="AF47" i="65" s="1"/>
  <c r="T52" i="65"/>
  <c r="AF52" i="65" s="1"/>
  <c r="T58" i="65"/>
  <c r="AF58" i="65" s="1"/>
  <c r="T80" i="65"/>
  <c r="AF80" i="65" s="1"/>
  <c r="T83" i="65"/>
  <c r="AF83" i="65" s="1"/>
  <c r="T86" i="65"/>
  <c r="AF86" i="65" s="1"/>
  <c r="T105" i="65"/>
  <c r="AF105" i="65" s="1"/>
  <c r="T111" i="65"/>
  <c r="AF111" i="65" s="1"/>
  <c r="T116" i="65"/>
  <c r="AF116" i="65" s="1"/>
  <c r="T122" i="65"/>
  <c r="AF122" i="65" s="1"/>
  <c r="T139" i="65"/>
  <c r="AF139" i="65" s="1"/>
  <c r="T144" i="65"/>
  <c r="AF144" i="65" s="1"/>
  <c r="T150" i="65"/>
  <c r="AF150" i="65" s="1"/>
  <c r="T71" i="65"/>
  <c r="AF71" i="65" s="1"/>
  <c r="T146" i="65"/>
  <c r="AF146" i="65" s="1"/>
  <c r="T163" i="65"/>
  <c r="AF163" i="65" s="1"/>
  <c r="I167" i="65"/>
  <c r="T24" i="65"/>
  <c r="AF24" i="65" s="1"/>
  <c r="T27" i="65"/>
  <c r="AF27" i="65" s="1"/>
  <c r="T30" i="65"/>
  <c r="AF30" i="65" s="1"/>
  <c r="T49" i="65"/>
  <c r="AF49" i="65" s="1"/>
  <c r="T55" i="65"/>
  <c r="AF55" i="65" s="1"/>
  <c r="T60" i="65"/>
  <c r="AF60" i="65" s="1"/>
  <c r="T66" i="65"/>
  <c r="AF66" i="65" s="1"/>
  <c r="T88" i="65"/>
  <c r="AF88" i="65" s="1"/>
  <c r="T91" i="65"/>
  <c r="AF91" i="65" s="1"/>
  <c r="T94" i="65"/>
  <c r="AF94" i="65" s="1"/>
  <c r="T113" i="65"/>
  <c r="AF113" i="65" s="1"/>
  <c r="T119" i="65"/>
  <c r="AF119" i="65" s="1"/>
  <c r="T124" i="65"/>
  <c r="AF124" i="65" s="1"/>
  <c r="T130" i="65"/>
  <c r="AF130" i="65" s="1"/>
  <c r="T147" i="65"/>
  <c r="AF147" i="65" s="1"/>
  <c r="T152" i="65"/>
  <c r="AF152" i="65" s="1"/>
  <c r="T158" i="65"/>
  <c r="AF158" i="65" s="1"/>
  <c r="T16" i="125"/>
  <c r="AF16" i="125" s="1"/>
  <c r="T27" i="125"/>
  <c r="AF27" i="125" s="1"/>
  <c r="T30" i="125"/>
  <c r="AF30" i="125" s="1"/>
  <c r="T33" i="125"/>
  <c r="AF33" i="125" s="1"/>
  <c r="T39" i="125"/>
  <c r="AF39" i="125" s="1"/>
  <c r="T50" i="125"/>
  <c r="AF50" i="125" s="1"/>
  <c r="T52" i="125"/>
  <c r="AF52" i="125" s="1"/>
  <c r="T55" i="125"/>
  <c r="AF55" i="125" s="1"/>
  <c r="T66" i="125"/>
  <c r="AF66" i="125" s="1"/>
  <c r="T80" i="125"/>
  <c r="AF80" i="125" s="1"/>
  <c r="T91" i="125"/>
  <c r="AF91" i="125" s="1"/>
  <c r="T94" i="125"/>
  <c r="AF94" i="125" s="1"/>
  <c r="T105" i="125"/>
  <c r="AF105" i="125" s="1"/>
  <c r="T116" i="125"/>
  <c r="AF116" i="125" s="1"/>
  <c r="T119" i="125"/>
  <c r="AF119" i="125" s="1"/>
  <c r="T130" i="125"/>
  <c r="AF130" i="125" s="1"/>
  <c r="T131" i="125"/>
  <c r="AF131" i="125" s="1"/>
  <c r="T144" i="125"/>
  <c r="AF144" i="125" s="1"/>
  <c r="T158" i="125"/>
  <c r="AF158" i="125" s="1"/>
  <c r="T161" i="125"/>
  <c r="AF161" i="125" s="1"/>
  <c r="T10" i="125"/>
  <c r="AF10" i="125" s="1"/>
  <c r="T24" i="125"/>
  <c r="AF24" i="125" s="1"/>
  <c r="T35" i="125"/>
  <c r="AF35" i="125" s="1"/>
  <c r="T38" i="125"/>
  <c r="AF38" i="125" s="1"/>
  <c r="T41" i="125"/>
  <c r="AF41" i="125" s="1"/>
  <c r="T49" i="125"/>
  <c r="AF49" i="125" s="1"/>
  <c r="T63" i="125"/>
  <c r="AF63" i="125" s="1"/>
  <c r="T74" i="125"/>
  <c r="AF74" i="125" s="1"/>
  <c r="T88" i="125"/>
  <c r="AF88" i="125" s="1"/>
  <c r="T99" i="125"/>
  <c r="AF99" i="125" s="1"/>
  <c r="T102" i="125"/>
  <c r="AF102" i="125" s="1"/>
  <c r="T113" i="125"/>
  <c r="AF113" i="125" s="1"/>
  <c r="T127" i="125"/>
  <c r="AF127" i="125" s="1"/>
  <c r="T138" i="125"/>
  <c r="AF138" i="125" s="1"/>
  <c r="T139" i="125"/>
  <c r="AF139" i="125" s="1"/>
  <c r="T152" i="125"/>
  <c r="AF152" i="125" s="1"/>
  <c r="T4" i="125"/>
  <c r="AF4" i="125" s="1"/>
  <c r="T18" i="125"/>
  <c r="AF18" i="125" s="1"/>
  <c r="T32" i="125"/>
  <c r="AF32" i="125" s="1"/>
  <c r="T43" i="125"/>
  <c r="AF43" i="125" s="1"/>
  <c r="T46" i="125"/>
  <c r="AF46" i="125" s="1"/>
  <c r="T57" i="125"/>
  <c r="AF57" i="125" s="1"/>
  <c r="T60" i="125"/>
  <c r="AF60" i="125" s="1"/>
  <c r="T71" i="125"/>
  <c r="AF71" i="125" s="1"/>
  <c r="T82" i="125"/>
  <c r="AF82" i="125" s="1"/>
  <c r="T96" i="125"/>
  <c r="AF96" i="125" s="1"/>
  <c r="T110" i="125"/>
  <c r="AF110" i="125" s="1"/>
  <c r="T121" i="125"/>
  <c r="AF121" i="125" s="1"/>
  <c r="T124" i="125"/>
  <c r="AF124" i="125" s="1"/>
  <c r="T132" i="125"/>
  <c r="AF132" i="125" s="1"/>
  <c r="T135" i="125"/>
  <c r="AF135" i="125" s="1"/>
  <c r="T146" i="125"/>
  <c r="AF146" i="125" s="1"/>
  <c r="T147" i="125"/>
  <c r="AF147" i="125" s="1"/>
  <c r="T160" i="125"/>
  <c r="AF160" i="125" s="1"/>
  <c r="T164" i="125"/>
  <c r="AF164" i="125" s="1"/>
  <c r="T12" i="125"/>
  <c r="AF12" i="125" s="1"/>
  <c r="T26" i="125"/>
  <c r="AF26" i="125" s="1"/>
  <c r="T40" i="125"/>
  <c r="AF40" i="125" s="1"/>
  <c r="T51" i="125"/>
  <c r="AF51" i="125" s="1"/>
  <c r="T54" i="125"/>
  <c r="AF54" i="125" s="1"/>
  <c r="T65" i="125"/>
  <c r="AF65" i="125" s="1"/>
  <c r="T76" i="125"/>
  <c r="AF76" i="125" s="1"/>
  <c r="T79" i="125"/>
  <c r="AF79" i="125" s="1"/>
  <c r="T90" i="125"/>
  <c r="AF90" i="125" s="1"/>
  <c r="T104" i="125"/>
  <c r="AF104" i="125" s="1"/>
  <c r="T118" i="125"/>
  <c r="AF118" i="125" s="1"/>
  <c r="T140" i="125"/>
  <c r="AF140" i="125" s="1"/>
  <c r="T143" i="125"/>
  <c r="AF143" i="125" s="1"/>
  <c r="T154" i="125"/>
  <c r="AF154" i="125" s="1"/>
  <c r="T15" i="125"/>
  <c r="AF15" i="125" s="1"/>
  <c r="T20" i="125"/>
  <c r="AF20" i="125" s="1"/>
  <c r="T34" i="125"/>
  <c r="AF34" i="125" s="1"/>
  <c r="T48" i="125"/>
  <c r="AF48" i="125" s="1"/>
  <c r="T59" i="125"/>
  <c r="AF59" i="125" s="1"/>
  <c r="T62" i="125"/>
  <c r="AF62" i="125" s="1"/>
  <c r="T73" i="125"/>
  <c r="AF73" i="125" s="1"/>
  <c r="T84" i="125"/>
  <c r="AF84" i="125" s="1"/>
  <c r="T87" i="125"/>
  <c r="AF87" i="125" s="1"/>
  <c r="T98" i="125"/>
  <c r="AF98" i="125" s="1"/>
  <c r="T112" i="125"/>
  <c r="AF112" i="125" s="1"/>
  <c r="T126" i="125"/>
  <c r="AF126" i="125" s="1"/>
  <c r="T129" i="125"/>
  <c r="AF129" i="125" s="1"/>
  <c r="T137" i="125"/>
  <c r="AF137" i="125" s="1"/>
  <c r="T148" i="125"/>
  <c r="AF148" i="125" s="1"/>
  <c r="T151" i="125"/>
  <c r="AF151" i="125" s="1"/>
  <c r="T163" i="125"/>
  <c r="AF163" i="125" s="1"/>
  <c r="M167" i="125"/>
  <c r="T3" i="125"/>
  <c r="AF3" i="125" s="1"/>
  <c r="T6" i="125"/>
  <c r="AF6" i="125" s="1"/>
  <c r="T9" i="125"/>
  <c r="AF9" i="125" s="1"/>
  <c r="T23" i="125"/>
  <c r="AF23" i="125" s="1"/>
  <c r="T28" i="125"/>
  <c r="AF28" i="125" s="1"/>
  <c r="T42" i="125"/>
  <c r="AF42" i="125" s="1"/>
  <c r="T56" i="125"/>
  <c r="AF56" i="125" s="1"/>
  <c r="T67" i="125"/>
  <c r="AF67" i="125" s="1"/>
  <c r="T70" i="125"/>
  <c r="AF70" i="125" s="1"/>
  <c r="T92" i="125"/>
  <c r="AF92" i="125" s="1"/>
  <c r="T95" i="125"/>
  <c r="AF95" i="125" s="1"/>
  <c r="T106" i="125"/>
  <c r="AF106" i="125" s="1"/>
  <c r="T107" i="125"/>
  <c r="AF107" i="125" s="1"/>
  <c r="T120" i="125"/>
  <c r="AF120" i="125" s="1"/>
  <c r="T134" i="125"/>
  <c r="AF134" i="125" s="1"/>
  <c r="T145" i="125"/>
  <c r="AF145" i="125" s="1"/>
  <c r="T159" i="125"/>
  <c r="AF159" i="125" s="1"/>
  <c r="T7" i="125"/>
  <c r="AF7" i="125" s="1"/>
  <c r="T11" i="125"/>
  <c r="AF11" i="125" s="1"/>
  <c r="T14" i="125"/>
  <c r="AF14" i="125" s="1"/>
  <c r="T17" i="125"/>
  <c r="AF17" i="125" s="1"/>
  <c r="T31" i="125"/>
  <c r="AF31" i="125" s="1"/>
  <c r="T36" i="125"/>
  <c r="AF36" i="125" s="1"/>
  <c r="T64" i="125"/>
  <c r="AF64" i="125" s="1"/>
  <c r="T75" i="125"/>
  <c r="AF75" i="125" s="1"/>
  <c r="T78" i="125"/>
  <c r="AF78" i="125" s="1"/>
  <c r="T81" i="125"/>
  <c r="AF81" i="125" s="1"/>
  <c r="T89" i="125"/>
  <c r="AF89" i="125" s="1"/>
  <c r="T100" i="125"/>
  <c r="AF100" i="125" s="1"/>
  <c r="T103" i="125"/>
  <c r="AF103" i="125" s="1"/>
  <c r="T114" i="125"/>
  <c r="AF114" i="125" s="1"/>
  <c r="T115" i="125"/>
  <c r="AF115" i="125" s="1"/>
  <c r="T128" i="125"/>
  <c r="AF128" i="125" s="1"/>
  <c r="T142" i="125"/>
  <c r="AF142" i="125" s="1"/>
  <c r="T153" i="125"/>
  <c r="AF153" i="125" s="1"/>
  <c r="T156" i="125"/>
  <c r="AF156" i="125" s="1"/>
  <c r="T162" i="125"/>
  <c r="AF162" i="125" s="1"/>
  <c r="T6" i="61"/>
  <c r="AF6" i="61" s="1"/>
  <c r="T14" i="61"/>
  <c r="AF14" i="61" s="1"/>
  <c r="T22" i="61"/>
  <c r="AF22" i="61" s="1"/>
  <c r="T30" i="61"/>
  <c r="AF30" i="61" s="1"/>
  <c r="T38" i="61"/>
  <c r="AF38" i="61" s="1"/>
  <c r="T46" i="61"/>
  <c r="AF46" i="61" s="1"/>
  <c r="T54" i="61"/>
  <c r="AF54" i="61" s="1"/>
  <c r="T62" i="61"/>
  <c r="AF62" i="61" s="1"/>
  <c r="T70" i="61"/>
  <c r="AF70" i="61" s="1"/>
  <c r="T78" i="61"/>
  <c r="AF78" i="61" s="1"/>
  <c r="T110" i="61"/>
  <c r="AF110" i="61" s="1"/>
  <c r="T118" i="61"/>
  <c r="AF118" i="61" s="1"/>
  <c r="T126" i="61"/>
  <c r="AF126" i="61" s="1"/>
  <c r="T134" i="61"/>
  <c r="AF134" i="61" s="1"/>
  <c r="T142" i="61"/>
  <c r="AF142" i="61" s="1"/>
  <c r="T150" i="61"/>
  <c r="AF150" i="61" s="1"/>
  <c r="T158" i="61"/>
  <c r="AF158" i="61" s="1"/>
  <c r="I2" i="126"/>
  <c r="I167" i="126" s="1"/>
  <c r="E167" i="126"/>
  <c r="S2" i="126"/>
  <c r="S167" i="126" s="1"/>
  <c r="T2" i="65"/>
  <c r="E167" i="125"/>
  <c r="P2" i="125"/>
  <c r="P167" i="125" s="1"/>
  <c r="D167" i="125"/>
  <c r="I2" i="125"/>
  <c r="I167" i="125" s="1"/>
  <c r="S2" i="125"/>
  <c r="S167" i="125" s="1"/>
  <c r="T43" i="61"/>
  <c r="AF43" i="61" s="1"/>
  <c r="T51" i="61"/>
  <c r="AF51" i="61" s="1"/>
  <c r="T59" i="61"/>
  <c r="AF59" i="61" s="1"/>
  <c r="T91" i="61"/>
  <c r="AF91" i="61" s="1"/>
  <c r="T9" i="61"/>
  <c r="AF9" i="61" s="1"/>
  <c r="T17" i="61"/>
  <c r="AF17" i="61" s="1"/>
  <c r="T25" i="61"/>
  <c r="AF25" i="61" s="1"/>
  <c r="T33" i="61"/>
  <c r="AF33" i="61" s="1"/>
  <c r="T41" i="61"/>
  <c r="AF41" i="61" s="1"/>
  <c r="T49" i="61"/>
  <c r="AF49" i="61" s="1"/>
  <c r="T57" i="61"/>
  <c r="AF57" i="61" s="1"/>
  <c r="T65" i="61"/>
  <c r="AF65" i="61" s="1"/>
  <c r="T73" i="61"/>
  <c r="AF73" i="61" s="1"/>
  <c r="T81" i="61"/>
  <c r="AF81" i="61" s="1"/>
  <c r="T89" i="61"/>
  <c r="AF89" i="61" s="1"/>
  <c r="T97" i="61"/>
  <c r="AF97" i="61" s="1"/>
  <c r="T105" i="61"/>
  <c r="AF105" i="61" s="1"/>
  <c r="T113" i="61"/>
  <c r="AF113" i="61" s="1"/>
  <c r="T121" i="61"/>
  <c r="AF121" i="61" s="1"/>
  <c r="T129" i="61"/>
  <c r="AF129" i="61" s="1"/>
  <c r="T137" i="61"/>
  <c r="AF137" i="61" s="1"/>
  <c r="T145" i="61"/>
  <c r="AF145" i="61" s="1"/>
  <c r="T153" i="61"/>
  <c r="AF153" i="61" s="1"/>
  <c r="T161" i="61"/>
  <c r="AF161" i="61" s="1"/>
  <c r="T8" i="61"/>
  <c r="AF8" i="61" s="1"/>
  <c r="T16" i="61"/>
  <c r="AF16" i="61" s="1"/>
  <c r="T24" i="61"/>
  <c r="AF24" i="61" s="1"/>
  <c r="T32" i="61"/>
  <c r="AF32" i="61" s="1"/>
  <c r="T40" i="61"/>
  <c r="AF40" i="61" s="1"/>
  <c r="T48" i="61"/>
  <c r="AF48" i="61" s="1"/>
  <c r="T56" i="61"/>
  <c r="AF56" i="61" s="1"/>
  <c r="T64" i="61"/>
  <c r="AF64" i="61" s="1"/>
  <c r="T72" i="61"/>
  <c r="AF72" i="61" s="1"/>
  <c r="T80" i="61"/>
  <c r="AF80" i="61" s="1"/>
  <c r="T96" i="61"/>
  <c r="AF96" i="61" s="1"/>
  <c r="T104" i="61"/>
  <c r="AF104" i="61" s="1"/>
  <c r="T112" i="61"/>
  <c r="AF112" i="61" s="1"/>
  <c r="T120" i="61"/>
  <c r="AF120" i="61" s="1"/>
  <c r="T128" i="61"/>
  <c r="AF128" i="61" s="1"/>
  <c r="T136" i="61"/>
  <c r="AF136" i="61" s="1"/>
  <c r="T144" i="61"/>
  <c r="AF144" i="61" s="1"/>
  <c r="T152" i="61"/>
  <c r="AF152" i="61" s="1"/>
  <c r="T160" i="61"/>
  <c r="AF160" i="61" s="1"/>
  <c r="T61" i="61"/>
  <c r="AF61" i="61" s="1"/>
  <c r="T117" i="61"/>
  <c r="AF117" i="61" s="1"/>
  <c r="T10" i="61"/>
  <c r="AF10" i="61" s="1"/>
  <c r="T18" i="61"/>
  <c r="AF18" i="61" s="1"/>
  <c r="T26" i="61"/>
  <c r="AF26" i="61" s="1"/>
  <c r="T34" i="61"/>
  <c r="AF34" i="61" s="1"/>
  <c r="T42" i="61"/>
  <c r="AF42" i="61" s="1"/>
  <c r="T50" i="61"/>
  <c r="AF50" i="61" s="1"/>
  <c r="T58" i="61"/>
  <c r="AF58" i="61" s="1"/>
  <c r="T66" i="61"/>
  <c r="AF66" i="61" s="1"/>
  <c r="T74" i="61"/>
  <c r="AF74" i="61" s="1"/>
  <c r="T82" i="61"/>
  <c r="AF82" i="61" s="1"/>
  <c r="T114" i="61"/>
  <c r="AF114" i="61" s="1"/>
  <c r="T122" i="61"/>
  <c r="AF122" i="61" s="1"/>
  <c r="T130" i="61"/>
  <c r="AF130" i="61" s="1"/>
  <c r="T138" i="61"/>
  <c r="AF138" i="61" s="1"/>
  <c r="T146" i="61"/>
  <c r="AF146" i="61" s="1"/>
  <c r="T154" i="61"/>
  <c r="AF154" i="61" s="1"/>
  <c r="T162" i="61"/>
  <c r="AF162" i="61" s="1"/>
  <c r="T5" i="61"/>
  <c r="AF5" i="61" s="1"/>
  <c r="T13" i="61"/>
  <c r="AF13" i="61" s="1"/>
  <c r="T21" i="61"/>
  <c r="AF21" i="61" s="1"/>
  <c r="T45" i="61"/>
  <c r="AF45" i="61" s="1"/>
  <c r="T93" i="61"/>
  <c r="AF93" i="61" s="1"/>
  <c r="T109" i="61"/>
  <c r="AF109" i="61" s="1"/>
  <c r="T141" i="61"/>
  <c r="AF141" i="61" s="1"/>
  <c r="T157" i="61"/>
  <c r="AF157" i="61" s="1"/>
  <c r="T7" i="61"/>
  <c r="AF7" i="61" s="1"/>
  <c r="T15" i="61"/>
  <c r="AF15" i="61" s="1"/>
  <c r="T23" i="61"/>
  <c r="AF23" i="61" s="1"/>
  <c r="T31" i="61"/>
  <c r="AF31" i="61" s="1"/>
  <c r="T39" i="61"/>
  <c r="AF39" i="61" s="1"/>
  <c r="T47" i="61"/>
  <c r="AF47" i="61" s="1"/>
  <c r="T55" i="61"/>
  <c r="AF55" i="61" s="1"/>
  <c r="T63" i="61"/>
  <c r="AF63" i="61" s="1"/>
  <c r="T71" i="61"/>
  <c r="AF71" i="61" s="1"/>
  <c r="T79" i="61"/>
  <c r="AF79" i="61" s="1"/>
  <c r="T95" i="61"/>
  <c r="AF95" i="61" s="1"/>
  <c r="T103" i="61"/>
  <c r="AF103" i="61" s="1"/>
  <c r="T111" i="61"/>
  <c r="AF111" i="61" s="1"/>
  <c r="T119" i="61"/>
  <c r="AF119" i="61" s="1"/>
  <c r="T127" i="61"/>
  <c r="AF127" i="61" s="1"/>
  <c r="T135" i="61"/>
  <c r="AF135" i="61" s="1"/>
  <c r="T143" i="61"/>
  <c r="AF143" i="61" s="1"/>
  <c r="T151" i="61"/>
  <c r="AF151" i="61" s="1"/>
  <c r="T159" i="61"/>
  <c r="AF159" i="61" s="1"/>
  <c r="T29" i="61"/>
  <c r="AF29" i="61" s="1"/>
  <c r="T37" i="61"/>
  <c r="AF37" i="61" s="1"/>
  <c r="T53" i="61"/>
  <c r="AF53" i="61" s="1"/>
  <c r="T69" i="61"/>
  <c r="AF69" i="61" s="1"/>
  <c r="T77" i="61"/>
  <c r="AF77" i="61" s="1"/>
  <c r="T101" i="61"/>
  <c r="AF101" i="61" s="1"/>
  <c r="T125" i="61"/>
  <c r="AF125" i="61" s="1"/>
  <c r="T133" i="61"/>
  <c r="AF133" i="61" s="1"/>
  <c r="T149" i="61"/>
  <c r="AF149" i="61" s="1"/>
  <c r="T165" i="61"/>
  <c r="AF165" i="61" s="1"/>
  <c r="T4" i="61"/>
  <c r="AF4" i="61" s="1"/>
  <c r="T12" i="61"/>
  <c r="AF12" i="61" s="1"/>
  <c r="T20" i="61"/>
  <c r="AF20" i="61" s="1"/>
  <c r="T28" i="61"/>
  <c r="AF28" i="61" s="1"/>
  <c r="T36" i="61"/>
  <c r="AF36" i="61" s="1"/>
  <c r="T44" i="61"/>
  <c r="AF44" i="61" s="1"/>
  <c r="T52" i="61"/>
  <c r="AF52" i="61" s="1"/>
  <c r="T60" i="61"/>
  <c r="AF60" i="61" s="1"/>
  <c r="T68" i="61"/>
  <c r="AF68" i="61" s="1"/>
  <c r="T76" i="61"/>
  <c r="AF76" i="61" s="1"/>
  <c r="T92" i="61"/>
  <c r="AF92" i="61" s="1"/>
  <c r="T100" i="61"/>
  <c r="AF100" i="61" s="1"/>
  <c r="T108" i="61"/>
  <c r="AF108" i="61" s="1"/>
  <c r="T116" i="61"/>
  <c r="AF116" i="61" s="1"/>
  <c r="T124" i="61"/>
  <c r="AF124" i="61" s="1"/>
  <c r="T132" i="61"/>
  <c r="AF132" i="61" s="1"/>
  <c r="T140" i="61"/>
  <c r="AF140" i="61" s="1"/>
  <c r="T148" i="61"/>
  <c r="AF148" i="61" s="1"/>
  <c r="T156" i="61"/>
  <c r="AF156" i="61" s="1"/>
  <c r="T164" i="61"/>
  <c r="AF164" i="61" s="1"/>
  <c r="T88" i="61"/>
  <c r="AF88" i="61" s="1"/>
  <c r="T87" i="61"/>
  <c r="AF87" i="61" s="1"/>
  <c r="T86" i="61"/>
  <c r="AF86" i="61" s="1"/>
  <c r="T85" i="61"/>
  <c r="AF85" i="61" s="1"/>
  <c r="T84" i="61"/>
  <c r="AF84" i="61" s="1"/>
  <c r="T90" i="61"/>
  <c r="AF90" i="61" s="1"/>
  <c r="T94" i="61"/>
  <c r="AF94" i="61" s="1"/>
  <c r="T98" i="61"/>
  <c r="AF98" i="61" s="1"/>
  <c r="T102" i="61"/>
  <c r="AF102" i="61" s="1"/>
  <c r="T106" i="61"/>
  <c r="AF106" i="61" s="1"/>
  <c r="T2" i="126" l="1"/>
  <c r="AF2" i="65"/>
  <c r="AF167" i="65" s="1"/>
  <c r="T167" i="65"/>
  <c r="T2" i="125"/>
  <c r="Q2" i="61"/>
  <c r="O2" i="61"/>
  <c r="N2" i="61"/>
  <c r="L2" i="61"/>
  <c r="K2" i="61"/>
  <c r="J2" i="61"/>
  <c r="H2" i="61"/>
  <c r="F2" i="61"/>
  <c r="AE168" i="128"/>
  <c r="G2" i="61"/>
  <c r="Z2" i="61" l="1"/>
  <c r="Z167" i="61" s="1"/>
  <c r="U2" i="61"/>
  <c r="Y2" i="61"/>
  <c r="Y167" i="61" s="1"/>
  <c r="AA2" i="61"/>
  <c r="Z2" i="85" s="1"/>
  <c r="Z167" i="85" s="1"/>
  <c r="L167" i="61"/>
  <c r="L2" i="83"/>
  <c r="L167" i="83" s="1"/>
  <c r="L2" i="85"/>
  <c r="L167" i="85" s="1"/>
  <c r="N2" i="85"/>
  <c r="N2" i="83"/>
  <c r="O167" i="61"/>
  <c r="O2" i="85"/>
  <c r="O167" i="85" s="1"/>
  <c r="O2" i="83"/>
  <c r="O167" i="83" s="1"/>
  <c r="F2" i="85"/>
  <c r="F2" i="83"/>
  <c r="Q2" i="85"/>
  <c r="Q2" i="83"/>
  <c r="G167" i="61"/>
  <c r="G2" i="83"/>
  <c r="G167" i="83" s="1"/>
  <c r="G2" i="85"/>
  <c r="G167" i="85" s="1"/>
  <c r="H167" i="61"/>
  <c r="H2" i="85"/>
  <c r="H167" i="85" s="1"/>
  <c r="H2" i="83"/>
  <c r="H167" i="83" s="1"/>
  <c r="J2" i="85"/>
  <c r="J2" i="83"/>
  <c r="K167" i="61"/>
  <c r="K2" i="83"/>
  <c r="K167" i="83" s="1"/>
  <c r="K2" i="85"/>
  <c r="K167" i="85" s="1"/>
  <c r="T167" i="126"/>
  <c r="AF2" i="126"/>
  <c r="AF167" i="126" s="1"/>
  <c r="AF2" i="125"/>
  <c r="AF167" i="125" s="1"/>
  <c r="T167" i="125"/>
  <c r="J167" i="61"/>
  <c r="M2" i="61"/>
  <c r="M167" i="61" s="1"/>
  <c r="N167" i="61"/>
  <c r="P2" i="61"/>
  <c r="P167" i="61" s="1"/>
  <c r="F167" i="61"/>
  <c r="I2" i="61"/>
  <c r="I167" i="61" s="1"/>
  <c r="Q167" i="61"/>
  <c r="S2" i="61"/>
  <c r="S167" i="61" s="1"/>
  <c r="D95" i="138" l="1"/>
  <c r="D83" i="138"/>
  <c r="D162" i="138"/>
  <c r="D86" i="138"/>
  <c r="D39" i="138"/>
  <c r="D31" i="138"/>
  <c r="D23" i="138"/>
  <c r="D120" i="138"/>
  <c r="D158" i="138"/>
  <c r="D156" i="138"/>
  <c r="D22" i="138"/>
  <c r="D133" i="138"/>
  <c r="D25" i="138"/>
  <c r="D56" i="138"/>
  <c r="D102" i="138"/>
  <c r="D108" i="138"/>
  <c r="D151" i="138"/>
  <c r="D66" i="138"/>
  <c r="D62" i="138"/>
  <c r="D58" i="138"/>
  <c r="D154" i="138"/>
  <c r="D13" i="138"/>
  <c r="D61" i="138"/>
  <c r="D10" i="138"/>
  <c r="D30" i="138"/>
  <c r="D49" i="138"/>
  <c r="D142" i="138"/>
  <c r="D134" i="138"/>
  <c r="D126" i="138"/>
  <c r="D72" i="138"/>
  <c r="D48" i="138"/>
  <c r="D94" i="138"/>
  <c r="D100" i="138"/>
  <c r="D106" i="138"/>
  <c r="D147" i="138"/>
  <c r="D111" i="138"/>
  <c r="D115" i="138"/>
  <c r="D15" i="138"/>
  <c r="D63" i="138"/>
  <c r="D165" i="138"/>
  <c r="D65" i="138"/>
  <c r="D38" i="138"/>
  <c r="D34" i="138"/>
  <c r="D150" i="138"/>
  <c r="D45" i="138"/>
  <c r="D37" i="138"/>
  <c r="D118" i="138"/>
  <c r="D40" i="138"/>
  <c r="D17" i="138"/>
  <c r="D92" i="138"/>
  <c r="D114" i="138"/>
  <c r="D90" i="138"/>
  <c r="D78" i="138"/>
  <c r="D74" i="138"/>
  <c r="D79" i="138"/>
  <c r="D16" i="138"/>
  <c r="D8" i="138"/>
  <c r="D81" i="138"/>
  <c r="D160" i="138"/>
  <c r="D73" i="138"/>
  <c r="D161" i="138"/>
  <c r="D35" i="138"/>
  <c r="D18" i="138"/>
  <c r="D14" i="138"/>
  <c r="D53" i="138"/>
  <c r="D26" i="138"/>
  <c r="D137" i="138"/>
  <c r="D140" i="138"/>
  <c r="D125" i="138"/>
  <c r="D121" i="138"/>
  <c r="D116" i="138"/>
  <c r="D32" i="138"/>
  <c r="D9" i="138"/>
  <c r="D84" i="138"/>
  <c r="D146" i="138"/>
  <c r="D44" i="138"/>
  <c r="D135" i="138"/>
  <c r="D119" i="138"/>
  <c r="D103" i="138"/>
  <c r="D67" i="138"/>
  <c r="D59" i="138"/>
  <c r="D50" i="138"/>
  <c r="D46" i="138"/>
  <c r="D42" i="138"/>
  <c r="D124" i="138"/>
  <c r="D110" i="138"/>
  <c r="D21" i="138"/>
  <c r="D85" i="138"/>
  <c r="D101" i="138"/>
  <c r="D139" i="138"/>
  <c r="D24" i="138"/>
  <c r="D20" i="138"/>
  <c r="D76" i="138"/>
  <c r="D138" i="138"/>
  <c r="D36" i="138"/>
  <c r="D70" i="138"/>
  <c r="D7" i="138"/>
  <c r="D3" i="138"/>
  <c r="D77" i="138"/>
  <c r="D69" i="138"/>
  <c r="D157" i="138"/>
  <c r="D153" i="138"/>
  <c r="D145" i="138"/>
  <c r="D164" i="138"/>
  <c r="D104" i="138"/>
  <c r="D96" i="138"/>
  <c r="D88" i="138"/>
  <c r="D80" i="138"/>
  <c r="D33" i="138"/>
  <c r="D113" i="138"/>
  <c r="D109" i="138"/>
  <c r="D155" i="138"/>
  <c r="D123" i="138"/>
  <c r="D19" i="138"/>
  <c r="D12" i="138"/>
  <c r="D68" i="138"/>
  <c r="D98" i="138"/>
  <c r="D131" i="138"/>
  <c r="D99" i="138"/>
  <c r="D71" i="138"/>
  <c r="D75" i="138"/>
  <c r="D54" i="138"/>
  <c r="D51" i="138"/>
  <c r="D144" i="138"/>
  <c r="D128" i="138"/>
  <c r="D149" i="138"/>
  <c r="D148" i="138"/>
  <c r="D4" i="138"/>
  <c r="D129" i="138"/>
  <c r="D117" i="138"/>
  <c r="D105" i="138"/>
  <c r="D107" i="138"/>
  <c r="D11" i="138"/>
  <c r="D159" i="138"/>
  <c r="D60" i="138"/>
  <c r="D130" i="138"/>
  <c r="D82" i="138"/>
  <c r="D127" i="138"/>
  <c r="D28" i="138"/>
  <c r="D89" i="138"/>
  <c r="D55" i="138"/>
  <c r="D47" i="138"/>
  <c r="D152" i="138"/>
  <c r="D43" i="138"/>
  <c r="D136" i="138"/>
  <c r="D27" i="138"/>
  <c r="D57" i="138"/>
  <c r="D112" i="138"/>
  <c r="D141" i="138"/>
  <c r="D41" i="138"/>
  <c r="D132" i="138"/>
  <c r="D29" i="138"/>
  <c r="D64" i="138"/>
  <c r="D97" i="138"/>
  <c r="D93" i="138"/>
  <c r="D87" i="138"/>
  <c r="D91" i="138"/>
  <c r="D163" i="138"/>
  <c r="D143" i="138"/>
  <c r="D52" i="138"/>
  <c r="D122" i="138"/>
  <c r="Y2" i="85"/>
  <c r="Y167" i="85" s="1"/>
  <c r="X2" i="83"/>
  <c r="X167" i="83" s="1"/>
  <c r="Y2" i="83"/>
  <c r="Y167" i="83" s="1"/>
  <c r="Z2" i="83"/>
  <c r="Z167" i="83" s="1"/>
  <c r="AA167" i="61"/>
  <c r="X2" i="85"/>
  <c r="X167" i="85" s="1"/>
  <c r="Q167" i="83"/>
  <c r="S2" i="83"/>
  <c r="S167" i="83" s="1"/>
  <c r="Q167" i="85"/>
  <c r="S2" i="85"/>
  <c r="S167" i="85" s="1"/>
  <c r="F167" i="83"/>
  <c r="I2" i="83"/>
  <c r="I167" i="83" s="1"/>
  <c r="N167" i="83"/>
  <c r="P2" i="83"/>
  <c r="P167" i="83" s="1"/>
  <c r="F167" i="85"/>
  <c r="I2" i="85"/>
  <c r="I167" i="85" s="1"/>
  <c r="N167" i="85"/>
  <c r="P2" i="85"/>
  <c r="P167" i="85" s="1"/>
  <c r="J167" i="85"/>
  <c r="M2" i="85"/>
  <c r="M167" i="85" s="1"/>
  <c r="M2" i="83"/>
  <c r="M167" i="83" s="1"/>
  <c r="J167" i="83"/>
  <c r="AD103" i="128" l="1"/>
  <c r="AD103" i="127"/>
  <c r="AD153" i="128"/>
  <c r="AD153" i="127"/>
  <c r="AD47" i="127"/>
  <c r="AD47" i="128"/>
  <c r="AD156" i="128"/>
  <c r="AD156" i="127"/>
  <c r="AD46" i="127"/>
  <c r="AD46" i="128"/>
  <c r="AD75" i="128"/>
  <c r="AD75" i="127"/>
  <c r="AD166" i="127"/>
  <c r="AD166" i="128"/>
  <c r="AD94" i="127"/>
  <c r="AD94" i="128"/>
  <c r="AD129" i="128"/>
  <c r="AD129" i="127"/>
  <c r="AD141" i="127"/>
  <c r="AD141" i="128"/>
  <c r="AD30" i="128"/>
  <c r="AD30" i="127"/>
  <c r="AD159" i="127"/>
  <c r="AD159" i="128"/>
  <c r="AD19" i="128"/>
  <c r="AD19" i="127"/>
  <c r="AD78" i="128"/>
  <c r="AD78" i="127"/>
  <c r="AD42" i="127"/>
  <c r="AD42" i="128"/>
  <c r="AD50" i="128"/>
  <c r="AD50" i="127"/>
  <c r="AD138" i="127"/>
  <c r="AD138" i="128"/>
  <c r="AD36" i="128"/>
  <c r="AD36" i="127"/>
  <c r="AD26" i="127"/>
  <c r="AD26" i="128"/>
  <c r="AD112" i="128"/>
  <c r="AD112" i="127"/>
  <c r="AD148" i="128"/>
  <c r="AD148" i="127"/>
  <c r="AD39" i="127"/>
  <c r="AD39" i="128"/>
  <c r="AD118" i="128"/>
  <c r="AD118" i="127"/>
  <c r="AD130" i="127"/>
  <c r="AD130" i="128"/>
  <c r="AD34" i="128"/>
  <c r="AD34" i="127"/>
  <c r="AD22" i="128"/>
  <c r="AD22" i="127"/>
  <c r="AD126" i="127"/>
  <c r="AD126" i="128"/>
  <c r="AD160" i="127"/>
  <c r="AD160" i="128"/>
  <c r="AD107" i="127"/>
  <c r="AD107" i="128"/>
  <c r="AD87" i="128"/>
  <c r="AD87" i="127"/>
  <c r="AD45" i="127"/>
  <c r="AD45" i="128"/>
  <c r="AD9" i="128"/>
  <c r="AD9" i="127"/>
  <c r="AD151" i="128"/>
  <c r="AD151" i="127"/>
  <c r="AD32" i="127"/>
  <c r="AD32" i="128"/>
  <c r="AD111" i="128"/>
  <c r="AD111" i="127"/>
  <c r="AD134" i="128"/>
  <c r="AD134" i="127"/>
  <c r="AD125" i="127"/>
  <c r="AD125" i="128"/>
  <c r="AD143" i="128"/>
  <c r="AD143" i="127"/>
  <c r="AD157" i="128"/>
  <c r="AD157" i="127"/>
  <c r="AD28" i="127"/>
  <c r="AD28" i="128"/>
  <c r="AD79" i="127"/>
  <c r="AD79" i="128"/>
  <c r="AD15" i="127"/>
  <c r="AD15" i="128"/>
  <c r="AD33" i="127"/>
  <c r="AD33" i="128"/>
  <c r="AD68" i="128"/>
  <c r="AD68" i="127"/>
  <c r="AD13" i="128"/>
  <c r="AD13" i="127"/>
  <c r="AD14" i="127"/>
  <c r="AD14" i="128"/>
  <c r="AD20" i="127"/>
  <c r="AD20" i="128"/>
  <c r="AD17" i="128"/>
  <c r="AD17" i="127"/>
  <c r="AD142" i="127"/>
  <c r="AD142" i="128"/>
  <c r="AD105" i="128"/>
  <c r="AD105" i="127"/>
  <c r="AD24" i="128"/>
  <c r="AD24" i="127"/>
  <c r="AD35" i="128"/>
  <c r="AD35" i="127"/>
  <c r="AD40" i="127"/>
  <c r="AD40" i="128"/>
  <c r="AD67" i="127"/>
  <c r="AD67" i="128"/>
  <c r="AD69" i="128"/>
  <c r="AD69" i="127"/>
  <c r="AD12" i="127"/>
  <c r="AD12" i="128"/>
  <c r="AD144" i="128"/>
  <c r="AD144" i="127"/>
  <c r="AD127" i="127"/>
  <c r="AD127" i="128"/>
  <c r="AD70" i="128"/>
  <c r="AD70" i="127"/>
  <c r="AD80" i="128"/>
  <c r="AD80" i="127"/>
  <c r="AD49" i="128"/>
  <c r="AD49" i="127"/>
  <c r="AD98" i="127"/>
  <c r="AD98" i="128"/>
  <c r="AD91" i="127"/>
  <c r="AD91" i="128"/>
  <c r="AD81" i="127"/>
  <c r="AD81" i="128"/>
  <c r="AD115" i="128"/>
  <c r="AD115" i="127"/>
  <c r="AD133" i="127"/>
  <c r="AD133" i="128"/>
  <c r="AD77" i="127"/>
  <c r="AD77" i="128"/>
  <c r="AD41" i="127"/>
  <c r="AD41" i="128"/>
  <c r="AD44" i="128"/>
  <c r="AD44" i="127"/>
  <c r="AD101" i="128"/>
  <c r="AD101" i="127"/>
  <c r="AD163" i="128"/>
  <c r="AD163" i="127"/>
  <c r="AD154" i="128"/>
  <c r="AD154" i="127"/>
  <c r="AD158" i="127"/>
  <c r="AD158" i="128"/>
  <c r="AD43" i="127"/>
  <c r="AD43" i="128"/>
  <c r="AD25" i="127"/>
  <c r="AD25" i="128"/>
  <c r="AD135" i="128"/>
  <c r="AD135" i="127"/>
  <c r="AD124" i="127"/>
  <c r="AD124" i="128"/>
  <c r="AD150" i="128"/>
  <c r="AD150" i="127"/>
  <c r="AD145" i="127"/>
  <c r="AD145" i="128"/>
  <c r="AD116" i="127"/>
  <c r="AD116" i="128"/>
  <c r="AD139" i="127"/>
  <c r="AD139" i="128"/>
  <c r="AD31" i="127"/>
  <c r="AD31" i="128"/>
  <c r="AD89" i="128"/>
  <c r="AD89" i="127"/>
  <c r="AD93" i="127"/>
  <c r="AD93" i="128"/>
  <c r="AD72" i="127"/>
  <c r="AD72" i="128"/>
  <c r="AD136" i="128"/>
  <c r="AD136" i="127"/>
  <c r="AD132" i="128"/>
  <c r="AD132" i="127"/>
  <c r="AD165" i="127"/>
  <c r="AD165" i="128"/>
  <c r="AD140" i="127"/>
  <c r="AD140" i="128"/>
  <c r="AD162" i="128"/>
  <c r="AD162" i="127"/>
  <c r="AD119" i="128"/>
  <c r="AD119" i="127"/>
  <c r="AD152" i="127"/>
  <c r="AD152" i="128"/>
  <c r="AD86" i="127"/>
  <c r="AD86" i="128"/>
  <c r="AD73" i="128"/>
  <c r="AD73" i="127"/>
  <c r="AD21" i="127"/>
  <c r="AD21" i="128"/>
  <c r="AD164" i="128"/>
  <c r="AD164" i="127"/>
  <c r="AD117" i="127"/>
  <c r="AD117" i="128"/>
  <c r="AD16" i="128"/>
  <c r="AD16" i="127"/>
  <c r="AD92" i="128"/>
  <c r="AD92" i="127"/>
  <c r="AD88" i="127"/>
  <c r="AD88" i="128"/>
  <c r="AD23" i="128"/>
  <c r="AD23" i="127"/>
  <c r="AD83" i="127"/>
  <c r="AD83" i="128"/>
  <c r="AD76" i="128"/>
  <c r="AD76" i="127"/>
  <c r="AD120" i="127"/>
  <c r="AD120" i="128"/>
  <c r="AD18" i="127"/>
  <c r="AD18" i="128"/>
  <c r="AD108" i="128"/>
  <c r="AD108" i="127"/>
  <c r="AD147" i="127"/>
  <c r="AD147" i="128"/>
  <c r="AD95" i="127"/>
  <c r="AD95" i="128"/>
  <c r="AD84" i="128"/>
  <c r="AD84" i="127"/>
  <c r="AD161" i="127"/>
  <c r="AD161" i="128"/>
  <c r="AD137" i="128"/>
  <c r="AD137" i="127"/>
  <c r="AD149" i="128"/>
  <c r="AD149" i="127"/>
  <c r="AD110" i="127"/>
  <c r="AD110" i="128"/>
  <c r="AD71" i="128"/>
  <c r="AD71" i="127"/>
  <c r="AD10" i="128"/>
  <c r="AD10" i="127"/>
  <c r="AD51" i="128"/>
  <c r="AD51" i="127"/>
  <c r="AD29" i="128"/>
  <c r="AD29" i="127"/>
  <c r="AD155" i="127"/>
  <c r="AD155" i="128"/>
  <c r="AD97" i="128"/>
  <c r="AD97" i="127"/>
  <c r="AD11" i="127"/>
  <c r="AD11" i="128"/>
  <c r="AD113" i="127"/>
  <c r="AD113" i="128"/>
  <c r="AD99" i="127"/>
  <c r="AD99" i="128"/>
  <c r="AD146" i="127"/>
  <c r="AD146" i="128"/>
  <c r="AD102" i="127"/>
  <c r="AD102" i="128"/>
  <c r="AD74" i="127"/>
  <c r="AD74" i="128"/>
  <c r="AD37" i="128"/>
  <c r="AD37" i="127"/>
  <c r="AD109" i="127"/>
  <c r="AD109" i="128"/>
  <c r="AD52" i="128"/>
  <c r="AD52" i="127"/>
  <c r="AD82" i="127"/>
  <c r="AD82" i="128"/>
  <c r="AD8" i="128"/>
  <c r="AD8" i="127"/>
  <c r="AD38" i="128"/>
  <c r="AD38" i="127"/>
  <c r="AD122" i="127"/>
  <c r="AD122" i="128"/>
  <c r="AD66" i="127"/>
  <c r="AD66" i="128"/>
  <c r="AD90" i="128"/>
  <c r="AD90" i="127"/>
  <c r="AD7" i="128"/>
  <c r="AD7" i="127"/>
  <c r="AD114" i="128"/>
  <c r="AD114" i="127"/>
  <c r="AD121" i="128"/>
  <c r="AD121" i="127"/>
  <c r="AD128" i="127"/>
  <c r="AD128" i="128"/>
  <c r="AD104" i="128"/>
  <c r="AD104" i="127"/>
  <c r="AD131" i="127"/>
  <c r="AD131" i="128"/>
  <c r="AD100" i="128"/>
  <c r="AD100" i="127"/>
  <c r="AD123" i="128"/>
  <c r="AD123" i="127"/>
  <c r="AD27" i="127"/>
  <c r="AD27" i="128"/>
  <c r="AD106" i="127"/>
  <c r="AD106" i="128"/>
  <c r="AD85" i="128"/>
  <c r="AD85" i="127"/>
  <c r="AD48" i="128"/>
  <c r="AD48" i="127"/>
  <c r="AD96" i="127"/>
  <c r="AD96" i="128"/>
  <c r="AD4" i="127"/>
  <c r="AD3" i="127"/>
  <c r="D2" i="138"/>
  <c r="D5" i="138"/>
  <c r="D6" i="138"/>
  <c r="W29" i="124" l="1"/>
  <c r="R29" i="138" s="1"/>
  <c r="W151" i="124"/>
  <c r="R151" i="138" s="1"/>
  <c r="W43" i="124"/>
  <c r="R43" i="138" s="1"/>
  <c r="W75" i="124"/>
  <c r="R75" i="138" s="1"/>
  <c r="W124" i="124"/>
  <c r="R124" i="138" s="1"/>
  <c r="W15" i="124"/>
  <c r="R15" i="138" s="1"/>
  <c r="W130" i="124"/>
  <c r="R130" i="138" s="1"/>
  <c r="W92" i="124"/>
  <c r="R92" i="138" s="1"/>
  <c r="W38" i="124"/>
  <c r="R38" i="138" s="1"/>
  <c r="W42" i="124"/>
  <c r="R42" i="138" s="1"/>
  <c r="W120" i="124"/>
  <c r="R120" i="138" s="1"/>
  <c r="W100" i="124"/>
  <c r="R100" i="138" s="1"/>
  <c r="W83" i="124"/>
  <c r="R83" i="138" s="1"/>
  <c r="W146" i="124"/>
  <c r="R146" i="138" s="1"/>
  <c r="W24" i="124"/>
  <c r="R24" i="138" s="1"/>
  <c r="W11" i="124"/>
  <c r="R11" i="138" s="1"/>
  <c r="W148" i="124"/>
  <c r="R148" i="138" s="1"/>
  <c r="W36" i="124"/>
  <c r="R36" i="138" s="1"/>
  <c r="W144" i="124"/>
  <c r="R144" i="138" s="1"/>
  <c r="W114" i="124"/>
  <c r="R114" i="138" s="1"/>
  <c r="W69" i="124"/>
  <c r="R69" i="138" s="1"/>
  <c r="W155" i="124"/>
  <c r="R155" i="138" s="1"/>
  <c r="W128" i="124"/>
  <c r="R128" i="138" s="1"/>
  <c r="W7" i="124"/>
  <c r="R7" i="138" s="1"/>
  <c r="W72" i="124"/>
  <c r="R72" i="138" s="1"/>
  <c r="W142" i="124"/>
  <c r="R142" i="138" s="1"/>
  <c r="X30" i="124"/>
  <c r="S30" i="138" s="1"/>
  <c r="W31" i="124"/>
  <c r="R31" i="138" s="1"/>
  <c r="W140" i="124"/>
  <c r="R140" i="138" s="1"/>
  <c r="W147" i="124"/>
  <c r="R147" i="138" s="1"/>
  <c r="X27" i="124"/>
  <c r="S27" i="138" s="1"/>
  <c r="W16" i="124"/>
  <c r="R16" i="138" s="1"/>
  <c r="W9" i="124"/>
  <c r="R9" i="138" s="1"/>
  <c r="W98" i="124"/>
  <c r="R98" i="138" s="1"/>
  <c r="W3" i="124"/>
  <c r="R3" i="138" s="1"/>
  <c r="W30" i="124"/>
  <c r="R30" i="138" s="1"/>
  <c r="W132" i="124"/>
  <c r="R132" i="138" s="1"/>
  <c r="W141" i="124"/>
  <c r="R141" i="138" s="1"/>
  <c r="W85" i="124"/>
  <c r="R85" i="138" s="1"/>
  <c r="W51" i="124"/>
  <c r="R51" i="138" s="1"/>
  <c r="W27" i="124"/>
  <c r="R27" i="138" s="1"/>
  <c r="W10" i="124"/>
  <c r="R10" i="138" s="1"/>
  <c r="W66" i="124"/>
  <c r="R66" i="138" s="1"/>
  <c r="W134" i="124"/>
  <c r="R134" i="138" s="1"/>
  <c r="W45" i="124"/>
  <c r="R45" i="138" s="1"/>
  <c r="W125" i="124"/>
  <c r="R125" i="138" s="1"/>
  <c r="X65" i="124"/>
  <c r="S65" i="138" s="1"/>
  <c r="W160" i="124"/>
  <c r="R160" i="138" s="1"/>
  <c r="W112" i="124"/>
  <c r="R112" i="138" s="1"/>
  <c r="W162" i="124"/>
  <c r="R162" i="138" s="1"/>
  <c r="W33" i="124"/>
  <c r="R33" i="138" s="1"/>
  <c r="W131" i="124"/>
  <c r="R131" i="138" s="1"/>
  <c r="W22" i="124"/>
  <c r="R22" i="138" s="1"/>
  <c r="AD5" i="127"/>
  <c r="W138" i="124"/>
  <c r="R138" i="138" s="1"/>
  <c r="W163" i="124"/>
  <c r="R163" i="138" s="1"/>
  <c r="W17" i="124"/>
  <c r="R17" i="138" s="1"/>
  <c r="W37" i="124"/>
  <c r="R37" i="138" s="1"/>
  <c r="X11" i="124"/>
  <c r="S11" i="138" s="1"/>
  <c r="X16" i="124"/>
  <c r="S16" i="138" s="1"/>
  <c r="W135" i="124"/>
  <c r="R135" i="138" s="1"/>
  <c r="W46" i="124"/>
  <c r="R46" i="138" s="1"/>
  <c r="W116" i="124"/>
  <c r="R116" i="138" s="1"/>
  <c r="W90" i="124"/>
  <c r="R90" i="138" s="1"/>
  <c r="W14" i="124"/>
  <c r="R14" i="138" s="1"/>
  <c r="W79" i="124"/>
  <c r="R79" i="138" s="1"/>
  <c r="W19" i="124"/>
  <c r="R19" i="138" s="1"/>
  <c r="W49" i="124"/>
  <c r="R49" i="138" s="1"/>
  <c r="W26" i="124"/>
  <c r="R26" i="138" s="1"/>
  <c r="W161" i="124"/>
  <c r="R161" i="138" s="1"/>
  <c r="X44" i="124"/>
  <c r="S44" i="138" s="1"/>
  <c r="W143" i="124"/>
  <c r="R143" i="138" s="1"/>
  <c r="W106" i="124"/>
  <c r="R106" i="138" s="1"/>
  <c r="W129" i="124"/>
  <c r="R129" i="138" s="1"/>
  <c r="W150" i="124"/>
  <c r="R150" i="138" s="1"/>
  <c r="W50" i="124"/>
  <c r="R50" i="138" s="1"/>
  <c r="W41" i="124"/>
  <c r="R41" i="138" s="1"/>
  <c r="X35" i="124"/>
  <c r="S35" i="138" s="1"/>
  <c r="W28" i="124"/>
  <c r="R28" i="138" s="1"/>
  <c r="W165" i="124"/>
  <c r="R165" i="138" s="1"/>
  <c r="W18" i="124"/>
  <c r="R18" i="138" s="1"/>
  <c r="W164" i="124"/>
  <c r="R164" i="138" s="1"/>
  <c r="W108" i="124"/>
  <c r="R108" i="138" s="1"/>
  <c r="X142" i="124"/>
  <c r="S142" i="138" s="1"/>
  <c r="W73" i="124"/>
  <c r="R73" i="138" s="1"/>
  <c r="W47" i="124"/>
  <c r="R47" i="138" s="1"/>
  <c r="W77" i="124"/>
  <c r="R77" i="138" s="1"/>
  <c r="AD6" i="128"/>
  <c r="AD6" i="127"/>
  <c r="W118" i="124"/>
  <c r="R118" i="138" s="1"/>
  <c r="W82" i="124"/>
  <c r="R82" i="138" s="1"/>
  <c r="W109" i="124"/>
  <c r="R109" i="138" s="1"/>
  <c r="W48" i="124"/>
  <c r="R48" i="138" s="1"/>
  <c r="W81" i="124"/>
  <c r="R81" i="138" s="1"/>
  <c r="X41" i="124"/>
  <c r="S41" i="138" s="1"/>
  <c r="X98" i="124"/>
  <c r="S98" i="138" s="1"/>
  <c r="W119" i="124"/>
  <c r="R119" i="138" s="1"/>
  <c r="W111" i="124"/>
  <c r="R111" i="138" s="1"/>
  <c r="W20" i="124"/>
  <c r="R20" i="138" s="1"/>
  <c r="X47" i="124"/>
  <c r="S47" i="138" s="1"/>
  <c r="W34" i="124"/>
  <c r="R34" i="138" s="1"/>
  <c r="W78" i="124"/>
  <c r="R78" i="138" s="1"/>
  <c r="W110" i="124"/>
  <c r="R110" i="138" s="1"/>
  <c r="W145" i="124"/>
  <c r="R145" i="138" s="1"/>
  <c r="X154" i="124"/>
  <c r="S154" i="138" s="1"/>
  <c r="W23" i="124"/>
  <c r="R23" i="138" s="1"/>
  <c r="W21" i="124"/>
  <c r="R21" i="138" s="1"/>
  <c r="W93" i="124"/>
  <c r="R93" i="138" s="1"/>
  <c r="W97" i="124"/>
  <c r="R97" i="138" s="1"/>
  <c r="W32" i="124"/>
  <c r="R32" i="138" s="1"/>
  <c r="W102" i="124"/>
  <c r="R102" i="138" s="1"/>
  <c r="W65" i="124"/>
  <c r="R65" i="138" s="1"/>
  <c r="W68" i="124"/>
  <c r="R68" i="138" s="1"/>
  <c r="W70" i="124"/>
  <c r="R70" i="138" s="1"/>
  <c r="W40" i="124"/>
  <c r="R40" i="138" s="1"/>
  <c r="W4" i="124"/>
  <c r="R4" i="138" s="1"/>
  <c r="W133" i="124"/>
  <c r="R133" i="138" s="1"/>
  <c r="W115" i="124"/>
  <c r="R115" i="138" s="1"/>
  <c r="X40" i="124"/>
  <c r="S40" i="138" s="1"/>
  <c r="W126" i="124"/>
  <c r="R126" i="138" s="1"/>
  <c r="W44" i="124"/>
  <c r="R44" i="138" s="1"/>
  <c r="W152" i="124"/>
  <c r="R152" i="138" s="1"/>
  <c r="W89" i="124"/>
  <c r="R89" i="138" s="1"/>
  <c r="W157" i="124"/>
  <c r="R157" i="138" s="1"/>
  <c r="W107" i="124"/>
  <c r="R107" i="138" s="1"/>
  <c r="W158" i="124"/>
  <c r="R158" i="138" s="1"/>
  <c r="W67" i="124"/>
  <c r="R67" i="138" s="1"/>
  <c r="X18" i="124"/>
  <c r="S18" i="138" s="1"/>
  <c r="X68" i="124"/>
  <c r="S68" i="138" s="1"/>
  <c r="W122" i="124"/>
  <c r="R122" i="138" s="1"/>
  <c r="X15" i="124"/>
  <c r="S15" i="138" s="1"/>
  <c r="W94" i="124"/>
  <c r="R94" i="138" s="1"/>
  <c r="W96" i="124"/>
  <c r="R96" i="138" s="1"/>
  <c r="X94" i="124"/>
  <c r="S94" i="138" s="1"/>
  <c r="X20" i="124"/>
  <c r="S20" i="138" s="1"/>
  <c r="W71" i="124"/>
  <c r="R71" i="138" s="1"/>
  <c r="W84" i="124"/>
  <c r="R84" i="138" s="1"/>
  <c r="X23" i="124"/>
  <c r="S23" i="138" s="1"/>
  <c r="W12" i="124"/>
  <c r="R12" i="138" s="1"/>
  <c r="X32" i="124"/>
  <c r="S32" i="138" s="1"/>
  <c r="W159" i="124"/>
  <c r="R159" i="138" s="1"/>
  <c r="W91" i="124"/>
  <c r="R91" i="138" s="1"/>
  <c r="W127" i="124"/>
  <c r="R127" i="138" s="1"/>
  <c r="Y108" i="124"/>
  <c r="T108" i="138" s="1"/>
  <c r="W121" i="124"/>
  <c r="R121" i="138" s="1"/>
  <c r="X37" i="124"/>
  <c r="S37" i="138" s="1"/>
  <c r="W80" i="124"/>
  <c r="R80" i="138" s="1"/>
  <c r="W113" i="124"/>
  <c r="R113" i="138" s="1"/>
  <c r="W86" i="124"/>
  <c r="R86" i="138" s="1"/>
  <c r="W8" i="124"/>
  <c r="R8" i="138" s="1"/>
  <c r="W99" i="124"/>
  <c r="R99" i="138" s="1"/>
  <c r="W101" i="124"/>
  <c r="R101" i="138" s="1"/>
  <c r="Y157" i="124"/>
  <c r="T157" i="138" s="1"/>
  <c r="X12" i="124"/>
  <c r="S12" i="138" s="1"/>
  <c r="W153" i="124"/>
  <c r="R153" i="138" s="1"/>
  <c r="W105" i="124"/>
  <c r="R105" i="138" s="1"/>
  <c r="W39" i="124"/>
  <c r="R39" i="138" s="1"/>
  <c r="W123" i="124"/>
  <c r="R123" i="138" s="1"/>
  <c r="X120" i="124"/>
  <c r="S120" i="138" s="1"/>
  <c r="X38" i="124"/>
  <c r="S38" i="138" s="1"/>
  <c r="W25" i="124"/>
  <c r="R25" i="138" s="1"/>
  <c r="W95" i="124"/>
  <c r="R95" i="138" s="1"/>
  <c r="W35" i="124"/>
  <c r="R35" i="138" s="1"/>
  <c r="X78" i="124"/>
  <c r="S78" i="138" s="1"/>
  <c r="W154" i="124"/>
  <c r="R154" i="138" s="1"/>
  <c r="X29" i="124"/>
  <c r="S29" i="138" s="1"/>
  <c r="X107" i="124"/>
  <c r="S107" i="138" s="1"/>
  <c r="AD2" i="127"/>
  <c r="R80" i="124"/>
  <c r="M80" i="138" s="1"/>
  <c r="R128" i="124"/>
  <c r="M128" i="138" s="1"/>
  <c r="R121" i="124"/>
  <c r="M121" i="138" s="1"/>
  <c r="R62" i="124"/>
  <c r="M62" i="138" s="1"/>
  <c r="R116" i="124"/>
  <c r="M116" i="138" s="1"/>
  <c r="R15" i="124"/>
  <c r="M15" i="138" s="1"/>
  <c r="R45" i="124"/>
  <c r="M45" i="138" s="1"/>
  <c r="R23" i="124"/>
  <c r="M23" i="138" s="1"/>
  <c r="R158" i="124"/>
  <c r="M158" i="138" s="1"/>
  <c r="R130" i="124"/>
  <c r="M130" i="138" s="1"/>
  <c r="R55" i="124"/>
  <c r="M55" i="138" s="1"/>
  <c r="R81" i="124"/>
  <c r="M81" i="138" s="1"/>
  <c r="R95" i="124"/>
  <c r="M95" i="138" s="1"/>
  <c r="R74" i="124"/>
  <c r="M74" i="138" s="1"/>
  <c r="R148" i="124"/>
  <c r="M148" i="138" s="1"/>
  <c r="R11" i="124"/>
  <c r="M11" i="138" s="1"/>
  <c r="R43" i="124"/>
  <c r="M43" i="138" s="1"/>
  <c r="R109" i="124"/>
  <c r="M109" i="138" s="1"/>
  <c r="R41" i="124"/>
  <c r="M41" i="138" s="1"/>
  <c r="R24" i="124"/>
  <c r="M24" i="138" s="1"/>
  <c r="R119" i="124"/>
  <c r="M119" i="138" s="1"/>
  <c r="R140" i="124"/>
  <c r="M140" i="138" s="1"/>
  <c r="R99" i="124"/>
  <c r="M99" i="138" s="1"/>
  <c r="R106" i="124"/>
  <c r="M106" i="138" s="1"/>
  <c r="R59" i="124"/>
  <c r="M59" i="138" s="1"/>
  <c r="R133" i="124"/>
  <c r="M133" i="138" s="1"/>
  <c r="R165" i="124"/>
  <c r="M165" i="138" s="1"/>
  <c r="R103" i="124"/>
  <c r="M103" i="138" s="1"/>
  <c r="R102" i="124"/>
  <c r="M102" i="138" s="1"/>
  <c r="R79" i="124"/>
  <c r="M79" i="138" s="1"/>
  <c r="R150" i="124"/>
  <c r="M150" i="138" s="1"/>
  <c r="R163" i="124"/>
  <c r="M163" i="138" s="1"/>
  <c r="R56" i="124"/>
  <c r="M56" i="138" s="1"/>
  <c r="R91" i="124"/>
  <c r="M91" i="138" s="1"/>
  <c r="R61" i="124"/>
  <c r="M61" i="138" s="1"/>
  <c r="R71" i="124"/>
  <c r="M71" i="138" s="1"/>
  <c r="R57" i="124"/>
  <c r="M57" i="138" s="1"/>
  <c r="R147" i="124"/>
  <c r="M147" i="138" s="1"/>
  <c r="R30" i="124"/>
  <c r="M30" i="138" s="1"/>
  <c r="R105" i="124"/>
  <c r="M105" i="138" s="1"/>
  <c r="R22" i="124"/>
  <c r="M22" i="138" s="1"/>
  <c r="R63" i="124"/>
  <c r="M63" i="138" s="1"/>
  <c r="R120" i="124"/>
  <c r="M120" i="138" s="1"/>
  <c r="R75" i="124"/>
  <c r="M75" i="138" s="1"/>
  <c r="R141" i="124"/>
  <c r="M141" i="138" s="1"/>
  <c r="R149" i="124"/>
  <c r="M149" i="138" s="1"/>
  <c r="R42" i="124"/>
  <c r="M42" i="138" s="1"/>
  <c r="R126" i="124"/>
  <c r="M126" i="138" s="1"/>
  <c r="R14" i="124"/>
  <c r="M14" i="138" s="1"/>
  <c r="R122" i="124"/>
  <c r="M122" i="138" s="1"/>
  <c r="R60" i="124"/>
  <c r="M60" i="138" s="1"/>
  <c r="R37" i="124"/>
  <c r="M37" i="138" s="1"/>
  <c r="R51" i="124"/>
  <c r="M51" i="138" s="1"/>
  <c r="R31" i="124"/>
  <c r="M31" i="138" s="1"/>
  <c r="R38" i="124"/>
  <c r="M38" i="138" s="1"/>
  <c r="R49" i="124"/>
  <c r="M49" i="138" s="1"/>
  <c r="R70" i="124"/>
  <c r="M70" i="138" s="1"/>
  <c r="R88" i="124"/>
  <c r="M88" i="138" s="1"/>
  <c r="R35" i="124"/>
  <c r="M35" i="138" s="1"/>
  <c r="R33" i="124"/>
  <c r="M33" i="138" s="1"/>
  <c r="R72" i="124"/>
  <c r="M72" i="138" s="1"/>
  <c r="R107" i="124"/>
  <c r="M107" i="138" s="1"/>
  <c r="R52" i="124"/>
  <c r="M52" i="138" s="1"/>
  <c r="R28" i="124"/>
  <c r="M28" i="138" s="1"/>
  <c r="R154" i="124"/>
  <c r="M154" i="138" s="1"/>
  <c r="R32" i="124"/>
  <c r="M32" i="138" s="1"/>
  <c r="R156" i="124"/>
  <c r="M156" i="138" s="1"/>
  <c r="R78" i="124"/>
  <c r="M78" i="138" s="1"/>
  <c r="R65" i="124"/>
  <c r="M65" i="138" s="1"/>
  <c r="R9" i="124"/>
  <c r="M9" i="138" s="1"/>
  <c r="R117" i="124"/>
  <c r="M117" i="138" s="1"/>
  <c r="R129" i="124"/>
  <c r="M129" i="138" s="1"/>
  <c r="R90" i="124"/>
  <c r="M90" i="138" s="1"/>
  <c r="R7" i="124"/>
  <c r="M7" i="138" s="1"/>
  <c r="R92" i="124"/>
  <c r="M92" i="138" s="1"/>
  <c r="R96" i="124"/>
  <c r="M96" i="138" s="1"/>
  <c r="R50" i="124"/>
  <c r="M50" i="138" s="1"/>
  <c r="R20" i="124"/>
  <c r="M20" i="138" s="1"/>
  <c r="R164" i="124"/>
  <c r="M164" i="138" s="1"/>
  <c r="R93" i="124"/>
  <c r="M93" i="138" s="1"/>
  <c r="R108" i="124"/>
  <c r="M108" i="138" s="1"/>
  <c r="R58" i="124"/>
  <c r="M58" i="138" s="1"/>
  <c r="R12" i="124"/>
  <c r="M12" i="138" s="1"/>
  <c r="R151" i="124"/>
  <c r="M151" i="138" s="1"/>
  <c r="R10" i="124"/>
  <c r="M10" i="138" s="1"/>
  <c r="R142" i="124"/>
  <c r="M142" i="138" s="1"/>
  <c r="R138" i="124"/>
  <c r="M138" i="138" s="1"/>
  <c r="R76" i="124"/>
  <c r="M76" i="138" s="1"/>
  <c r="R8" i="124"/>
  <c r="M8" i="138" s="1"/>
  <c r="R144" i="124"/>
  <c r="M144" i="138" s="1"/>
  <c r="R3" i="124"/>
  <c r="M3" i="138" s="1"/>
  <c r="D167" i="138"/>
  <c r="R111" i="124"/>
  <c r="M111" i="138" s="1"/>
  <c r="R139" i="124"/>
  <c r="M139" i="138" s="1"/>
  <c r="R113" i="124"/>
  <c r="M113" i="138" s="1"/>
  <c r="R67" i="124"/>
  <c r="M67" i="138" s="1"/>
  <c r="R16" i="124"/>
  <c r="M16" i="138" s="1"/>
  <c r="R145" i="124"/>
  <c r="M145" i="138" s="1"/>
  <c r="R100" i="124"/>
  <c r="M100" i="138" s="1"/>
  <c r="R86" i="124"/>
  <c r="M86" i="138" s="1"/>
  <c r="R159" i="124"/>
  <c r="M159" i="138" s="1"/>
  <c r="D2" i="61"/>
  <c r="R114" i="124"/>
  <c r="M114" i="138" s="1"/>
  <c r="R17" i="124"/>
  <c r="M17" i="138" s="1"/>
  <c r="R18" i="124"/>
  <c r="M18" i="138" s="1"/>
  <c r="R146" i="124"/>
  <c r="M146" i="138" s="1"/>
  <c r="R69" i="124"/>
  <c r="M69" i="138" s="1"/>
  <c r="R153" i="124"/>
  <c r="M153" i="138" s="1"/>
  <c r="R82" i="124"/>
  <c r="M82" i="138" s="1"/>
  <c r="R54" i="124"/>
  <c r="M54" i="138" s="1"/>
  <c r="R152" i="124"/>
  <c r="M152" i="138" s="1"/>
  <c r="R101" i="124"/>
  <c r="M101" i="138" s="1"/>
  <c r="R157" i="124"/>
  <c r="M157" i="138" s="1"/>
  <c r="R98" i="124"/>
  <c r="M98" i="138" s="1"/>
  <c r="R21" i="124"/>
  <c r="M21" i="138" s="1"/>
  <c r="R36" i="124"/>
  <c r="M36" i="138" s="1"/>
  <c r="R77" i="124"/>
  <c r="M77" i="138" s="1"/>
  <c r="R136" i="124"/>
  <c r="M136" i="138" s="1"/>
  <c r="R84" i="124"/>
  <c r="M84" i="138" s="1"/>
  <c r="R127" i="124"/>
  <c r="M127" i="138" s="1"/>
  <c r="R104" i="124"/>
  <c r="M104" i="138" s="1"/>
  <c r="R160" i="124"/>
  <c r="M160" i="138" s="1"/>
  <c r="R97" i="124"/>
  <c r="M97" i="138" s="1"/>
  <c r="R48" i="124"/>
  <c r="M48" i="138" s="1"/>
  <c r="R19" i="124"/>
  <c r="M19" i="138" s="1"/>
  <c r="R134" i="124"/>
  <c r="M134" i="138" s="1"/>
  <c r="R155" i="124"/>
  <c r="M155" i="138" s="1"/>
  <c r="R47" i="124"/>
  <c r="M47" i="138" s="1"/>
  <c r="R53" i="124"/>
  <c r="M53" i="138" s="1"/>
  <c r="R112" i="124"/>
  <c r="M112" i="138" s="1"/>
  <c r="R4" i="124"/>
  <c r="M4" i="138" s="1"/>
  <c r="R123" i="124"/>
  <c r="M123" i="138" s="1"/>
  <c r="R87" i="124"/>
  <c r="M87" i="138" s="1"/>
  <c r="R85" i="124"/>
  <c r="M85" i="138" s="1"/>
  <c r="R137" i="124"/>
  <c r="M137" i="138" s="1"/>
  <c r="R161" i="124"/>
  <c r="M161" i="138" s="1"/>
  <c r="R73" i="124"/>
  <c r="M73" i="138" s="1"/>
  <c r="R44" i="124"/>
  <c r="M44" i="138" s="1"/>
  <c r="R46" i="124"/>
  <c r="M46" i="138" s="1"/>
  <c r="R13" i="124"/>
  <c r="M13" i="138" s="1"/>
  <c r="R34" i="124"/>
  <c r="M34" i="138" s="1"/>
  <c r="R27" i="124"/>
  <c r="M27" i="138" s="1"/>
  <c r="R26" i="124"/>
  <c r="M26" i="138" s="1"/>
  <c r="R110" i="124"/>
  <c r="M110" i="138" s="1"/>
  <c r="R143" i="124"/>
  <c r="M143" i="138" s="1"/>
  <c r="R39" i="124"/>
  <c r="M39" i="138" s="1"/>
  <c r="R124" i="124"/>
  <c r="M124" i="138" s="1"/>
  <c r="R68" i="124"/>
  <c r="M68" i="138" s="1"/>
  <c r="R29" i="124"/>
  <c r="M29" i="138" s="1"/>
  <c r="R131" i="124"/>
  <c r="M131" i="138" s="1"/>
  <c r="R89" i="124"/>
  <c r="M89" i="138" s="1"/>
  <c r="R64" i="124"/>
  <c r="M64" i="138" s="1"/>
  <c r="R132" i="124"/>
  <c r="M132" i="138" s="1"/>
  <c r="R94" i="124"/>
  <c r="M94" i="138" s="1"/>
  <c r="R162" i="124"/>
  <c r="M162" i="138" s="1"/>
  <c r="R115" i="124"/>
  <c r="M115" i="138" s="1"/>
  <c r="R40" i="124"/>
  <c r="M40" i="138" s="1"/>
  <c r="R125" i="124"/>
  <c r="M125" i="138" s="1"/>
  <c r="R118" i="124"/>
  <c r="M118" i="138" s="1"/>
  <c r="R25" i="124"/>
  <c r="M25" i="138" s="1"/>
  <c r="R83" i="124"/>
  <c r="M83" i="138" s="1"/>
  <c r="R135" i="124"/>
  <c r="M135" i="138" s="1"/>
  <c r="R66" i="124"/>
  <c r="M66" i="138" s="1"/>
  <c r="AC168" i="128"/>
  <c r="X126" i="124" l="1"/>
  <c r="S126" i="138" s="1"/>
  <c r="X115" i="124"/>
  <c r="S115" i="138" s="1"/>
  <c r="Y133" i="124"/>
  <c r="T133" i="138" s="1"/>
  <c r="Y25" i="124"/>
  <c r="T25" i="138" s="1"/>
  <c r="Y95" i="124"/>
  <c r="T95" i="138" s="1"/>
  <c r="X9" i="124"/>
  <c r="S9" i="138" s="1"/>
  <c r="X121" i="124"/>
  <c r="S121" i="138" s="1"/>
  <c r="X112" i="124"/>
  <c r="S112" i="138" s="1"/>
  <c r="X52" i="124"/>
  <c r="S52" i="138" s="1"/>
  <c r="Y113" i="124"/>
  <c r="T113" i="138" s="1"/>
  <c r="X148" i="124"/>
  <c r="S148" i="138" s="1"/>
  <c r="X161" i="124"/>
  <c r="S161" i="138" s="1"/>
  <c r="X28" i="124"/>
  <c r="S28" i="138" s="1"/>
  <c r="X51" i="124"/>
  <c r="S51" i="138" s="1"/>
  <c r="X128" i="124"/>
  <c r="S128" i="138" s="1"/>
  <c r="X93" i="124"/>
  <c r="S93" i="138" s="1"/>
  <c r="X19" i="124"/>
  <c r="S19" i="138" s="1"/>
  <c r="X87" i="124"/>
  <c r="S87" i="138" s="1"/>
  <c r="X36" i="124"/>
  <c r="S36" i="138" s="1"/>
  <c r="Y90" i="124"/>
  <c r="T90" i="138" s="1"/>
  <c r="X145" i="124"/>
  <c r="S145" i="138" s="1"/>
  <c r="X134" i="124"/>
  <c r="S134" i="138" s="1"/>
  <c r="X106" i="124"/>
  <c r="S106" i="138" s="1"/>
  <c r="X69" i="124"/>
  <c r="S69" i="138" s="1"/>
  <c r="X49" i="124"/>
  <c r="S49" i="138" s="1"/>
  <c r="X43" i="124"/>
  <c r="S43" i="138" s="1"/>
  <c r="Y83" i="124"/>
  <c r="T83" i="138" s="1"/>
  <c r="X123" i="124"/>
  <c r="S123" i="138" s="1"/>
  <c r="X118" i="124"/>
  <c r="S118" i="138" s="1"/>
  <c r="X13" i="124"/>
  <c r="S13" i="138" s="1"/>
  <c r="X33" i="124"/>
  <c r="S33" i="138" s="1"/>
  <c r="X117" i="124"/>
  <c r="S117" i="138" s="1"/>
  <c r="Y91" i="124"/>
  <c r="T91" i="138" s="1"/>
  <c r="Y30" i="124"/>
  <c r="T30" i="138" s="1"/>
  <c r="Y68" i="124"/>
  <c r="T68" i="138" s="1"/>
  <c r="X42" i="124"/>
  <c r="S42" i="138" s="1"/>
  <c r="Y42" i="124"/>
  <c r="T42" i="138" s="1"/>
  <c r="X153" i="124"/>
  <c r="S153" i="138" s="1"/>
  <c r="Y153" i="124"/>
  <c r="T153" i="138" s="1"/>
  <c r="Y72" i="124"/>
  <c r="T72" i="138" s="1"/>
  <c r="X144" i="124"/>
  <c r="S144" i="138" s="1"/>
  <c r="Y144" i="124"/>
  <c r="T144" i="138" s="1"/>
  <c r="X76" i="124"/>
  <c r="S76" i="138" s="1"/>
  <c r="X75" i="124"/>
  <c r="S75" i="138" s="1"/>
  <c r="X73" i="124"/>
  <c r="S73" i="138" s="1"/>
  <c r="X81" i="124"/>
  <c r="S81" i="138" s="1"/>
  <c r="Y134" i="124"/>
  <c r="T134" i="138" s="1"/>
  <c r="X149" i="124"/>
  <c r="S149" i="138" s="1"/>
  <c r="X31" i="124"/>
  <c r="S31" i="138" s="1"/>
  <c r="X110" i="124"/>
  <c r="S110" i="138" s="1"/>
  <c r="Y69" i="124"/>
  <c r="T69" i="138" s="1"/>
  <c r="X114" i="124"/>
  <c r="S114" i="138" s="1"/>
  <c r="Y121" i="124"/>
  <c r="T121" i="138" s="1"/>
  <c r="Y145" i="124"/>
  <c r="T145" i="138" s="1"/>
  <c r="X77" i="124"/>
  <c r="S77" i="138" s="1"/>
  <c r="X156" i="124"/>
  <c r="S156" i="138" s="1"/>
  <c r="X88" i="124"/>
  <c r="S88" i="138" s="1"/>
  <c r="X80" i="124"/>
  <c r="S80" i="138" s="1"/>
  <c r="X132" i="124"/>
  <c r="S132" i="138" s="1"/>
  <c r="X84" i="124"/>
  <c r="S84" i="138" s="1"/>
  <c r="X46" i="124"/>
  <c r="S46" i="138" s="1"/>
  <c r="X141" i="124"/>
  <c r="S141" i="138" s="1"/>
  <c r="X74" i="124"/>
  <c r="S74" i="138" s="1"/>
  <c r="Y41" i="124"/>
  <c r="T41" i="138" s="1"/>
  <c r="Y67" i="124"/>
  <c r="T67" i="138" s="1"/>
  <c r="X116" i="124"/>
  <c r="S116" i="138" s="1"/>
  <c r="Y126" i="124"/>
  <c r="T126" i="138" s="1"/>
  <c r="X7" i="124"/>
  <c r="S7" i="138" s="1"/>
  <c r="X137" i="124"/>
  <c r="S137" i="138" s="1"/>
  <c r="X96" i="124"/>
  <c r="S96" i="138" s="1"/>
  <c r="Y9" i="124"/>
  <c r="T9" i="138" s="1"/>
  <c r="Y15" i="124"/>
  <c r="T15" i="138" s="1"/>
  <c r="X104" i="124"/>
  <c r="S104" i="138" s="1"/>
  <c r="Y114" i="124"/>
  <c r="T114" i="138" s="1"/>
  <c r="Y154" i="124"/>
  <c r="T154" i="138" s="1"/>
  <c r="Y118" i="124"/>
  <c r="T118" i="138" s="1"/>
  <c r="X136" i="124"/>
  <c r="S136" i="138" s="1"/>
  <c r="Y37" i="124"/>
  <c r="T37" i="138" s="1"/>
  <c r="Y101" i="124"/>
  <c r="T101" i="138" s="1"/>
  <c r="Y49" i="124"/>
  <c r="T49" i="138" s="1"/>
  <c r="X147" i="124"/>
  <c r="S147" i="138" s="1"/>
  <c r="X165" i="124"/>
  <c r="S165" i="138" s="1"/>
  <c r="Y80" i="124"/>
  <c r="T80" i="138" s="1"/>
  <c r="Y51" i="124"/>
  <c r="T51" i="138" s="1"/>
  <c r="Y23" i="124"/>
  <c r="T23" i="138" s="1"/>
  <c r="X158" i="124"/>
  <c r="S158" i="138" s="1"/>
  <c r="Y127" i="124"/>
  <c r="T127" i="138" s="1"/>
  <c r="X17" i="124"/>
  <c r="S17" i="138" s="1"/>
  <c r="Y152" i="124"/>
  <c r="T152" i="138" s="1"/>
  <c r="X160" i="124"/>
  <c r="S160" i="138" s="1"/>
  <c r="Y160" i="124"/>
  <c r="T160" i="138" s="1"/>
  <c r="X138" i="124"/>
  <c r="S138" i="138" s="1"/>
  <c r="Y138" i="124"/>
  <c r="T138" i="138" s="1"/>
  <c r="X34" i="124"/>
  <c r="S34" i="138" s="1"/>
  <c r="Y34" i="124"/>
  <c r="T34" i="138" s="1"/>
  <c r="X151" i="124"/>
  <c r="S151" i="138" s="1"/>
  <c r="Y151" i="124"/>
  <c r="T151" i="138" s="1"/>
  <c r="X105" i="124"/>
  <c r="S105" i="138" s="1"/>
  <c r="Y105" i="124"/>
  <c r="T105" i="138" s="1"/>
  <c r="X66" i="124"/>
  <c r="S66" i="138" s="1"/>
  <c r="Y66" i="124"/>
  <c r="T66" i="138" s="1"/>
  <c r="X99" i="124"/>
  <c r="S99" i="138" s="1"/>
  <c r="Y99" i="124"/>
  <c r="T99" i="138" s="1"/>
  <c r="Y125" i="124"/>
  <c r="T125" i="138" s="1"/>
  <c r="X140" i="124"/>
  <c r="S140" i="138" s="1"/>
  <c r="Y140" i="124"/>
  <c r="T140" i="138" s="1"/>
  <c r="X14" i="124"/>
  <c r="S14" i="138" s="1"/>
  <c r="X109" i="124"/>
  <c r="S109" i="138" s="1"/>
  <c r="Y109" i="124"/>
  <c r="T109" i="138" s="1"/>
  <c r="X92" i="124"/>
  <c r="S92" i="138" s="1"/>
  <c r="Y92" i="124"/>
  <c r="T92" i="138" s="1"/>
  <c r="X102" i="124"/>
  <c r="S102" i="138" s="1"/>
  <c r="Y102" i="124"/>
  <c r="T102" i="138" s="1"/>
  <c r="X163" i="124"/>
  <c r="S163" i="138" s="1"/>
  <c r="Y163" i="124"/>
  <c r="T163" i="138" s="1"/>
  <c r="X86" i="124"/>
  <c r="S86" i="138" s="1"/>
  <c r="Y86" i="124"/>
  <c r="T86" i="138" s="1"/>
  <c r="W5" i="124"/>
  <c r="R5" i="138" s="1"/>
  <c r="X143" i="124"/>
  <c r="S143" i="138" s="1"/>
  <c r="Y143" i="124"/>
  <c r="T143" i="138" s="1"/>
  <c r="X22" i="124"/>
  <c r="S22" i="138" s="1"/>
  <c r="Y22" i="124"/>
  <c r="T22" i="138" s="1"/>
  <c r="X130" i="124"/>
  <c r="S130" i="138" s="1"/>
  <c r="Y130" i="124"/>
  <c r="T130" i="138" s="1"/>
  <c r="W2" i="124"/>
  <c r="X24" i="124"/>
  <c r="S24" i="138" s="1"/>
  <c r="Y24" i="124"/>
  <c r="T24" i="138" s="1"/>
  <c r="Y97" i="124"/>
  <c r="T97" i="138" s="1"/>
  <c r="X95" i="124"/>
  <c r="S95" i="138" s="1"/>
  <c r="Y120" i="124"/>
  <c r="T120" i="138" s="1"/>
  <c r="Y40" i="124"/>
  <c r="T40" i="138" s="1"/>
  <c r="Y65" i="124"/>
  <c r="T65" i="138" s="1"/>
  <c r="Y20" i="124"/>
  <c r="T20" i="138" s="1"/>
  <c r="Y77" i="124"/>
  <c r="T77" i="138" s="1"/>
  <c r="W6" i="124"/>
  <c r="R6" i="138" s="1"/>
  <c r="W76" i="124"/>
  <c r="R76" i="138" s="1"/>
  <c r="Y76" i="124"/>
  <c r="T76" i="138" s="1"/>
  <c r="X159" i="124"/>
  <c r="S159" i="138" s="1"/>
  <c r="Y7" i="124"/>
  <c r="T7" i="138" s="1"/>
  <c r="Y33" i="124"/>
  <c r="T33" i="138" s="1"/>
  <c r="Y149" i="124"/>
  <c r="T149" i="138" s="1"/>
  <c r="W103" i="124"/>
  <c r="R103" i="138" s="1"/>
  <c r="X6" i="124"/>
  <c r="S6" i="138" s="1"/>
  <c r="Y19" i="124"/>
  <c r="T19" i="138" s="1"/>
  <c r="V2" i="61"/>
  <c r="Y71" i="124"/>
  <c r="T71" i="138" s="1"/>
  <c r="Y107" i="124"/>
  <c r="T107" i="138" s="1"/>
  <c r="X82" i="124"/>
  <c r="S82" i="138" s="1"/>
  <c r="W88" i="124"/>
  <c r="R88" i="138" s="1"/>
  <c r="Y88" i="124"/>
  <c r="T88" i="138" s="1"/>
  <c r="W139" i="124"/>
  <c r="R139" i="138" s="1"/>
  <c r="W149" i="124"/>
  <c r="R149" i="138" s="1"/>
  <c r="X79" i="124"/>
  <c r="S79" i="138" s="1"/>
  <c r="Y27" i="124"/>
  <c r="T27" i="138" s="1"/>
  <c r="Y147" i="124"/>
  <c r="T147" i="138" s="1"/>
  <c r="Y128" i="124"/>
  <c r="T128" i="138" s="1"/>
  <c r="Y38" i="124"/>
  <c r="T38" i="138" s="1"/>
  <c r="X157" i="124"/>
  <c r="S157" i="138" s="1"/>
  <c r="Y100" i="124"/>
  <c r="T100" i="138" s="1"/>
  <c r="Y85" i="124"/>
  <c r="T85" i="138" s="1"/>
  <c r="Y79" i="124"/>
  <c r="T79" i="138" s="1"/>
  <c r="X129" i="124"/>
  <c r="S129" i="138" s="1"/>
  <c r="X122" i="124"/>
  <c r="S122" i="138" s="1"/>
  <c r="Y28" i="124"/>
  <c r="T28" i="138" s="1"/>
  <c r="AD168" i="127"/>
  <c r="X146" i="124"/>
  <c r="S146" i="138" s="1"/>
  <c r="Y35" i="124"/>
  <c r="T35" i="138" s="1"/>
  <c r="Y96" i="124"/>
  <c r="T96" i="138" s="1"/>
  <c r="X139" i="124"/>
  <c r="S139" i="138" s="1"/>
  <c r="X39" i="124"/>
  <c r="S39" i="138" s="1"/>
  <c r="Y44" i="124"/>
  <c r="T44" i="138" s="1"/>
  <c r="Y39" i="124"/>
  <c r="T39" i="138" s="1"/>
  <c r="Y132" i="124"/>
  <c r="T132" i="138" s="1"/>
  <c r="W74" i="124"/>
  <c r="R74" i="138" s="1"/>
  <c r="X100" i="124"/>
  <c r="S100" i="138" s="1"/>
  <c r="X111" i="124"/>
  <c r="S111" i="138" s="1"/>
  <c r="Y159" i="124"/>
  <c r="T159" i="138" s="1"/>
  <c r="X85" i="124"/>
  <c r="S85" i="138" s="1"/>
  <c r="Y16" i="124"/>
  <c r="T16" i="138" s="1"/>
  <c r="Y36" i="124"/>
  <c r="T36" i="138" s="1"/>
  <c r="X67" i="124"/>
  <c r="S67" i="138" s="1"/>
  <c r="W117" i="124"/>
  <c r="R117" i="138" s="1"/>
  <c r="Y117" i="124"/>
  <c r="T117" i="138" s="1"/>
  <c r="X164" i="124"/>
  <c r="S164" i="138" s="1"/>
  <c r="Y93" i="124"/>
  <c r="T93" i="138" s="1"/>
  <c r="Y94" i="124"/>
  <c r="T94" i="138" s="1"/>
  <c r="X125" i="124"/>
  <c r="S125" i="138" s="1"/>
  <c r="W13" i="124"/>
  <c r="R13" i="138" s="1"/>
  <c r="Y13" i="124"/>
  <c r="T13" i="138" s="1"/>
  <c r="X103" i="124"/>
  <c r="S103" i="138" s="1"/>
  <c r="X119" i="124"/>
  <c r="S119" i="138" s="1"/>
  <c r="Y148" i="124"/>
  <c r="T148" i="138" s="1"/>
  <c r="Y43" i="124"/>
  <c r="T43" i="138" s="1"/>
  <c r="W137" i="124"/>
  <c r="R137" i="138" s="1"/>
  <c r="Y137" i="124"/>
  <c r="T137" i="138" s="1"/>
  <c r="Y119" i="124"/>
  <c r="T119" i="138" s="1"/>
  <c r="W136" i="124"/>
  <c r="R136" i="138" s="1"/>
  <c r="W156" i="124"/>
  <c r="R156" i="138" s="1"/>
  <c r="Y156" i="124"/>
  <c r="T156" i="138" s="1"/>
  <c r="Y116" i="124"/>
  <c r="T116" i="138" s="1"/>
  <c r="Y142" i="124"/>
  <c r="T142" i="138" s="1"/>
  <c r="Y111" i="124"/>
  <c r="T111" i="138" s="1"/>
  <c r="X101" i="124"/>
  <c r="S101" i="138" s="1"/>
  <c r="X71" i="124"/>
  <c r="S71" i="138" s="1"/>
  <c r="X72" i="124"/>
  <c r="S72" i="138" s="1"/>
  <c r="Y11" i="124"/>
  <c r="T11" i="138" s="1"/>
  <c r="Y47" i="124"/>
  <c r="T47" i="138" s="1"/>
  <c r="W87" i="124"/>
  <c r="R87" i="138" s="1"/>
  <c r="Y78" i="124"/>
  <c r="T78" i="138" s="1"/>
  <c r="X108" i="124"/>
  <c r="S108" i="138" s="1"/>
  <c r="W52" i="124"/>
  <c r="R52" i="138" s="1"/>
  <c r="Y52" i="124"/>
  <c r="T52" i="138" s="1"/>
  <c r="X97" i="124"/>
  <c r="S97" i="138" s="1"/>
  <c r="Y135" i="124"/>
  <c r="T135" i="138" s="1"/>
  <c r="Y146" i="124"/>
  <c r="T146" i="138" s="1"/>
  <c r="Y122" i="124"/>
  <c r="T122" i="138" s="1"/>
  <c r="Y18" i="124"/>
  <c r="T18" i="138" s="1"/>
  <c r="Y82" i="124"/>
  <c r="T82" i="138" s="1"/>
  <c r="X135" i="124"/>
  <c r="S135" i="138" s="1"/>
  <c r="Y115" i="124"/>
  <c r="T115" i="138" s="1"/>
  <c r="Y32" i="124"/>
  <c r="T32" i="138" s="1"/>
  <c r="Y165" i="124"/>
  <c r="T165" i="138" s="1"/>
  <c r="Y98" i="124"/>
  <c r="T98" i="138" s="1"/>
  <c r="Y29" i="124"/>
  <c r="T29" i="138" s="1"/>
  <c r="X89" i="124"/>
  <c r="S89" i="138" s="1"/>
  <c r="Y12" i="124"/>
  <c r="T12" i="138" s="1"/>
  <c r="Y158" i="124"/>
  <c r="T158" i="138" s="1"/>
  <c r="Y112" i="124"/>
  <c r="T112" i="138" s="1"/>
  <c r="Y123" i="124"/>
  <c r="T123" i="138" s="1"/>
  <c r="W104" i="124"/>
  <c r="R104" i="138" s="1"/>
  <c r="Y104" i="124"/>
  <c r="T104" i="138" s="1"/>
  <c r="Y129" i="124"/>
  <c r="T129" i="138" s="1"/>
  <c r="R2" i="61"/>
  <c r="E2" i="61"/>
  <c r="D2" i="85"/>
  <c r="D167" i="61"/>
  <c r="D2" i="83"/>
  <c r="R5" i="124"/>
  <c r="M5" i="138" s="1"/>
  <c r="R2" i="124"/>
  <c r="R6" i="124"/>
  <c r="M6" i="138" s="1"/>
  <c r="AB2" i="61"/>
  <c r="E168" i="1"/>
  <c r="E170" i="1" s="1"/>
  <c r="X133" i="124" l="1"/>
  <c r="S133" i="138" s="1"/>
  <c r="X25" i="124"/>
  <c r="S25" i="138" s="1"/>
  <c r="X83" i="124"/>
  <c r="S83" i="138" s="1"/>
  <c r="X91" i="124"/>
  <c r="S91" i="138" s="1"/>
  <c r="X90" i="124"/>
  <c r="S90" i="138" s="1"/>
  <c r="Y161" i="124"/>
  <c r="T161" i="138" s="1"/>
  <c r="X113" i="124"/>
  <c r="S113" i="138" s="1"/>
  <c r="Y164" i="124"/>
  <c r="T164" i="138" s="1"/>
  <c r="Y139" i="124"/>
  <c r="T139" i="138" s="1"/>
  <c r="Y110" i="124"/>
  <c r="T110" i="138" s="1"/>
  <c r="X131" i="124"/>
  <c r="S131" i="138" s="1"/>
  <c r="Y131" i="124"/>
  <c r="T131" i="138" s="1"/>
  <c r="Y103" i="124"/>
  <c r="T103" i="138" s="1"/>
  <c r="X152" i="124"/>
  <c r="S152" i="138" s="1"/>
  <c r="Y106" i="124"/>
  <c r="T106" i="138" s="1"/>
  <c r="X10" i="124"/>
  <c r="S10" i="138" s="1"/>
  <c r="Y10" i="124"/>
  <c r="T10" i="138" s="1"/>
  <c r="X48" i="124"/>
  <c r="S48" i="138" s="1"/>
  <c r="Y48" i="124"/>
  <c r="T48" i="138" s="1"/>
  <c r="Y141" i="124"/>
  <c r="T141" i="138" s="1"/>
  <c r="X50" i="124"/>
  <c r="S50" i="138" s="1"/>
  <c r="Y50" i="124"/>
  <c r="T50" i="138" s="1"/>
  <c r="Y14" i="124"/>
  <c r="T14" i="138" s="1"/>
  <c r="Y74" i="124"/>
  <c r="T74" i="138" s="1"/>
  <c r="Y81" i="124"/>
  <c r="T81" i="138" s="1"/>
  <c r="Y89" i="124"/>
  <c r="T89" i="138" s="1"/>
  <c r="Y136" i="124"/>
  <c r="T136" i="138" s="1"/>
  <c r="Y84" i="124"/>
  <c r="T84" i="138" s="1"/>
  <c r="X127" i="124"/>
  <c r="S127" i="138" s="1"/>
  <c r="Y75" i="124"/>
  <c r="T75" i="138" s="1"/>
  <c r="Y17" i="124"/>
  <c r="T17" i="138" s="1"/>
  <c r="Y31" i="124"/>
  <c r="T31" i="138" s="1"/>
  <c r="Y73" i="124"/>
  <c r="T73" i="138" s="1"/>
  <c r="X155" i="124"/>
  <c r="S155" i="138" s="1"/>
  <c r="Y155" i="124"/>
  <c r="T155" i="138" s="1"/>
  <c r="Y46" i="124"/>
  <c r="T46" i="138" s="1"/>
  <c r="X150" i="124"/>
  <c r="S150" i="138" s="1"/>
  <c r="Y150" i="124"/>
  <c r="T150" i="138" s="1"/>
  <c r="X162" i="124"/>
  <c r="S162" i="138" s="1"/>
  <c r="Y162" i="124"/>
  <c r="T162" i="138" s="1"/>
  <c r="R2" i="138"/>
  <c r="R167" i="138" s="1"/>
  <c r="W167" i="124"/>
  <c r="Y87" i="124"/>
  <c r="T87" i="138" s="1"/>
  <c r="X26" i="124"/>
  <c r="S26" i="138" s="1"/>
  <c r="Y26" i="124"/>
  <c r="T26" i="138" s="1"/>
  <c r="X21" i="124"/>
  <c r="S21" i="138" s="1"/>
  <c r="Y21" i="124"/>
  <c r="T21" i="138" s="1"/>
  <c r="X70" i="124"/>
  <c r="S70" i="138" s="1"/>
  <c r="Y70" i="124"/>
  <c r="T70" i="138" s="1"/>
  <c r="X45" i="124"/>
  <c r="S45" i="138" s="1"/>
  <c r="Y45" i="124"/>
  <c r="T45" i="138" s="1"/>
  <c r="X124" i="124"/>
  <c r="S124" i="138" s="1"/>
  <c r="Y124" i="124"/>
  <c r="T124" i="138" s="1"/>
  <c r="V167" i="61"/>
  <c r="U2" i="83"/>
  <c r="U2" i="85"/>
  <c r="X8" i="124"/>
  <c r="S8" i="138" s="1"/>
  <c r="Y8" i="124"/>
  <c r="T8" i="138" s="1"/>
  <c r="Y6" i="124"/>
  <c r="T6" i="138" s="1"/>
  <c r="R2" i="83"/>
  <c r="R167" i="83" s="1"/>
  <c r="R167" i="61"/>
  <c r="R2" i="85"/>
  <c r="R167" i="85" s="1"/>
  <c r="AB167" i="61"/>
  <c r="AA2" i="85"/>
  <c r="AA167" i="85" s="1"/>
  <c r="AA2" i="83"/>
  <c r="AA167" i="83" s="1"/>
  <c r="E2" i="83"/>
  <c r="D167" i="83"/>
  <c r="D167" i="85"/>
  <c r="E2" i="85"/>
  <c r="T2" i="61"/>
  <c r="T167" i="61" s="1"/>
  <c r="E167" i="61"/>
  <c r="M2" i="138"/>
  <c r="M167" i="138" s="1"/>
  <c r="R167" i="124"/>
  <c r="T2" i="83" l="1"/>
  <c r="T167" i="83" s="1"/>
  <c r="E167" i="83"/>
  <c r="T2" i="85"/>
  <c r="T167" i="85" s="1"/>
  <c r="E167" i="85"/>
  <c r="AD2" i="128" l="1"/>
  <c r="AD2" i="61" l="1"/>
  <c r="AD3" i="128"/>
  <c r="AD5" i="128"/>
  <c r="AD4" i="128"/>
  <c r="W2" i="61" l="1"/>
  <c r="X2" i="124"/>
  <c r="T2" i="124"/>
  <c r="AC2" i="61"/>
  <c r="S2" i="124"/>
  <c r="AC2" i="85"/>
  <c r="AC167" i="85" s="1"/>
  <c r="AC2" i="83"/>
  <c r="AC167" i="83" s="1"/>
  <c r="AD167" i="61"/>
  <c r="AE2" i="61"/>
  <c r="AD2" i="85" s="1"/>
  <c r="AD167" i="85" s="1"/>
  <c r="J168" i="1"/>
  <c r="J170" i="1" s="1"/>
  <c r="X168" i="1"/>
  <c r="X170" i="1" s="1"/>
  <c r="H168" i="1"/>
  <c r="H170" i="1" s="1"/>
  <c r="X5" i="124" l="1"/>
  <c r="S5" i="138" s="1"/>
  <c r="Y2" i="124"/>
  <c r="V2" i="85"/>
  <c r="V167" i="85" s="1"/>
  <c r="W167" i="61"/>
  <c r="V2" i="83"/>
  <c r="V167" i="83" s="1"/>
  <c r="X3" i="124"/>
  <c r="S3" i="138" s="1"/>
  <c r="Y3" i="124"/>
  <c r="T3" i="138" s="1"/>
  <c r="X2" i="61"/>
  <c r="S2" i="138"/>
  <c r="Y5" i="124"/>
  <c r="T5" i="138" s="1"/>
  <c r="S76" i="124"/>
  <c r="N76" i="138" s="1"/>
  <c r="S7" i="124"/>
  <c r="N7" i="138" s="1"/>
  <c r="S125" i="124"/>
  <c r="N125" i="138" s="1"/>
  <c r="S141" i="124"/>
  <c r="N141" i="138" s="1"/>
  <c r="S134" i="124"/>
  <c r="N134" i="138" s="1"/>
  <c r="S61" i="124"/>
  <c r="N61" i="138" s="1"/>
  <c r="S100" i="124"/>
  <c r="N100" i="138" s="1"/>
  <c r="S103" i="124"/>
  <c r="N103" i="138" s="1"/>
  <c r="S97" i="124"/>
  <c r="N97" i="138" s="1"/>
  <c r="S38" i="124"/>
  <c r="N38" i="138" s="1"/>
  <c r="S101" i="124"/>
  <c r="N101" i="138" s="1"/>
  <c r="S18" i="124"/>
  <c r="N18" i="138" s="1"/>
  <c r="S136" i="124"/>
  <c r="N136" i="138" s="1"/>
  <c r="S131" i="124"/>
  <c r="N131" i="138" s="1"/>
  <c r="S90" i="124"/>
  <c r="N90" i="138" s="1"/>
  <c r="S43" i="124"/>
  <c r="N43" i="138" s="1"/>
  <c r="S56" i="124"/>
  <c r="N56" i="138" s="1"/>
  <c r="S155" i="124"/>
  <c r="N155" i="138" s="1"/>
  <c r="S84" i="124"/>
  <c r="N84" i="138" s="1"/>
  <c r="S120" i="124"/>
  <c r="N120" i="138" s="1"/>
  <c r="S12" i="124"/>
  <c r="N12" i="138" s="1"/>
  <c r="S159" i="124"/>
  <c r="N159" i="138" s="1"/>
  <c r="S72" i="124"/>
  <c r="N72" i="138" s="1"/>
  <c r="S74" i="124"/>
  <c r="N74" i="138" s="1"/>
  <c r="S30" i="124"/>
  <c r="N30" i="138" s="1"/>
  <c r="S109" i="124"/>
  <c r="N109" i="138" s="1"/>
  <c r="S36" i="124"/>
  <c r="N36" i="138" s="1"/>
  <c r="S81" i="124"/>
  <c r="N81" i="138" s="1"/>
  <c r="S32" i="124"/>
  <c r="N32" i="138" s="1"/>
  <c r="S35" i="124"/>
  <c r="N35" i="138" s="1"/>
  <c r="S123" i="124"/>
  <c r="N123" i="138" s="1"/>
  <c r="S162" i="124"/>
  <c r="N162" i="138" s="1"/>
  <c r="S153" i="124"/>
  <c r="N153" i="138" s="1"/>
  <c r="S85" i="124"/>
  <c r="N85" i="138" s="1"/>
  <c r="S5" i="124"/>
  <c r="N5" i="138" s="1"/>
  <c r="S128" i="124"/>
  <c r="N128" i="138" s="1"/>
  <c r="S42" i="124"/>
  <c r="N42" i="138" s="1"/>
  <c r="S10" i="124"/>
  <c r="N10" i="138" s="1"/>
  <c r="S130" i="124"/>
  <c r="N130" i="138" s="1"/>
  <c r="S118" i="124"/>
  <c r="N118" i="138" s="1"/>
  <c r="S138" i="124"/>
  <c r="N138" i="138" s="1"/>
  <c r="S102" i="124"/>
  <c r="N102" i="138" s="1"/>
  <c r="S46" i="124"/>
  <c r="N46" i="138" s="1"/>
  <c r="S63" i="124"/>
  <c r="N63" i="138" s="1"/>
  <c r="S164" i="124"/>
  <c r="N164" i="138" s="1"/>
  <c r="S111" i="124"/>
  <c r="N111" i="138" s="1"/>
  <c r="S126" i="124"/>
  <c r="N126" i="138" s="1"/>
  <c r="S68" i="124"/>
  <c r="N68" i="138" s="1"/>
  <c r="S115" i="124"/>
  <c r="N115" i="138" s="1"/>
  <c r="S114" i="124"/>
  <c r="N114" i="138" s="1"/>
  <c r="S53" i="124"/>
  <c r="N53" i="138" s="1"/>
  <c r="S71" i="124"/>
  <c r="N71" i="138" s="1"/>
  <c r="S44" i="124"/>
  <c r="N44" i="138" s="1"/>
  <c r="S86" i="124"/>
  <c r="N86" i="138" s="1"/>
  <c r="S70" i="124"/>
  <c r="N70" i="138" s="1"/>
  <c r="S91" i="124"/>
  <c r="N91" i="138" s="1"/>
  <c r="S96" i="124"/>
  <c r="N96" i="138" s="1"/>
  <c r="S108" i="124"/>
  <c r="N108" i="138" s="1"/>
  <c r="S22" i="124"/>
  <c r="N22" i="138" s="1"/>
  <c r="S137" i="124"/>
  <c r="N137" i="138" s="1"/>
  <c r="S73" i="124"/>
  <c r="N73" i="138" s="1"/>
  <c r="S139" i="124"/>
  <c r="N139" i="138" s="1"/>
  <c r="S50" i="124"/>
  <c r="N50" i="138" s="1"/>
  <c r="S15" i="124"/>
  <c r="N15" i="138" s="1"/>
  <c r="S160" i="124"/>
  <c r="N160" i="138" s="1"/>
  <c r="S40" i="124"/>
  <c r="N40" i="138" s="1"/>
  <c r="S58" i="124"/>
  <c r="N58" i="138" s="1"/>
  <c r="S33" i="124"/>
  <c r="N33" i="138" s="1"/>
  <c r="S107" i="124"/>
  <c r="N107" i="138" s="1"/>
  <c r="S78" i="124"/>
  <c r="N78" i="138" s="1"/>
  <c r="S4" i="124"/>
  <c r="N4" i="138" s="1"/>
  <c r="S158" i="124"/>
  <c r="N158" i="138" s="1"/>
  <c r="S27" i="124"/>
  <c r="N27" i="138" s="1"/>
  <c r="S156" i="124"/>
  <c r="N156" i="138" s="1"/>
  <c r="S129" i="124"/>
  <c r="N129" i="138" s="1"/>
  <c r="S92" i="124"/>
  <c r="N92" i="138" s="1"/>
  <c r="S165" i="124"/>
  <c r="N165" i="138" s="1"/>
  <c r="S3" i="124"/>
  <c r="N3" i="138" s="1"/>
  <c r="S47" i="124"/>
  <c r="N47" i="138" s="1"/>
  <c r="S144" i="124"/>
  <c r="N144" i="138" s="1"/>
  <c r="S161" i="124"/>
  <c r="N161" i="138" s="1"/>
  <c r="S99" i="124"/>
  <c r="N99" i="138" s="1"/>
  <c r="S75" i="124"/>
  <c r="N75" i="138" s="1"/>
  <c r="S142" i="124"/>
  <c r="N142" i="138" s="1"/>
  <c r="S31" i="124"/>
  <c r="N31" i="138" s="1"/>
  <c r="S110" i="124"/>
  <c r="N110" i="138" s="1"/>
  <c r="S28" i="124"/>
  <c r="N28" i="138" s="1"/>
  <c r="S37" i="124"/>
  <c r="N37" i="138" s="1"/>
  <c r="S127" i="124"/>
  <c r="N127" i="138" s="1"/>
  <c r="S80" i="124"/>
  <c r="N80" i="138" s="1"/>
  <c r="S116" i="124"/>
  <c r="N116" i="138" s="1"/>
  <c r="S93" i="124"/>
  <c r="N93" i="138" s="1"/>
  <c r="S54" i="124"/>
  <c r="N54" i="138" s="1"/>
  <c r="S147" i="124"/>
  <c r="N147" i="138" s="1"/>
  <c r="S59" i="124"/>
  <c r="N59" i="138" s="1"/>
  <c r="S151" i="124"/>
  <c r="N151" i="138" s="1"/>
  <c r="S29" i="124"/>
  <c r="N29" i="138" s="1"/>
  <c r="S163" i="124"/>
  <c r="N163" i="138" s="1"/>
  <c r="S69" i="124"/>
  <c r="N69" i="138" s="1"/>
  <c r="S140" i="124"/>
  <c r="N140" i="138" s="1"/>
  <c r="S119" i="124"/>
  <c r="N119" i="138" s="1"/>
  <c r="S65" i="124"/>
  <c r="N65" i="138" s="1"/>
  <c r="S14" i="124"/>
  <c r="N14" i="138" s="1"/>
  <c r="S105" i="124"/>
  <c r="N105" i="138" s="1"/>
  <c r="S94" i="124"/>
  <c r="N94" i="138" s="1"/>
  <c r="S19" i="124"/>
  <c r="N19" i="138" s="1"/>
  <c r="S34" i="124"/>
  <c r="N34" i="138" s="1"/>
  <c r="S77" i="124"/>
  <c r="N77" i="138" s="1"/>
  <c r="S64" i="124"/>
  <c r="N64" i="138" s="1"/>
  <c r="S154" i="124"/>
  <c r="N154" i="138" s="1"/>
  <c r="S121" i="124"/>
  <c r="N121" i="138" s="1"/>
  <c r="S21" i="124"/>
  <c r="N21" i="138" s="1"/>
  <c r="S124" i="124"/>
  <c r="N124" i="138" s="1"/>
  <c r="S82" i="124"/>
  <c r="N82" i="138" s="1"/>
  <c r="S60" i="124"/>
  <c r="N60" i="138" s="1"/>
  <c r="S149" i="124"/>
  <c r="N149" i="138" s="1"/>
  <c r="S48" i="124"/>
  <c r="N48" i="138" s="1"/>
  <c r="S57" i="124"/>
  <c r="N57" i="138" s="1"/>
  <c r="S25" i="124"/>
  <c r="N25" i="138" s="1"/>
  <c r="S62" i="124"/>
  <c r="N62" i="138" s="1"/>
  <c r="S41" i="124"/>
  <c r="N41" i="138" s="1"/>
  <c r="S16" i="124"/>
  <c r="N16" i="138" s="1"/>
  <c r="S106" i="124"/>
  <c r="N106" i="138" s="1"/>
  <c r="S51" i="124"/>
  <c r="N51" i="138" s="1"/>
  <c r="S113" i="124"/>
  <c r="N113" i="138" s="1"/>
  <c r="S13" i="124"/>
  <c r="N13" i="138" s="1"/>
  <c r="S11" i="124"/>
  <c r="N11" i="138" s="1"/>
  <c r="S135" i="124"/>
  <c r="N135" i="138" s="1"/>
  <c r="S17" i="124"/>
  <c r="N17" i="138" s="1"/>
  <c r="S8" i="124"/>
  <c r="N8" i="138" s="1"/>
  <c r="S152" i="124"/>
  <c r="N152" i="138" s="1"/>
  <c r="S132" i="124"/>
  <c r="N132" i="138" s="1"/>
  <c r="S98" i="124"/>
  <c r="N98" i="138" s="1"/>
  <c r="S88" i="124"/>
  <c r="N88" i="138" s="1"/>
  <c r="S148" i="124"/>
  <c r="N148" i="138" s="1"/>
  <c r="S143" i="124"/>
  <c r="N143" i="138" s="1"/>
  <c r="S45" i="124"/>
  <c r="N45" i="138" s="1"/>
  <c r="S24" i="124"/>
  <c r="N24" i="138" s="1"/>
  <c r="S95" i="124"/>
  <c r="N95" i="138" s="1"/>
  <c r="S39" i="124"/>
  <c r="N39" i="138" s="1"/>
  <c r="S67" i="124"/>
  <c r="N67" i="138" s="1"/>
  <c r="S83" i="124"/>
  <c r="N83" i="138" s="1"/>
  <c r="S104" i="124"/>
  <c r="N104" i="138" s="1"/>
  <c r="S145" i="124"/>
  <c r="N145" i="138" s="1"/>
  <c r="S52" i="124"/>
  <c r="N52" i="138" s="1"/>
  <c r="S55" i="124"/>
  <c r="N55" i="138" s="1"/>
  <c r="S89" i="124"/>
  <c r="N89" i="138" s="1"/>
  <c r="S6" i="124"/>
  <c r="N6" i="138" s="1"/>
  <c r="S133" i="124"/>
  <c r="N133" i="138" s="1"/>
  <c r="S122" i="124"/>
  <c r="N122" i="138" s="1"/>
  <c r="S150" i="124"/>
  <c r="N150" i="138" s="1"/>
  <c r="S117" i="124"/>
  <c r="N117" i="138" s="1"/>
  <c r="S49" i="124"/>
  <c r="N49" i="138" s="1"/>
  <c r="S157" i="124"/>
  <c r="N157" i="138" s="1"/>
  <c r="S87" i="124"/>
  <c r="N87" i="138" s="1"/>
  <c r="S26" i="124"/>
  <c r="N26" i="138" s="1"/>
  <c r="S146" i="124"/>
  <c r="N146" i="138" s="1"/>
  <c r="S112" i="124"/>
  <c r="N112" i="138" s="1"/>
  <c r="S20" i="124"/>
  <c r="N20" i="138" s="1"/>
  <c r="S9" i="124"/>
  <c r="N9" i="138" s="1"/>
  <c r="S79" i="124"/>
  <c r="N79" i="138" s="1"/>
  <c r="O2" i="138"/>
  <c r="N2" i="138"/>
  <c r="AC167" i="61"/>
  <c r="AB2" i="85"/>
  <c r="AB167" i="85" s="1"/>
  <c r="AB2" i="83"/>
  <c r="AB167" i="83" s="1"/>
  <c r="AD2" i="83"/>
  <c r="AD167" i="83" s="1"/>
  <c r="AE167" i="61"/>
  <c r="AF2" i="61"/>
  <c r="G168" i="1"/>
  <c r="G170" i="1" s="1"/>
  <c r="X4" i="124" l="1"/>
  <c r="S4" i="138" s="1"/>
  <c r="S167" i="138" s="1"/>
  <c r="Y4" i="124"/>
  <c r="T4" i="138" s="1"/>
  <c r="W2" i="83"/>
  <c r="W167" i="83" s="1"/>
  <c r="X167" i="61"/>
  <c r="W2" i="85"/>
  <c r="W167" i="85" s="1"/>
  <c r="T2" i="138"/>
  <c r="T121" i="124"/>
  <c r="O121" i="138" s="1"/>
  <c r="AC121" i="138" s="1"/>
  <c r="AH121" i="124"/>
  <c r="T40" i="124"/>
  <c r="O40" i="138" s="1"/>
  <c r="AC40" i="138" s="1"/>
  <c r="AH40" i="124"/>
  <c r="T88" i="124"/>
  <c r="O88" i="138" s="1"/>
  <c r="AC88" i="138" s="1"/>
  <c r="AH88" i="124"/>
  <c r="T34" i="124"/>
  <c r="O34" i="138" s="1"/>
  <c r="AC34" i="138" s="1"/>
  <c r="AH34" i="124"/>
  <c r="T54" i="124"/>
  <c r="O54" i="138" s="1"/>
  <c r="AC54" i="138" s="1"/>
  <c r="AH54" i="124"/>
  <c r="T47" i="124"/>
  <c r="O47" i="138" s="1"/>
  <c r="AC47" i="138" s="1"/>
  <c r="AH47" i="124"/>
  <c r="AH160" i="124"/>
  <c r="T160" i="124"/>
  <c r="O160" i="138" s="1"/>
  <c r="AC160" i="138" s="1"/>
  <c r="T53" i="124"/>
  <c r="O53" i="138" s="1"/>
  <c r="AC53" i="138" s="1"/>
  <c r="AH53" i="124"/>
  <c r="T42" i="124"/>
  <c r="O42" i="138" s="1"/>
  <c r="AC42" i="138" s="1"/>
  <c r="AH42" i="124"/>
  <c r="T72" i="124"/>
  <c r="O72" i="138" s="1"/>
  <c r="AC72" i="138" s="1"/>
  <c r="AH72" i="124"/>
  <c r="T97" i="124"/>
  <c r="O97" i="138" s="1"/>
  <c r="AC97" i="138" s="1"/>
  <c r="AH97" i="124"/>
  <c r="AH79" i="124"/>
  <c r="T79" i="124"/>
  <c r="O79" i="138" s="1"/>
  <c r="AC79" i="138" s="1"/>
  <c r="T89" i="124"/>
  <c r="O89" i="138" s="1"/>
  <c r="AC89" i="138" s="1"/>
  <c r="AH89" i="124"/>
  <c r="T98" i="124"/>
  <c r="O98" i="138" s="1"/>
  <c r="AC98" i="138" s="1"/>
  <c r="AH98" i="124"/>
  <c r="T25" i="124"/>
  <c r="O25" i="138" s="1"/>
  <c r="AC25" i="138" s="1"/>
  <c r="AH25" i="124"/>
  <c r="T19" i="124"/>
  <c r="O19" i="138" s="1"/>
  <c r="AC19" i="138" s="1"/>
  <c r="AH19" i="124"/>
  <c r="T93" i="124"/>
  <c r="O93" i="138" s="1"/>
  <c r="AC93" i="138" s="1"/>
  <c r="AH93" i="124"/>
  <c r="T3" i="124"/>
  <c r="AH3" i="124"/>
  <c r="T102" i="124"/>
  <c r="O102" i="138" s="1"/>
  <c r="AC102" i="138" s="1"/>
  <c r="AH102" i="124"/>
  <c r="T51" i="124"/>
  <c r="O51" i="138" s="1"/>
  <c r="AC51" i="138" s="1"/>
  <c r="AH51" i="124"/>
  <c r="T70" i="124"/>
  <c r="O70" i="138" s="1"/>
  <c r="AC70" i="138" s="1"/>
  <c r="AH70" i="124"/>
  <c r="T118" i="124"/>
  <c r="O118" i="138" s="1"/>
  <c r="AC118" i="138" s="1"/>
  <c r="AH118" i="124"/>
  <c r="AH64" i="124"/>
  <c r="T64" i="124"/>
  <c r="O64" i="138" s="1"/>
  <c r="AC64" i="138" s="1"/>
  <c r="T58" i="124"/>
  <c r="O58" i="138" s="1"/>
  <c r="AC58" i="138" s="1"/>
  <c r="AH58" i="124"/>
  <c r="T10" i="124"/>
  <c r="O10" i="138" s="1"/>
  <c r="AC10" i="138" s="1"/>
  <c r="AH10" i="124"/>
  <c r="T132" i="124"/>
  <c r="O132" i="138" s="1"/>
  <c r="AC132" i="138" s="1"/>
  <c r="AH132" i="124"/>
  <c r="T8" i="124"/>
  <c r="O8" i="138" s="1"/>
  <c r="AC8" i="138" s="1"/>
  <c r="AH8" i="124"/>
  <c r="T156" i="124"/>
  <c r="O156" i="138" s="1"/>
  <c r="AC156" i="138" s="1"/>
  <c r="AH156" i="124"/>
  <c r="T26" i="124"/>
  <c r="O26" i="138" s="1"/>
  <c r="AC26" i="138" s="1"/>
  <c r="AH26" i="124"/>
  <c r="T135" i="124"/>
  <c r="O135" i="138" s="1"/>
  <c r="AC135" i="138" s="1"/>
  <c r="AH135" i="124"/>
  <c r="T119" i="124"/>
  <c r="O119" i="138" s="1"/>
  <c r="AC119" i="138" s="1"/>
  <c r="AH119" i="124"/>
  <c r="T28" i="124"/>
  <c r="O28" i="138" s="1"/>
  <c r="AC28" i="138" s="1"/>
  <c r="AH28" i="124"/>
  <c r="T30" i="124"/>
  <c r="O30" i="138" s="1"/>
  <c r="AC30" i="138" s="1"/>
  <c r="AH30" i="124"/>
  <c r="AH41" i="124"/>
  <c r="T41" i="124"/>
  <c r="O41" i="138" s="1"/>
  <c r="AC41" i="138" s="1"/>
  <c r="T147" i="124"/>
  <c r="O147" i="138" s="1"/>
  <c r="AC147" i="138" s="1"/>
  <c r="AH147" i="124"/>
  <c r="AH74" i="124"/>
  <c r="T74" i="124"/>
  <c r="O74" i="138" s="1"/>
  <c r="AC74" i="138" s="1"/>
  <c r="T114" i="124"/>
  <c r="O114" i="138" s="1"/>
  <c r="AC114" i="138" s="1"/>
  <c r="AH114" i="124"/>
  <c r="T115" i="124"/>
  <c r="O115" i="138" s="1"/>
  <c r="AC115" i="138" s="1"/>
  <c r="AH115" i="124"/>
  <c r="T20" i="124"/>
  <c r="O20" i="138" s="1"/>
  <c r="AC20" i="138" s="1"/>
  <c r="AH20" i="124"/>
  <c r="T68" i="124"/>
  <c r="O68" i="138" s="1"/>
  <c r="AC68" i="138" s="1"/>
  <c r="AH68" i="124"/>
  <c r="AH73" i="124"/>
  <c r="T73" i="124"/>
  <c r="O73" i="138" s="1"/>
  <c r="AC73" i="138" s="1"/>
  <c r="AH111" i="124"/>
  <c r="T111" i="124"/>
  <c r="O111" i="138" s="1"/>
  <c r="AC111" i="138" s="1"/>
  <c r="T82" i="124"/>
  <c r="O82" i="138" s="1"/>
  <c r="AC82" i="138" s="1"/>
  <c r="AH82" i="124"/>
  <c r="T27" i="124"/>
  <c r="O27" i="138" s="1"/>
  <c r="AC27" i="138" s="1"/>
  <c r="AH27" i="124"/>
  <c r="T22" i="124"/>
  <c r="O22" i="138" s="1"/>
  <c r="AC22" i="138" s="1"/>
  <c r="AH22" i="124"/>
  <c r="T164" i="124"/>
  <c r="O164" i="138" s="1"/>
  <c r="AC164" i="138" s="1"/>
  <c r="AH164" i="124"/>
  <c r="T123" i="124"/>
  <c r="O123" i="138" s="1"/>
  <c r="AC123" i="138" s="1"/>
  <c r="AH123" i="124"/>
  <c r="T56" i="124"/>
  <c r="O56" i="138" s="1"/>
  <c r="AC56" i="138" s="1"/>
  <c r="AH56" i="124"/>
  <c r="T125" i="124"/>
  <c r="O125" i="138" s="1"/>
  <c r="AC125" i="138" s="1"/>
  <c r="AH125" i="124"/>
  <c r="T91" i="124"/>
  <c r="O91" i="138" s="1"/>
  <c r="AC91" i="138" s="1"/>
  <c r="AH91" i="124"/>
  <c r="T138" i="124"/>
  <c r="O138" i="138" s="1"/>
  <c r="AC138" i="138" s="1"/>
  <c r="AH138" i="124"/>
  <c r="T45" i="124"/>
  <c r="O45" i="138" s="1"/>
  <c r="AC45" i="138" s="1"/>
  <c r="AH45" i="124"/>
  <c r="T109" i="124"/>
  <c r="O109" i="138" s="1"/>
  <c r="AC109" i="138" s="1"/>
  <c r="AH109" i="124"/>
  <c r="T122" i="124"/>
  <c r="O122" i="138" s="1"/>
  <c r="AC122" i="138" s="1"/>
  <c r="AH122" i="124"/>
  <c r="T161" i="124"/>
  <c r="O161" i="138" s="1"/>
  <c r="AC161" i="138" s="1"/>
  <c r="AH161" i="124"/>
  <c r="T44" i="124"/>
  <c r="O44" i="138" s="1"/>
  <c r="AC44" i="138" s="1"/>
  <c r="AH44" i="124"/>
  <c r="T159" i="124"/>
  <c r="O159" i="138" s="1"/>
  <c r="AC159" i="138" s="1"/>
  <c r="AH159" i="124"/>
  <c r="T55" i="124"/>
  <c r="O55" i="138" s="1"/>
  <c r="AC55" i="138" s="1"/>
  <c r="AH55" i="124"/>
  <c r="T94" i="124"/>
  <c r="O94" i="138" s="1"/>
  <c r="AC94" i="138" s="1"/>
  <c r="AH94" i="124"/>
  <c r="T116" i="124"/>
  <c r="O116" i="138" s="1"/>
  <c r="AC116" i="138" s="1"/>
  <c r="AH116" i="124"/>
  <c r="T5" i="124"/>
  <c r="O5" i="138" s="1"/>
  <c r="AC5" i="138" s="1"/>
  <c r="AH5" i="124"/>
  <c r="AH85" i="124"/>
  <c r="T85" i="124"/>
  <c r="O85" i="138" s="1"/>
  <c r="AC85" i="138" s="1"/>
  <c r="T112" i="124"/>
  <c r="O112" i="138" s="1"/>
  <c r="AC112" i="138" s="1"/>
  <c r="AH112" i="124"/>
  <c r="T126" i="124"/>
  <c r="O126" i="138" s="1"/>
  <c r="AC126" i="138" s="1"/>
  <c r="AH126" i="124"/>
  <c r="AH104" i="124"/>
  <c r="T104" i="124"/>
  <c r="O104" i="138" s="1"/>
  <c r="AC104" i="138" s="1"/>
  <c r="T155" i="124"/>
  <c r="O155" i="138" s="1"/>
  <c r="AC155" i="138" s="1"/>
  <c r="AH155" i="124"/>
  <c r="T87" i="124"/>
  <c r="O87" i="138" s="1"/>
  <c r="AC87" i="138" s="1"/>
  <c r="AH87" i="124"/>
  <c r="T67" i="124"/>
  <c r="O67" i="138" s="1"/>
  <c r="AC67" i="138" s="1"/>
  <c r="AH67" i="124"/>
  <c r="AH11" i="124"/>
  <c r="T11" i="124"/>
  <c r="O11" i="138" s="1"/>
  <c r="AC11" i="138" s="1"/>
  <c r="T140" i="124"/>
  <c r="O140" i="138" s="1"/>
  <c r="AC140" i="138" s="1"/>
  <c r="AH140" i="124"/>
  <c r="T110" i="124"/>
  <c r="O110" i="138" s="1"/>
  <c r="AC110" i="138" s="1"/>
  <c r="AH110" i="124"/>
  <c r="T36" i="124"/>
  <c r="O36" i="138" s="1"/>
  <c r="AC36" i="138" s="1"/>
  <c r="AH36" i="124"/>
  <c r="T106" i="124"/>
  <c r="O106" i="138" s="1"/>
  <c r="AC106" i="138" s="1"/>
  <c r="AH106" i="124"/>
  <c r="AH99" i="124"/>
  <c r="T99" i="124"/>
  <c r="O99" i="138" s="1"/>
  <c r="AC99" i="138" s="1"/>
  <c r="T18" i="124"/>
  <c r="O18" i="138" s="1"/>
  <c r="AC18" i="138" s="1"/>
  <c r="AH18" i="124"/>
  <c r="T16" i="124"/>
  <c r="O16" i="138" s="1"/>
  <c r="AC16" i="138" s="1"/>
  <c r="AH16" i="124"/>
  <c r="T59" i="124"/>
  <c r="O59" i="138" s="1"/>
  <c r="AC59" i="138" s="1"/>
  <c r="AH59" i="124"/>
  <c r="T101" i="124"/>
  <c r="O101" i="138" s="1"/>
  <c r="AC101" i="138" s="1"/>
  <c r="AH101" i="124"/>
  <c r="T133" i="124"/>
  <c r="O133" i="138" s="1"/>
  <c r="AC133" i="138" s="1"/>
  <c r="AH133" i="124"/>
  <c r="T77" i="124"/>
  <c r="O77" i="138" s="1"/>
  <c r="AC77" i="138" s="1"/>
  <c r="AH77" i="124"/>
  <c r="T38" i="124"/>
  <c r="O38" i="138" s="1"/>
  <c r="AC38" i="138" s="1"/>
  <c r="AH38" i="124"/>
  <c r="T103" i="124"/>
  <c r="O103" i="138" s="1"/>
  <c r="AC103" i="138" s="1"/>
  <c r="AH103" i="124"/>
  <c r="T57" i="124"/>
  <c r="O57" i="138" s="1"/>
  <c r="AC57" i="138" s="1"/>
  <c r="AH57" i="124"/>
  <c r="AH165" i="124"/>
  <c r="T165" i="124"/>
  <c r="O165" i="138" s="1"/>
  <c r="AC165" i="138" s="1"/>
  <c r="AH100" i="124"/>
  <c r="T100" i="124"/>
  <c r="O100" i="138" s="1"/>
  <c r="AC100" i="138" s="1"/>
  <c r="AH52" i="124"/>
  <c r="T52" i="124"/>
  <c r="O52" i="138" s="1"/>
  <c r="AC52" i="138" s="1"/>
  <c r="AH105" i="124"/>
  <c r="T105" i="124"/>
  <c r="O105" i="138" s="1"/>
  <c r="AC105" i="138" s="1"/>
  <c r="AH92" i="124"/>
  <c r="T92" i="124"/>
  <c r="O92" i="138" s="1"/>
  <c r="AC92" i="138" s="1"/>
  <c r="T120" i="124"/>
  <c r="O120" i="138" s="1"/>
  <c r="AC120" i="138" s="1"/>
  <c r="AH120" i="124"/>
  <c r="T149" i="124"/>
  <c r="O149" i="138" s="1"/>
  <c r="AC149" i="138" s="1"/>
  <c r="AH149" i="124"/>
  <c r="T127" i="124"/>
  <c r="O127" i="138" s="1"/>
  <c r="AC127" i="138" s="1"/>
  <c r="AH127" i="124"/>
  <c r="T129" i="124"/>
  <c r="O129" i="138" s="1"/>
  <c r="AC129" i="138" s="1"/>
  <c r="AH129" i="124"/>
  <c r="T134" i="124"/>
  <c r="O134" i="138" s="1"/>
  <c r="AC134" i="138" s="1"/>
  <c r="AH134" i="124"/>
  <c r="T17" i="124"/>
  <c r="O17" i="138" s="1"/>
  <c r="AC17" i="138" s="1"/>
  <c r="AH17" i="124"/>
  <c r="AH65" i="124"/>
  <c r="T65" i="124"/>
  <c r="O65" i="138" s="1"/>
  <c r="AC65" i="138" s="1"/>
  <c r="T37" i="124"/>
  <c r="O37" i="138" s="1"/>
  <c r="AC37" i="138" s="1"/>
  <c r="AH37" i="124"/>
  <c r="AH162" i="124"/>
  <c r="T162" i="124"/>
  <c r="O162" i="138" s="1"/>
  <c r="AC162" i="138" s="1"/>
  <c r="T83" i="124"/>
  <c r="O83" i="138" s="1"/>
  <c r="AC83" i="138" s="1"/>
  <c r="AH83" i="124"/>
  <c r="T158" i="124"/>
  <c r="O158" i="138" s="1"/>
  <c r="AC158" i="138" s="1"/>
  <c r="AH158" i="124"/>
  <c r="AH108" i="124"/>
  <c r="T108" i="124"/>
  <c r="O108" i="138" s="1"/>
  <c r="AC108" i="138" s="1"/>
  <c r="T63" i="124"/>
  <c r="O63" i="138" s="1"/>
  <c r="AC63" i="138" s="1"/>
  <c r="AH63" i="124"/>
  <c r="AH35" i="124"/>
  <c r="T35" i="124"/>
  <c r="O35" i="138" s="1"/>
  <c r="AC35" i="138" s="1"/>
  <c r="T43" i="124"/>
  <c r="O43" i="138" s="1"/>
  <c r="AC43" i="138" s="1"/>
  <c r="AH43" i="124"/>
  <c r="T7" i="124"/>
  <c r="O7" i="138" s="1"/>
  <c r="AC7" i="138" s="1"/>
  <c r="AH7" i="124"/>
  <c r="T78" i="124"/>
  <c r="O78" i="138" s="1"/>
  <c r="AC78" i="138" s="1"/>
  <c r="AH78" i="124"/>
  <c r="T117" i="124"/>
  <c r="O117" i="138" s="1"/>
  <c r="AC117" i="138" s="1"/>
  <c r="AH117" i="124"/>
  <c r="T107" i="124"/>
  <c r="O107" i="138" s="1"/>
  <c r="AC107" i="138" s="1"/>
  <c r="AH107" i="124"/>
  <c r="T143" i="124"/>
  <c r="O143" i="138" s="1"/>
  <c r="AC143" i="138" s="1"/>
  <c r="AH143" i="124"/>
  <c r="T128" i="124"/>
  <c r="O128" i="138" s="1"/>
  <c r="AC128" i="138" s="1"/>
  <c r="AH128" i="124"/>
  <c r="T50" i="124"/>
  <c r="O50" i="138" s="1"/>
  <c r="AC50" i="138" s="1"/>
  <c r="AH50" i="124"/>
  <c r="T152" i="124"/>
  <c r="O152" i="138" s="1"/>
  <c r="AC152" i="138" s="1"/>
  <c r="AH152" i="124"/>
  <c r="T139" i="124"/>
  <c r="O139" i="138" s="1"/>
  <c r="AC139" i="138" s="1"/>
  <c r="AH139" i="124"/>
  <c r="T145" i="124"/>
  <c r="O145" i="138" s="1"/>
  <c r="AC145" i="138" s="1"/>
  <c r="AH145" i="124"/>
  <c r="T84" i="124"/>
  <c r="O84" i="138" s="1"/>
  <c r="AC84" i="138" s="1"/>
  <c r="AH84" i="124"/>
  <c r="AH60" i="124"/>
  <c r="T60" i="124"/>
  <c r="O60" i="138" s="1"/>
  <c r="AC60" i="138" s="1"/>
  <c r="T141" i="124"/>
  <c r="O141" i="138" s="1"/>
  <c r="AC141" i="138" s="1"/>
  <c r="AH141" i="124"/>
  <c r="AH157" i="124"/>
  <c r="T157" i="124"/>
  <c r="O157" i="138" s="1"/>
  <c r="AC157" i="138" s="1"/>
  <c r="T39" i="124"/>
  <c r="O39" i="138" s="1"/>
  <c r="AC39" i="138" s="1"/>
  <c r="AH39" i="124"/>
  <c r="AH13" i="124"/>
  <c r="T13" i="124"/>
  <c r="O13" i="138" s="1"/>
  <c r="AC13" i="138" s="1"/>
  <c r="T124" i="124"/>
  <c r="O124" i="138" s="1"/>
  <c r="AC124" i="138" s="1"/>
  <c r="AH124" i="124"/>
  <c r="T69" i="124"/>
  <c r="O69" i="138" s="1"/>
  <c r="AC69" i="138" s="1"/>
  <c r="AH69" i="124"/>
  <c r="T31" i="124"/>
  <c r="O31" i="138" s="1"/>
  <c r="AC31" i="138" s="1"/>
  <c r="AH31" i="124"/>
  <c r="T131" i="124"/>
  <c r="O131" i="138" s="1"/>
  <c r="AC131" i="138" s="1"/>
  <c r="AH131" i="124"/>
  <c r="T24" i="124"/>
  <c r="O24" i="138" s="1"/>
  <c r="AC24" i="138" s="1"/>
  <c r="AH24" i="124"/>
  <c r="T75" i="124"/>
  <c r="O75" i="138" s="1"/>
  <c r="AC75" i="138" s="1"/>
  <c r="AH75" i="124"/>
  <c r="T136" i="124"/>
  <c r="O136" i="138" s="1"/>
  <c r="AC136" i="138" s="1"/>
  <c r="AH136" i="124"/>
  <c r="AH150" i="124"/>
  <c r="T150" i="124"/>
  <c r="O150" i="138" s="1"/>
  <c r="AC150" i="138" s="1"/>
  <c r="T154" i="124"/>
  <c r="O154" i="138" s="1"/>
  <c r="AC154" i="138" s="1"/>
  <c r="AH154" i="124"/>
  <c r="T151" i="124"/>
  <c r="O151" i="138" s="1"/>
  <c r="AC151" i="138" s="1"/>
  <c r="AH151" i="124"/>
  <c r="T86" i="124"/>
  <c r="O86" i="138" s="1"/>
  <c r="AC86" i="138" s="1"/>
  <c r="AH86" i="124"/>
  <c r="T130" i="124"/>
  <c r="O130" i="138" s="1"/>
  <c r="AC130" i="138" s="1"/>
  <c r="AH130" i="124"/>
  <c r="T148" i="124"/>
  <c r="O148" i="138" s="1"/>
  <c r="AC148" i="138" s="1"/>
  <c r="AH148" i="124"/>
  <c r="T144" i="124"/>
  <c r="O144" i="138" s="1"/>
  <c r="AC144" i="138" s="1"/>
  <c r="AH144" i="124"/>
  <c r="T71" i="124"/>
  <c r="O71" i="138" s="1"/>
  <c r="AC71" i="138" s="1"/>
  <c r="AH71" i="124"/>
  <c r="T15" i="124"/>
  <c r="O15" i="138" s="1"/>
  <c r="AC15" i="138" s="1"/>
  <c r="AH15" i="124"/>
  <c r="T12" i="124"/>
  <c r="O12" i="138" s="1"/>
  <c r="AC12" i="138" s="1"/>
  <c r="AH12" i="124"/>
  <c r="T80" i="124"/>
  <c r="O80" i="138" s="1"/>
  <c r="AC80" i="138" s="1"/>
  <c r="AH80" i="124"/>
  <c r="T61" i="124"/>
  <c r="O61" i="138" s="1"/>
  <c r="AC61" i="138" s="1"/>
  <c r="AH61" i="124"/>
  <c r="T14" i="124"/>
  <c r="O14" i="138" s="1"/>
  <c r="AC14" i="138" s="1"/>
  <c r="AH14" i="124"/>
  <c r="T153" i="124"/>
  <c r="O153" i="138" s="1"/>
  <c r="AC153" i="138" s="1"/>
  <c r="AH153" i="124"/>
  <c r="T146" i="124"/>
  <c r="O146" i="138" s="1"/>
  <c r="AC146" i="138" s="1"/>
  <c r="AH146" i="124"/>
  <c r="AH4" i="124"/>
  <c r="T4" i="124"/>
  <c r="O4" i="138" s="1"/>
  <c r="T96" i="124"/>
  <c r="O96" i="138" s="1"/>
  <c r="AC96" i="138" s="1"/>
  <c r="AH96" i="124"/>
  <c r="T46" i="124"/>
  <c r="O46" i="138" s="1"/>
  <c r="AC46" i="138" s="1"/>
  <c r="AH46" i="124"/>
  <c r="AH32" i="124"/>
  <c r="T32" i="124"/>
  <c r="O32" i="138" s="1"/>
  <c r="AC32" i="138" s="1"/>
  <c r="T90" i="124"/>
  <c r="O90" i="138" s="1"/>
  <c r="AC90" i="138" s="1"/>
  <c r="AH90" i="124"/>
  <c r="T76" i="124"/>
  <c r="O76" i="138" s="1"/>
  <c r="AC76" i="138" s="1"/>
  <c r="AH76" i="124"/>
  <c r="T81" i="124"/>
  <c r="O81" i="138" s="1"/>
  <c r="AC81" i="138" s="1"/>
  <c r="AH81" i="124"/>
  <c r="T29" i="124"/>
  <c r="O29" i="138" s="1"/>
  <c r="AC29" i="138" s="1"/>
  <c r="AH29" i="124"/>
  <c r="T33" i="124"/>
  <c r="O33" i="138" s="1"/>
  <c r="AC33" i="138" s="1"/>
  <c r="AH33" i="124"/>
  <c r="T6" i="124"/>
  <c r="O6" i="138" s="1"/>
  <c r="AC6" i="138" s="1"/>
  <c r="AH6" i="124"/>
  <c r="T62" i="124"/>
  <c r="O62" i="138" s="1"/>
  <c r="AC62" i="138" s="1"/>
  <c r="AH62" i="124"/>
  <c r="T9" i="124"/>
  <c r="O9" i="138" s="1"/>
  <c r="AC9" i="138" s="1"/>
  <c r="AH9" i="124"/>
  <c r="AH48" i="124"/>
  <c r="T48" i="124"/>
  <c r="O48" i="138" s="1"/>
  <c r="AC48" i="138" s="1"/>
  <c r="T137" i="124"/>
  <c r="O137" i="138" s="1"/>
  <c r="AC137" i="138" s="1"/>
  <c r="AH137" i="124"/>
  <c r="T49" i="124"/>
  <c r="O49" i="138" s="1"/>
  <c r="AC49" i="138" s="1"/>
  <c r="AH49" i="124"/>
  <c r="T95" i="124"/>
  <c r="O95" i="138" s="1"/>
  <c r="AC95" i="138" s="1"/>
  <c r="AH95" i="124"/>
  <c r="T113" i="124"/>
  <c r="O113" i="138" s="1"/>
  <c r="AC113" i="138" s="1"/>
  <c r="AH113" i="124"/>
  <c r="T21" i="124"/>
  <c r="O21" i="138" s="1"/>
  <c r="AC21" i="138" s="1"/>
  <c r="AH21" i="124"/>
  <c r="T163" i="124"/>
  <c r="O163" i="138" s="1"/>
  <c r="AC163" i="138" s="1"/>
  <c r="AH163" i="124"/>
  <c r="T142" i="124"/>
  <c r="O142" i="138" s="1"/>
  <c r="AC142" i="138" s="1"/>
  <c r="AH142" i="124"/>
  <c r="AF167" i="61"/>
  <c r="AE2" i="85"/>
  <c r="AE2" i="83"/>
  <c r="AD168" i="128"/>
  <c r="AC4" i="138" l="1"/>
  <c r="X167" i="124"/>
  <c r="T167" i="138"/>
  <c r="Y167" i="124"/>
  <c r="AC2" i="138"/>
  <c r="AI50" i="124"/>
  <c r="AJ50" i="124"/>
  <c r="AJ67" i="124"/>
  <c r="AI67" i="124"/>
  <c r="AJ79" i="124"/>
  <c r="AI79" i="124"/>
  <c r="AJ65" i="124"/>
  <c r="AI65" i="124"/>
  <c r="AJ17" i="124"/>
  <c r="AI17" i="124"/>
  <c r="AJ115" i="124"/>
  <c r="AI115" i="124"/>
  <c r="AJ72" i="124"/>
  <c r="AI72" i="124"/>
  <c r="AJ42" i="124"/>
  <c r="AI42" i="124"/>
  <c r="AJ81" i="124"/>
  <c r="AI81" i="124"/>
  <c r="AJ124" i="124"/>
  <c r="AI124" i="124"/>
  <c r="AJ129" i="124"/>
  <c r="AI129" i="124"/>
  <c r="AI126" i="124"/>
  <c r="AJ126" i="124"/>
  <c r="AJ74" i="124"/>
  <c r="AI74" i="124"/>
  <c r="AJ53" i="124"/>
  <c r="AI53" i="124"/>
  <c r="AJ76" i="124"/>
  <c r="AI76" i="124"/>
  <c r="AJ144" i="124"/>
  <c r="AI144" i="124"/>
  <c r="AJ78" i="124"/>
  <c r="AI78" i="124"/>
  <c r="AJ127" i="124"/>
  <c r="AI127" i="124"/>
  <c r="AJ59" i="124"/>
  <c r="AI59" i="124"/>
  <c r="AJ112" i="124"/>
  <c r="AI112" i="124"/>
  <c r="AJ125" i="124"/>
  <c r="AI125" i="124"/>
  <c r="AJ147" i="124"/>
  <c r="AI147" i="124"/>
  <c r="AJ70" i="124"/>
  <c r="AI70" i="124"/>
  <c r="AJ163" i="124"/>
  <c r="AI163" i="124"/>
  <c r="AJ13" i="124"/>
  <c r="AI13" i="124"/>
  <c r="AJ37" i="124"/>
  <c r="AI37" i="124"/>
  <c r="AJ68" i="124"/>
  <c r="AI68" i="124"/>
  <c r="AJ6" i="124"/>
  <c r="AI6" i="124"/>
  <c r="AJ38" i="124"/>
  <c r="AI38" i="124"/>
  <c r="AJ97" i="124"/>
  <c r="AI97" i="124"/>
  <c r="AJ31" i="124"/>
  <c r="AI31" i="124"/>
  <c r="AJ45" i="124"/>
  <c r="AI45" i="124"/>
  <c r="S66" i="124"/>
  <c r="N66" i="138" s="1"/>
  <c r="AJ71" i="124"/>
  <c r="AI71" i="124"/>
  <c r="AJ117" i="124"/>
  <c r="AI117" i="124"/>
  <c r="AJ101" i="124"/>
  <c r="AI101" i="124"/>
  <c r="AJ91" i="124"/>
  <c r="AI91" i="124"/>
  <c r="AJ118" i="124"/>
  <c r="AI118" i="124"/>
  <c r="AJ142" i="124"/>
  <c r="AI142" i="124"/>
  <c r="AI90" i="124"/>
  <c r="AJ90" i="124"/>
  <c r="AJ148" i="124"/>
  <c r="AI148" i="124"/>
  <c r="AJ39" i="124"/>
  <c r="AI39" i="124"/>
  <c r="AJ7" i="124"/>
  <c r="AI7" i="124"/>
  <c r="AJ149" i="124"/>
  <c r="AI149" i="124"/>
  <c r="AJ16" i="124"/>
  <c r="AI16" i="124"/>
  <c r="AJ56" i="124"/>
  <c r="AI56" i="124"/>
  <c r="AJ51" i="124"/>
  <c r="AI51" i="124"/>
  <c r="AJ160" i="124"/>
  <c r="AI160" i="124"/>
  <c r="AJ21" i="124"/>
  <c r="AI21" i="124"/>
  <c r="AJ85" i="124"/>
  <c r="AI85" i="124"/>
  <c r="AI41" i="124"/>
  <c r="AJ41" i="124"/>
  <c r="AJ130" i="124"/>
  <c r="AI130" i="124"/>
  <c r="AJ43" i="124"/>
  <c r="AI43" i="124"/>
  <c r="AJ120" i="124"/>
  <c r="AI120" i="124"/>
  <c r="AJ18" i="124"/>
  <c r="AI18" i="124"/>
  <c r="AJ5" i="124"/>
  <c r="AI5" i="124"/>
  <c r="AJ123" i="124"/>
  <c r="AI123" i="124"/>
  <c r="AJ30" i="124"/>
  <c r="AI30" i="124"/>
  <c r="AJ102" i="124"/>
  <c r="AI102" i="124"/>
  <c r="AI128" i="124"/>
  <c r="AJ128" i="124"/>
  <c r="AI109" i="124"/>
  <c r="AJ109" i="124"/>
  <c r="AJ12" i="124"/>
  <c r="AI12" i="124"/>
  <c r="AJ155" i="124"/>
  <c r="AI155" i="124"/>
  <c r="AJ29" i="124"/>
  <c r="AI29" i="124"/>
  <c r="AJ134" i="124"/>
  <c r="AI134" i="124"/>
  <c r="AJ138" i="124"/>
  <c r="AI138" i="124"/>
  <c r="AJ141" i="124"/>
  <c r="AI141" i="124"/>
  <c r="AJ116" i="124"/>
  <c r="AI116" i="124"/>
  <c r="AJ99" i="124"/>
  <c r="AI99" i="124"/>
  <c r="AJ3" i="124"/>
  <c r="AI3" i="124"/>
  <c r="AJ96" i="124"/>
  <c r="AI96" i="124"/>
  <c r="AJ119" i="124"/>
  <c r="AI119" i="124"/>
  <c r="AJ105" i="124"/>
  <c r="AI105" i="124"/>
  <c r="AJ36" i="124"/>
  <c r="AI36" i="124"/>
  <c r="AJ52" i="124"/>
  <c r="AI52" i="124"/>
  <c r="AJ88" i="124"/>
  <c r="AI88" i="124"/>
  <c r="AJ145" i="124"/>
  <c r="AI145" i="124"/>
  <c r="AJ100" i="124"/>
  <c r="AI100" i="124"/>
  <c r="AJ25" i="124"/>
  <c r="AI25" i="124"/>
  <c r="AJ40" i="124"/>
  <c r="AI40" i="124"/>
  <c r="AJ92" i="124"/>
  <c r="AI92" i="124"/>
  <c r="AJ151" i="124"/>
  <c r="AI151" i="124"/>
  <c r="AJ106" i="124"/>
  <c r="AI106" i="124"/>
  <c r="AJ60" i="124"/>
  <c r="AI60" i="124"/>
  <c r="AJ93" i="124"/>
  <c r="AI93" i="124"/>
  <c r="AJ159" i="124"/>
  <c r="AI159" i="124"/>
  <c r="AJ48" i="124"/>
  <c r="AI48" i="124"/>
  <c r="AJ136" i="124"/>
  <c r="AI136" i="124"/>
  <c r="AJ139" i="124"/>
  <c r="AI139" i="124"/>
  <c r="AJ83" i="124"/>
  <c r="AI83" i="124"/>
  <c r="AJ140" i="124"/>
  <c r="AI140" i="124"/>
  <c r="AJ44" i="124"/>
  <c r="AI44" i="124"/>
  <c r="AJ156" i="124"/>
  <c r="AI156" i="124"/>
  <c r="AJ61" i="124"/>
  <c r="AI61" i="124"/>
  <c r="AI132" i="124"/>
  <c r="AJ132" i="124"/>
  <c r="AJ10" i="124"/>
  <c r="AI10" i="124"/>
  <c r="AJ33" i="124"/>
  <c r="AI33" i="124"/>
  <c r="AJ77" i="124"/>
  <c r="AI77" i="124"/>
  <c r="AJ69" i="124"/>
  <c r="AI69" i="124"/>
  <c r="AI114" i="124"/>
  <c r="AJ114" i="124"/>
  <c r="AJ64" i="124"/>
  <c r="AI64" i="124"/>
  <c r="AJ157" i="124"/>
  <c r="AI157" i="124"/>
  <c r="AI47" i="124"/>
  <c r="AJ47" i="124"/>
  <c r="AJ154" i="124"/>
  <c r="AI154" i="124"/>
  <c r="AJ27" i="124"/>
  <c r="AI27" i="124"/>
  <c r="AJ137" i="124"/>
  <c r="AI137" i="124"/>
  <c r="AJ108" i="124"/>
  <c r="AI108" i="124"/>
  <c r="AJ146" i="124"/>
  <c r="AI146" i="124"/>
  <c r="AJ82" i="124"/>
  <c r="AI82" i="124"/>
  <c r="AI153" i="124"/>
  <c r="AJ153" i="124"/>
  <c r="AI9" i="124"/>
  <c r="AJ9" i="124"/>
  <c r="AJ165" i="124"/>
  <c r="AI165" i="124"/>
  <c r="AJ111" i="124"/>
  <c r="AI111" i="124"/>
  <c r="AJ98" i="124"/>
  <c r="AI98" i="124"/>
  <c r="AJ121" i="124"/>
  <c r="AI121" i="124"/>
  <c r="AJ103" i="124"/>
  <c r="AI103" i="124"/>
  <c r="AI131" i="124"/>
  <c r="AJ131" i="124"/>
  <c r="AJ87" i="124"/>
  <c r="AI87" i="124"/>
  <c r="S23" i="124"/>
  <c r="AJ107" i="124"/>
  <c r="AI107" i="124"/>
  <c r="AJ104" i="124"/>
  <c r="AI104" i="124"/>
  <c r="AJ113" i="124"/>
  <c r="AI113" i="124"/>
  <c r="AJ86" i="124"/>
  <c r="AI86" i="124"/>
  <c r="AJ28" i="124"/>
  <c r="AI28" i="124"/>
  <c r="AJ54" i="124"/>
  <c r="AI54" i="124"/>
  <c r="AJ94" i="124"/>
  <c r="AI94" i="124"/>
  <c r="O3" i="138"/>
  <c r="AJ34" i="124"/>
  <c r="AI34" i="124"/>
  <c r="AJ84" i="124"/>
  <c r="AI84" i="124"/>
  <c r="AJ55" i="124"/>
  <c r="AI55" i="124"/>
  <c r="AJ4" i="124"/>
  <c r="AI4" i="124"/>
  <c r="AJ19" i="124"/>
  <c r="AI19" i="124"/>
  <c r="AI158" i="124"/>
  <c r="AJ158" i="124"/>
  <c r="AJ26" i="124"/>
  <c r="AI26" i="124"/>
  <c r="AJ14" i="124"/>
  <c r="AI14" i="124"/>
  <c r="AJ75" i="124"/>
  <c r="AI75" i="124"/>
  <c r="AJ152" i="124"/>
  <c r="AI152" i="124"/>
  <c r="AJ57" i="124"/>
  <c r="AI57" i="124"/>
  <c r="AJ161" i="124"/>
  <c r="AI161" i="124"/>
  <c r="AI8" i="124"/>
  <c r="AJ8" i="124"/>
  <c r="AJ24" i="124"/>
  <c r="AI24" i="124"/>
  <c r="AJ122" i="124"/>
  <c r="AI122" i="124"/>
  <c r="AJ80" i="124"/>
  <c r="AI80" i="124"/>
  <c r="AJ20" i="124"/>
  <c r="AI20" i="124"/>
  <c r="AJ143" i="124"/>
  <c r="AI143" i="124"/>
  <c r="AJ58" i="124"/>
  <c r="AI58" i="124"/>
  <c r="AJ15" i="124"/>
  <c r="AI15" i="124"/>
  <c r="AJ133" i="124"/>
  <c r="AI133" i="124"/>
  <c r="AJ32" i="124"/>
  <c r="AI32" i="124"/>
  <c r="AJ46" i="124"/>
  <c r="AI46" i="124"/>
  <c r="AJ164" i="124"/>
  <c r="AI164" i="124"/>
  <c r="AJ95" i="124"/>
  <c r="AI95" i="124"/>
  <c r="AJ35" i="124"/>
  <c r="AI35" i="124"/>
  <c r="AJ63" i="124"/>
  <c r="AI63" i="124"/>
  <c r="AJ22" i="124"/>
  <c r="AI22" i="124"/>
  <c r="AI49" i="124"/>
  <c r="AJ49" i="124"/>
  <c r="AI135" i="124"/>
  <c r="AJ135" i="124"/>
  <c r="AJ110" i="124"/>
  <c r="AI110" i="124"/>
  <c r="AJ150" i="124"/>
  <c r="AI150" i="124"/>
  <c r="AJ62" i="124"/>
  <c r="AI62" i="124"/>
  <c r="AI162" i="124"/>
  <c r="AJ162" i="124"/>
  <c r="AJ11" i="124"/>
  <c r="AI11" i="124"/>
  <c r="AJ73" i="124"/>
  <c r="AI73" i="124"/>
  <c r="AJ89" i="124"/>
  <c r="AI89" i="124"/>
  <c r="AE167" i="83"/>
  <c r="AF2" i="83"/>
  <c r="AF167" i="83" s="1"/>
  <c r="AE167" i="85"/>
  <c r="AF2" i="85"/>
  <c r="AF167" i="85" s="1"/>
  <c r="N23" i="138" l="1"/>
  <c r="N167" i="138" s="1"/>
  <c r="S167" i="124"/>
  <c r="AC3" i="138"/>
  <c r="T23" i="124"/>
  <c r="AH23" i="124"/>
  <c r="T66" i="124"/>
  <c r="O66" i="138" s="1"/>
  <c r="AC66" i="138" s="1"/>
  <c r="AH66" i="124"/>
  <c r="Z168" i="1"/>
  <c r="Z170" i="1" l="1"/>
  <c r="K174" i="1"/>
  <c r="AJ23" i="124"/>
  <c r="AI23" i="124"/>
  <c r="AJ66" i="124"/>
  <c r="AI66" i="124"/>
  <c r="O23" i="138"/>
  <c r="T167" i="124"/>
  <c r="K168" i="1"/>
  <c r="K170" i="1" s="1"/>
  <c r="F168" i="1"/>
  <c r="F170" i="1" s="1"/>
  <c r="I168" i="1"/>
  <c r="I170" i="1" s="1"/>
  <c r="AC23" i="138" l="1"/>
  <c r="AC167" i="138" s="1"/>
  <c r="O167" i="138"/>
  <c r="D168" i="1"/>
  <c r="D170" i="1" s="1"/>
  <c r="AH2" i="124" l="1"/>
  <c r="AJ2" i="124" s="1"/>
  <c r="AJ167" i="124" s="1"/>
  <c r="AH167" i="124" l="1"/>
  <c r="AI2" i="124"/>
  <c r="AI167" i="1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  <author>Caitlyn Porterfield</author>
  </authors>
  <commentList>
    <comment ref="W1" authorId="0" shapeId="0" xr:uid="{616D321C-099B-4F9A-8F87-686506553E4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E7" authorId="0" shapeId="0" xr:uid="{40D83DC6-B668-4674-A809-679962DCF54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$13,025.00</t>
        </r>
      </text>
    </comment>
    <comment ref="D8" authorId="1" shapeId="0" xr:uid="{7C94FF11-6179-48DA-BCF4-839BE0C4F02B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SAFF Appeal approved by Emily Anderson - increase by $1602
</t>
        </r>
      </text>
    </comment>
    <comment ref="V8" authorId="0" shapeId="0" xr:uid="{AD8D3506-AA38-4B40-9E45-D0845BAF7F7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Originally two applications; merged previous with this one</t>
        </r>
      </text>
    </comment>
    <comment ref="E11" authorId="1" shapeId="0" xr:uid="{2C1B2A58-0557-4937-AEC7-8A1987B740EF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Originally 951793.02 but grantee can't use all the funds. Reduced to 776,815.74</t>
        </r>
      </text>
    </comment>
    <comment ref="K21" authorId="0" shapeId="0" xr:uid="{A3EF7B0A-2A6D-4927-91DE-BAFC37E6D52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E22" authorId="0" shapeId="0" xr:uid="{A6FBD8C1-969C-4408-9127-F084A10BB2C0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3,600</t>
        </r>
      </text>
    </comment>
    <comment ref="K28" authorId="0" shapeId="0" xr:uid="{531276C1-6FFF-4A19-A2BA-0D3213BB3FE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E30" authorId="0" shapeId="0" xr:uid="{EC3ED94E-D6AE-4370-B897-0C8C24B84BE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3600</t>
        </r>
      </text>
    </comment>
    <comment ref="AA59" authorId="0" shapeId="0" xr:uid="{392507DD-6209-436D-B82D-932B9EA8250B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Department split from Lavaca beginning FY2026; this number was agreed upon by department and Emily Anderson</t>
        </r>
      </text>
    </comment>
    <comment ref="E70" authorId="0" shapeId="0" xr:uid="{222BCE14-2F5E-4535-A95E-70519616595C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$104,690,.44</t>
        </r>
      </text>
    </comment>
    <comment ref="E72" authorId="0" shapeId="0" xr:uid="{A33C1E53-0D30-473F-9544-3BC3FC56F90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$50,960.35</t>
        </r>
      </text>
    </comment>
    <comment ref="AA95" authorId="0" shapeId="0" xr:uid="{64410C12-1AB0-4B0C-A2BD-7B89BCDE03C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Department split from Gonzales beginning FY2026; this number was agreed upon by department and Emily Anderson</t>
        </r>
      </text>
    </comment>
    <comment ref="K99" authorId="0" shapeId="0" xr:uid="{AB68C09D-1A6E-40B8-9D61-5C64A56BD46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  <comment ref="E139" authorId="0" shapeId="0" xr:uid="{A86DDF92-E3F2-4A1B-9631-E76FF44C918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$7,521.56</t>
        </r>
      </text>
    </comment>
    <comment ref="P142" authorId="0" shapeId="0" xr:uid="{D35806E4-9BED-49E8-AE23-D4948F4836D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Originally two applications; merged into this one
$555,492 (24.1.6)  and $88,572 (24.2.6)</t>
        </r>
      </text>
    </comment>
    <comment ref="E153" authorId="0" shapeId="0" xr:uid="{B082257A-519C-4C61-8B57-F30E60D8505D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$14,986.89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E Fine</author>
  </authors>
  <commentList>
    <comment ref="G15" authorId="0" shapeId="0" xr:uid="{EFF0AC39-89A4-4A9C-ACB9-19221A4C4EFC}">
      <text>
        <r>
          <rPr>
            <b/>
            <sz val="9"/>
            <color indexed="81"/>
            <rFont val="Tahoma"/>
            <charset val="1"/>
          </rPr>
          <t>Anne E Fine:</t>
        </r>
        <r>
          <rPr>
            <sz val="9"/>
            <color indexed="81"/>
            <rFont val="Tahoma"/>
            <charset val="1"/>
          </rPr>
          <t xml:space="preserve">
Remainder of FY25 settle up funds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2880A5F7-9D97-476B-91EC-47FEB932FF2F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1C0A6506-B194-4F75-9A4E-07AB7091B03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F77C3640-F77E-49A8-BC03-3DC35689A5BA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D4F4597B-D6FF-48C9-91A7-769A1E2B2862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C016A728-BCBE-4549-850B-5EB3C5C4564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8CDAF92B-2FBD-472E-B0FA-1D4FB3B435CB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52DED385-B4DC-4B87-B31E-15F6B337876B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B32B2679-53A8-420F-812E-33C2734DFEC9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4F798BB0-9A47-4122-8BBB-6F73753CDFA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F595337C-DE46-4EDF-8CCF-1F952D23F6F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9761C137-6B68-4849-A879-2BF8A76910FF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0290A205-D6FF-4204-B9F6-3BF68E46526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098E44E8-737F-467D-B57F-7466805ECA2F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F82D04ED-D19C-48B8-8DB7-269CD28D465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943BFD5E-7F65-4E15-834E-E039A440EE2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634B1BDA-E191-40BE-8DCE-6BCFDC68850A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8F81A79B-2D53-4781-BCFF-C34B52279229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39C29AF2-1DCA-4557-939A-86B4151F1E1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1FBE72C8-803B-4098-B5E5-48E22D671DF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3B448013-5CAE-40A0-B734-64B3D09D88F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DF0E8811-4479-45FE-A234-53288F1EAEF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9CCD0DDF-C730-4162-9240-E9DDCA01EFA9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512BD533-84E6-46B7-8A74-69819156B570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45452406-0243-4FB9-87FE-E0EE0D396CF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J80" authorId="0" shapeId="0" xr:uid="{8E1E6D23-E5B1-43D7-B7E4-7E437A3A853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FY24 COL ADJUSTMENT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22D074E9-1AFF-4FD4-B9FA-EC16C5AD67EA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193DCC38-F54B-41CB-B422-ECD6431E1B0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  <author>Caitlyn Porterfield</author>
  </authors>
  <commentList>
    <comment ref="Z1" authorId="0" shapeId="0" xr:uid="{6A1D3289-7F55-4B73-948F-69C7D19BDFCA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E11" authorId="1" shapeId="0" xr:uid="{D1A3E205-DF4B-40C8-ABE0-0BD4E7F97765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Department not able to use all the funds. Reduce allocation to 776,815.74.</t>
        </r>
      </text>
    </comment>
    <comment ref="K21" authorId="0" shapeId="0" xr:uid="{D8967EEE-E0B7-4EC5-B2B8-8D28C4C9A9A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K28" authorId="0" shapeId="0" xr:uid="{619158C5-8BEE-4094-9107-E1E067F7758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D38" authorId="1" shapeId="0" xr:uid="{B531CBF3-33AE-4A7C-87C5-B92EB96ACA62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Need full contract</t>
        </r>
      </text>
    </comment>
    <comment ref="D40" authorId="1" shapeId="0" xr:uid="{1EAFB823-856A-473F-B528-22C2C1F6BD7B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No Exhibit B Waiting on legal's confirmation.
Legal confirmed OK</t>
        </r>
      </text>
    </comment>
    <comment ref="D44" authorId="1" shapeId="0" xr:uid="{FC794A48-8128-4DF9-ACCE-873014879127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Missing the rest of the contract
</t>
        </r>
      </text>
    </comment>
    <comment ref="D92" authorId="1" shapeId="0" xr:uid="{939834E6-8A94-44B0-A35C-543FA9475FF2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Contract not signed, sent back</t>
        </r>
      </text>
    </comment>
    <comment ref="K99" authorId="0" shapeId="0" xr:uid="{0D22A0A4-342D-4500-97FF-3FC43C61BE9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  <comment ref="D124" authorId="1" shapeId="0" xr:uid="{4DC981CE-8183-4987-8900-61E8423EB953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Check with Tonya on Exhibit B on the contract
Cleared by Legal</t>
        </r>
      </text>
    </comment>
    <comment ref="E141" authorId="1" shapeId="0" xr:uid="{DB882C6D-DE1D-40F1-92F3-073A73199B0C}">
      <text>
        <r>
          <rPr>
            <b/>
            <sz val="9"/>
            <color indexed="81"/>
            <rFont val="Tahoma"/>
            <family val="2"/>
          </rPr>
          <t>Caitlyn Porterfield:</t>
        </r>
        <r>
          <rPr>
            <sz val="9"/>
            <color indexed="81"/>
            <rFont val="Tahoma"/>
            <family val="2"/>
          </rPr>
          <t xml:space="preserve">
Under allocated by 7200. Emailed department to clarify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7E07034A-3FDC-445A-8ACA-178B95A5B8A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E28E583D-26D1-4D7A-9776-DE31D31C600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1E3D33D7-F6F2-48A1-A0C7-234DFF6F33B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B142" authorId="0" shapeId="0" xr:uid="{C6706115-A8B9-48C5-8D8E-B847B9A624F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total 
$1,152,442
non-youth
$119,085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Z1" authorId="0" shapeId="0" xr:uid="{F40AB625-3A37-4779-A59C-DF11314D39D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K21" authorId="0" shapeId="0" xr:uid="{755E9B55-CDF9-438A-8C23-079F1350E01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K28" authorId="0" shapeId="0" xr:uid="{55198FAB-7B1E-4775-A615-CC8E8F7C7D6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K99" authorId="0" shapeId="0" xr:uid="{7F1FFBC9-A182-4D4A-95C3-614460075E62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BEFF31B0-13C7-4B95-AD7C-7AA37FC5243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D17ACC88-6145-49BE-91A2-2806140374C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433ED5E3-976F-48A8-857C-C3B2AD9835F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CEC93BB7-8359-4D0A-A742-EA5E2C2DE79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F2" authorId="0" shapeId="0" xr:uid="{EBB6B939-3483-4728-A5EC-D80592F65DB2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Q22" authorId="0" shapeId="0" xr:uid="{3623C2A7-1A60-43C7-95C5-300A0036B519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Q100" authorId="0" shapeId="0" xr:uid="{53536CAB-7451-4EA9-A585-84E9BCB00860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  <comment ref="S144" authorId="0" shapeId="0" xr:uid="{3B85558B-E074-4BB1-922A-652BF93B0C5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reimbursement program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F1" authorId="0" shapeId="0" xr:uid="{348D5F10-D2AC-4754-A3AA-E48E02F4652F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Q21" authorId="0" shapeId="0" xr:uid="{F1F74206-7FA1-498B-8956-98DE034C01D4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Q28" authorId="0" shapeId="0" xr:uid="{9FCEEC90-D57B-454F-B9A2-0F58CE05CAD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Q99" authorId="0" shapeId="0" xr:uid="{5EBD8255-0535-4561-BFE5-AE6A43145323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39E80999-6AFE-42C4-A4F2-EDE91DEDA4D0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8EC580AC-F285-42C1-8519-A4F885BBC80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A84043F6-1DAD-481A-A6E1-93655ED47FA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7DF76873-CFB8-4FCF-9A21-7A948932CF15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75621EE0-B84D-49BF-8E0C-8C768CDB4598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DBCD4FAD-0AE7-4062-9B30-7B7E8EB3E4F1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D68FD76E-6C9A-4FA5-980F-B950A99FF026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26B509E0-3EC8-48A7-837F-D5EA9F69E6BE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Gonzalez</author>
  </authors>
  <commentList>
    <comment ref="AE1" authorId="0" shapeId="0" xr:uid="{C768D453-39E0-4D7E-BC97-35635626363C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Body Scanners</t>
        </r>
      </text>
    </comment>
    <comment ref="P21" authorId="0" shapeId="0" xr:uid="{1BDBEA41-5224-49BC-9F8F-8811064BC18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2 separate grants</t>
        </r>
      </text>
    </comment>
    <comment ref="P28" authorId="0" shapeId="0" xr:uid="{4832933E-89B1-4E9F-9108-DDBA4AFE34CD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grant
$57,424.00</t>
        </r>
      </text>
    </comment>
    <comment ref="P99" authorId="0" shapeId="0" xr:uid="{48F44E12-5311-4B81-94D5-63F3EE525CD7}">
      <text>
        <r>
          <rPr>
            <b/>
            <sz val="9"/>
            <color indexed="81"/>
            <rFont val="Tahoma"/>
            <family val="2"/>
          </rPr>
          <t>Tonya Gonzalez:</t>
        </r>
        <r>
          <rPr>
            <sz val="9"/>
            <color indexed="81"/>
            <rFont val="Tahoma"/>
            <family val="2"/>
          </rPr>
          <t xml:space="preserve">
county declined per email from Chief - June 2025</t>
        </r>
      </text>
    </comment>
  </commentList>
</comments>
</file>

<file path=xl/sharedStrings.xml><?xml version="1.0" encoding="utf-8"?>
<sst xmlns="http://schemas.openxmlformats.org/spreadsheetml/2006/main" count="14153" uniqueCount="449">
  <si>
    <t>MONTH</t>
  </si>
  <si>
    <t>001</t>
  </si>
  <si>
    <t>002</t>
  </si>
  <si>
    <t>SEP</t>
  </si>
  <si>
    <t>003</t>
  </si>
  <si>
    <t>OCT</t>
  </si>
  <si>
    <t>007</t>
  </si>
  <si>
    <t>NOV</t>
  </si>
  <si>
    <t>008</t>
  </si>
  <si>
    <t>DEC</t>
  </si>
  <si>
    <t>009</t>
  </si>
  <si>
    <t>JAN</t>
  </si>
  <si>
    <t>010</t>
  </si>
  <si>
    <t>FEB</t>
  </si>
  <si>
    <t>011</t>
  </si>
  <si>
    <t>MAR</t>
  </si>
  <si>
    <t>012</t>
  </si>
  <si>
    <t>APR</t>
  </si>
  <si>
    <t>014</t>
  </si>
  <si>
    <t>MAY</t>
  </si>
  <si>
    <t>015</t>
  </si>
  <si>
    <t>JUN</t>
  </si>
  <si>
    <t>019</t>
  </si>
  <si>
    <t>JUL</t>
  </si>
  <si>
    <t>020</t>
  </si>
  <si>
    <t>021</t>
  </si>
  <si>
    <t>022</t>
  </si>
  <si>
    <t>024</t>
  </si>
  <si>
    <t>025</t>
  </si>
  <si>
    <t>027</t>
  </si>
  <si>
    <t>028</t>
  </si>
  <si>
    <t>029</t>
  </si>
  <si>
    <t>030</t>
  </si>
  <si>
    <t>031</t>
  </si>
  <si>
    <t>034</t>
  </si>
  <si>
    <t>036</t>
  </si>
  <si>
    <t>037</t>
  </si>
  <si>
    <t>038</t>
  </si>
  <si>
    <t>040</t>
  </si>
  <si>
    <t>041</t>
  </si>
  <si>
    <t>042</t>
  </si>
  <si>
    <t>043</t>
  </si>
  <si>
    <t>046</t>
  </si>
  <si>
    <t>047</t>
  </si>
  <si>
    <t>049</t>
  </si>
  <si>
    <t>050</t>
  </si>
  <si>
    <t>052</t>
  </si>
  <si>
    <t>054</t>
  </si>
  <si>
    <t>055</t>
  </si>
  <si>
    <t>056</t>
  </si>
  <si>
    <t>057</t>
  </si>
  <si>
    <t>058</t>
  </si>
  <si>
    <t>059</t>
  </si>
  <si>
    <t>061</t>
  </si>
  <si>
    <t>062</t>
  </si>
  <si>
    <t>066</t>
  </si>
  <si>
    <t>067</t>
  </si>
  <si>
    <t>068</t>
  </si>
  <si>
    <t>070</t>
  </si>
  <si>
    <t>071</t>
  </si>
  <si>
    <t>072</t>
  </si>
  <si>
    <t>074</t>
  </si>
  <si>
    <t>075</t>
  </si>
  <si>
    <t>077</t>
  </si>
  <si>
    <t>079</t>
  </si>
  <si>
    <t>082</t>
  </si>
  <si>
    <t>083</t>
  </si>
  <si>
    <t>084</t>
  </si>
  <si>
    <t>085</t>
  </si>
  <si>
    <t>090</t>
  </si>
  <si>
    <t>091</t>
  </si>
  <si>
    <t>092</t>
  </si>
  <si>
    <t>093</t>
  </si>
  <si>
    <t>094</t>
  </si>
  <si>
    <t>095</t>
  </si>
  <si>
    <t>100</t>
  </si>
  <si>
    <t>101</t>
  </si>
  <si>
    <t>102</t>
  </si>
  <si>
    <t>104</t>
  </si>
  <si>
    <t>105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</si>
  <si>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</si>
  <si>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</si>
  <si>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</si>
  <si>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</si>
  <si>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</si>
  <si>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</si>
  <si>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</si>
  <si>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</si>
  <si>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</si>
  <si>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</si>
  <si>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121</t>
  </si>
  <si>
    <t>123</t>
  </si>
  <si>
    <t>125</t>
  </si>
  <si>
    <t>126</t>
  </si>
  <si>
    <t>127</t>
  </si>
  <si>
    <t>128</t>
  </si>
  <si>
    <t>129</t>
  </si>
  <si>
    <t>130</t>
  </si>
  <si>
    <t>133</t>
  </si>
  <si>
    <t>137</t>
  </si>
  <si>
    <t>139</t>
  </si>
  <si>
    <t>140</t>
  </si>
  <si>
    <t>141</t>
  </si>
  <si>
    <t>142</t>
  </si>
  <si>
    <t>143</t>
  </si>
  <si>
    <t>145</t>
  </si>
  <si>
    <t>146</t>
  </si>
  <si>
    <t>147</t>
  </si>
  <si>
    <t>152</t>
  </si>
  <si>
    <t>153</t>
  </si>
  <si>
    <t>154</t>
  </si>
  <si>
    <t>155</t>
  </si>
  <si>
    <t>157</t>
  </si>
  <si>
    <t>161</t>
  </si>
  <si>
    <t>162</t>
  </si>
  <si>
    <t>163</t>
  </si>
  <si>
    <t>165</t>
  </si>
  <si>
    <t>166</t>
  </si>
  <si>
    <t>169</t>
  </si>
  <si>
    <t>170</t>
  </si>
  <si>
    <t>171</t>
  </si>
  <si>
    <t>174</t>
  </si>
  <si>
    <t>175</t>
  </si>
  <si>
    <t>177</t>
  </si>
  <si>
    <t>178</t>
  </si>
  <si>
    <t>179</t>
  </si>
  <si>
    <t>181</t>
  </si>
  <si>
    <t>182</t>
  </si>
  <si>
    <t>183</t>
  </si>
  <si>
    <t>184</t>
  </si>
  <si>
    <t>186</t>
  </si>
  <si>
    <t>187</t>
  </si>
  <si>
    <t>188</t>
  </si>
  <si>
    <t>191</t>
  </si>
  <si>
    <t>194</t>
  </si>
  <si>
    <t>195</t>
  </si>
  <si>
    <t>196</t>
  </si>
  <si>
    <t>199</t>
  </si>
  <si>
    <t>201</t>
  </si>
  <si>
    <t>205</t>
  </si>
  <si>
    <t>208</t>
  </si>
  <si>
    <t>210</t>
  </si>
  <si>
    <t>212</t>
  </si>
  <si>
    <t>213</t>
  </si>
  <si>
    <t>214</t>
  </si>
  <si>
    <t>218</t>
  </si>
  <si>
    <t>219</t>
  </si>
  <si>
    <t>220</t>
  </si>
  <si>
    <t>221</t>
  </si>
  <si>
    <t>223</t>
  </si>
  <si>
    <t>225</t>
  </si>
  <si>
    <t>226</t>
  </si>
  <si>
    <t>227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</si>
  <si>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</si>
  <si>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</si>
  <si>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</si>
  <si>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</si>
  <si>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</si>
  <si>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</si>
  <si>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</si>
  <si>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</si>
  <si>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</si>
  <si>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</si>
  <si>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240</t>
  </si>
  <si>
    <t>241</t>
  </si>
  <si>
    <t>242</t>
  </si>
  <si>
    <t>243</t>
  </si>
  <si>
    <t>244</t>
  </si>
  <si>
    <t>245</t>
  </si>
  <si>
    <t>246</t>
  </si>
  <si>
    <t>248</t>
  </si>
  <si>
    <t>249</t>
  </si>
  <si>
    <t>250</t>
  </si>
  <si>
    <t>251</t>
  </si>
  <si>
    <t>252</t>
  </si>
  <si>
    <t>253</t>
  </si>
  <si>
    <t>NUMBER</t>
  </si>
  <si>
    <t>DEPARTMENT</t>
  </si>
  <si>
    <t>REGION</t>
  </si>
  <si>
    <t>TOTAL</t>
  </si>
  <si>
    <t>ANDERSON</t>
  </si>
  <si>
    <t>NORTHEAST</t>
  </si>
  <si>
    <t>ANDREWS</t>
  </si>
  <si>
    <t>WEST</t>
  </si>
  <si>
    <t>ANGELINA</t>
  </si>
  <si>
    <t>SOUTHEAST</t>
  </si>
  <si>
    <t>ATASCOSA</t>
  </si>
  <si>
    <t>CENTRAL</t>
  </si>
  <si>
    <t>AUSTIN</t>
  </si>
  <si>
    <t>BAILEY</t>
  </si>
  <si>
    <t>PANHANDLE</t>
  </si>
  <si>
    <t>BANDERA</t>
  </si>
  <si>
    <t>BASTROP</t>
  </si>
  <si>
    <t>BAYLOR</t>
  </si>
  <si>
    <t>BELL</t>
  </si>
  <si>
    <t>BEXAR</t>
  </si>
  <si>
    <t>BOWIE</t>
  </si>
  <si>
    <t>BRAZORIA</t>
  </si>
  <si>
    <t>BRAZOS</t>
  </si>
  <si>
    <t>BREWSTER</t>
  </si>
  <si>
    <t>BROOKS</t>
  </si>
  <si>
    <t>SOUTH</t>
  </si>
  <si>
    <t>BROWN</t>
  </si>
  <si>
    <t>BURNET</t>
  </si>
  <si>
    <t>CALDWELL</t>
  </si>
  <si>
    <t>CALHOUN</t>
  </si>
  <si>
    <t>CALLAHAN</t>
  </si>
  <si>
    <t>CAMERON</t>
  </si>
  <si>
    <t>CASS</t>
  </si>
  <si>
    <t>CHAMBERS</t>
  </si>
  <si>
    <t>CHEROKEE</t>
  </si>
  <si>
    <t>CHILDRESS</t>
  </si>
  <si>
    <t>COCHRAN</t>
  </si>
  <si>
    <t>COKE</t>
  </si>
  <si>
    <t>COLEMAN</t>
  </si>
  <si>
    <t>COLLIN</t>
  </si>
  <si>
    <t>NORTH</t>
  </si>
  <si>
    <t>COMAL</t>
  </si>
  <si>
    <t>COMANCHE</t>
  </si>
  <si>
    <t>COOKE</t>
  </si>
  <si>
    <t>CORYELL</t>
  </si>
  <si>
    <t>CRANE</t>
  </si>
  <si>
    <t>CROSBY</t>
  </si>
  <si>
    <t>CULBERSON</t>
  </si>
  <si>
    <t>DALLAM</t>
  </si>
  <si>
    <t>DALLAS</t>
  </si>
  <si>
    <t>DAWSON</t>
  </si>
  <si>
    <t>DEAF SMITH</t>
  </si>
  <si>
    <t>DENTON</t>
  </si>
  <si>
    <t>DEWITT</t>
  </si>
  <si>
    <t>DUVAL</t>
  </si>
  <si>
    <t>EASTLAND</t>
  </si>
  <si>
    <t>ECTOR</t>
  </si>
  <si>
    <t>ELLIS</t>
  </si>
  <si>
    <t>EL PASO</t>
  </si>
  <si>
    <t>ERATH</t>
  </si>
  <si>
    <t>FANNIN</t>
  </si>
  <si>
    <t>FAYETTE</t>
  </si>
  <si>
    <t>FLOYD</t>
  </si>
  <si>
    <t>FORT BEND</t>
  </si>
  <si>
    <t>FRIO</t>
  </si>
  <si>
    <t>GAINES</t>
  </si>
  <si>
    <t>GALVESTON</t>
  </si>
  <si>
    <t>GARZA</t>
  </si>
  <si>
    <t>GRAY</t>
  </si>
  <si>
    <t>GRAYSON</t>
  </si>
  <si>
    <t>GREGG</t>
  </si>
  <si>
    <t>GRIMES</t>
  </si>
  <si>
    <t>GUADALUPE</t>
  </si>
  <si>
    <t>HALE</t>
  </si>
  <si>
    <t>HARDIN</t>
  </si>
  <si>
    <t>HARRIS</t>
  </si>
  <si>
    <t>HARRISON</t>
  </si>
  <si>
    <t>HASKELL</t>
  </si>
  <si>
    <t>HAYS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</si>
  <si>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</si>
  <si>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</si>
  <si>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</si>
  <si>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</si>
  <si>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</si>
  <si>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</si>
  <si>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</si>
  <si>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</si>
  <si>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HUNT</t>
  </si>
  <si>
    <t>HUTCHINSON</t>
  </si>
  <si>
    <t>JASPER</t>
  </si>
  <si>
    <t>JEFFERSON</t>
  </si>
  <si>
    <t>JIM WELLS</t>
  </si>
  <si>
    <t>JOHNSON</t>
  </si>
  <si>
    <t>JONES</t>
  </si>
  <si>
    <t>KARNES</t>
  </si>
  <si>
    <t>KAUFMAN</t>
  </si>
  <si>
    <t>KENDALL</t>
  </si>
  <si>
    <t>KERR</t>
  </si>
  <si>
    <t>KLEBERG</t>
  </si>
  <si>
    <t>LAMAR</t>
  </si>
  <si>
    <t>LAMB</t>
  </si>
  <si>
    <t>LAMPASAS</t>
  </si>
  <si>
    <t>LASALLE</t>
  </si>
  <si>
    <t>LAVACA</t>
  </si>
  <si>
    <t>LEON</t>
  </si>
  <si>
    <t>LIBERTY</t>
  </si>
  <si>
    <t>LIMESTONE</t>
  </si>
  <si>
    <t>LUBBOCK</t>
  </si>
  <si>
    <t>LYNN</t>
  </si>
  <si>
    <t>MCCULLOCH</t>
  </si>
  <si>
    <t>MCLENNAN</t>
  </si>
  <si>
    <t>MADISON</t>
  </si>
  <si>
    <t>MATAGORDA</t>
  </si>
  <si>
    <t>MAVERICK</t>
  </si>
  <si>
    <t>MEDINA</t>
  </si>
  <si>
    <t>MIDLAND</t>
  </si>
  <si>
    <t>MILAM</t>
  </si>
  <si>
    <t>MONTAGUE</t>
  </si>
  <si>
    <t>MONTGOMERY</t>
  </si>
  <si>
    <t>MOORE</t>
  </si>
  <si>
    <t>NACOGDOCHES</t>
  </si>
  <si>
    <t>NAVARRO</t>
  </si>
  <si>
    <t>NOLAN</t>
  </si>
  <si>
    <t>NUECES</t>
  </si>
  <si>
    <t>OCHILTREE</t>
  </si>
  <si>
    <t>ORANGE</t>
  </si>
  <si>
    <t>PALO PINTO</t>
  </si>
  <si>
    <t>PANOLA</t>
  </si>
  <si>
    <t>PARKER</t>
  </si>
  <si>
    <t>PECOS</t>
  </si>
  <si>
    <t>POLK</t>
  </si>
  <si>
    <t>POTTER</t>
  </si>
  <si>
    <t>RANDALL</t>
  </si>
  <si>
    <t>RED RIVER</t>
  </si>
  <si>
    <t>REEVES</t>
  </si>
  <si>
    <t>REFUGIO</t>
  </si>
  <si>
    <t>ROCKWALL</t>
  </si>
  <si>
    <t>RUSK</t>
  </si>
  <si>
    <t>SAN PATRICIO</t>
  </si>
  <si>
    <t>SCURRY</t>
  </si>
  <si>
    <t>SHELBY</t>
  </si>
  <si>
    <t>SMITH</t>
  </si>
  <si>
    <t>SOMERVELL</t>
  </si>
  <si>
    <t>STARR</t>
  </si>
  <si>
    <t>SUTTON</t>
  </si>
  <si>
    <t>SWISHER</t>
  </si>
  <si>
    <t>TARRANT</t>
  </si>
  <si>
    <t>TAYLOR</t>
  </si>
  <si>
    <t>TERRY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</si>
  <si>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</si>
  <si>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</si>
  <si>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</si>
  <si>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</si>
  <si>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</si>
  <si>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</si>
  <si>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</si>
  <si>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</si>
  <si>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</si>
  <si>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</si>
  <si>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</si>
  <si>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</si>
  <si>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</si>
  <si>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</si>
  <si>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</si>
  <si>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</si>
  <si>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</si>
  <si>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</si>
  <si>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</si>
  <si>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</si>
  <si>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WINKLER</t>
  </si>
  <si>
    <t>WISE</t>
  </si>
  <si>
    <t>WOOD</t>
  </si>
  <si>
    <t>YOAKUM</t>
  </si>
  <si>
    <t>YOUNG</t>
  </si>
  <si>
    <t>ZAPATA</t>
  </si>
  <si>
    <t>TOTALS</t>
  </si>
  <si>
    <t>CHECK</t>
  </si>
  <si>
    <t>P&amp;I</t>
  </si>
  <si>
    <t>MST
40002/0001</t>
  </si>
  <si>
    <t>S&amp;E</t>
  </si>
  <si>
    <t>STATE AID</t>
  </si>
  <si>
    <t>BORDER</t>
  </si>
  <si>
    <t>SNDP</t>
  </si>
  <si>
    <t>PILOT</t>
  </si>
  <si>
    <t>MIST</t>
  </si>
  <si>
    <t>DSARES</t>
  </si>
  <si>
    <t>DSADET</t>
  </si>
  <si>
    <t>DSACP</t>
  </si>
  <si>
    <t>SALADJ</t>
  </si>
  <si>
    <t>BPS - DIRECT SUPERVISION</t>
  </si>
  <si>
    <t>BPS
SUBTOTAL</t>
  </si>
  <si>
    <t>CP - COURT INTAKE</t>
  </si>
  <si>
    <t>CP - YOUTH SERVICES</t>
  </si>
  <si>
    <t>CP - CBP GENERAL</t>
  </si>
  <si>
    <t>CP
SUBTOTAL</t>
  </si>
  <si>
    <t>PPA - DETENTION</t>
  </si>
  <si>
    <t>PPA - POST NON-SECURE</t>
  </si>
  <si>
    <t>PPA - RES PGMS &amp; SVCS</t>
  </si>
  <si>
    <t>PPA
SUBTOTAL</t>
  </si>
  <si>
    <t>CD - CBP MENTAL HEALTH</t>
  </si>
  <si>
    <t>CD - POST SECURE</t>
  </si>
  <si>
    <t>CD
SUBTOTAL</t>
  </si>
  <si>
    <t>MH - MH ASSESSMENTS</t>
  </si>
  <si>
    <t>MH - RES MH PLMTS</t>
  </si>
  <si>
    <t>MH
SUBTOTAL</t>
  </si>
  <si>
    <t>STATE AID
TOTAL</t>
  </si>
  <si>
    <t>LOCAL</t>
  </si>
  <si>
    <t>STATEAID_BPS
40050/0001</t>
  </si>
  <si>
    <t>STATEAID_CP
40002/0001</t>
  </si>
  <si>
    <t>STATEAID_PPA
40051/0001</t>
  </si>
  <si>
    <t>STATEAID_CD
40003/0001</t>
  </si>
  <si>
    <t>STATEAID_MHS
40052/0001</t>
  </si>
  <si>
    <t>SALADJ
40050/0001</t>
  </si>
  <si>
    <t>HARRIS
40051/0001</t>
  </si>
  <si>
    <t>PILOT
40002/0001</t>
  </si>
  <si>
    <t>BORDER
40002/0001</t>
  </si>
  <si>
    <t>SNDP
40002/0001</t>
  </si>
  <si>
    <t>PIFAMILY
40001/0001</t>
  </si>
  <si>
    <t>MST</t>
  </si>
  <si>
    <t>1994 Local Match</t>
  </si>
  <si>
    <t>JJAEP1
40005/0001</t>
  </si>
  <si>
    <t>JJAEP2
40005/0001</t>
  </si>
  <si>
    <t># 226968
1/21/25</t>
  </si>
  <si>
    <t>DSARES20.1.6</t>
  </si>
  <si>
    <t>DSARES21.1.6</t>
  </si>
  <si>
    <t>DSARES24.1.6</t>
  </si>
  <si>
    <t>DSADET24.1.6</t>
  </si>
  <si>
    <t>DSADET24.2.6</t>
  </si>
  <si>
    <t>DSADET24.3.6</t>
  </si>
  <si>
    <t>DSADET25.1.6</t>
  </si>
  <si>
    <t>DSACP20.1.6</t>
  </si>
  <si>
    <t>DSACP23.1.6</t>
  </si>
  <si>
    <t>DSACP24.1.6</t>
  </si>
  <si>
    <t>DSACP24.2.6</t>
  </si>
  <si>
    <t>S&amp;E
40003/0001</t>
  </si>
  <si>
    <t>DSARES
TOTAL</t>
  </si>
  <si>
    <t>DSADET
TOTAL</t>
  </si>
  <si>
    <t>DSACP
TOTAL</t>
  </si>
  <si>
    <t>DSASUP25
40003/0001</t>
  </si>
  <si>
    <t>DSARES
40056/0001
TOTAL</t>
  </si>
  <si>
    <t>DSADET
40051/0001
TOTAL</t>
  </si>
  <si>
    <t>DSACP
40056/0001
TOTAL</t>
  </si>
  <si>
    <t>COMMENT</t>
  </si>
  <si>
    <t>MISC
40003/0001</t>
  </si>
  <si>
    <t>Return over refund</t>
  </si>
  <si>
    <t>Missed PREA payment</t>
  </si>
  <si>
    <t>#231569
3/24/25</t>
  </si>
  <si>
    <t>P&amp;I 22.1.6</t>
  </si>
  <si>
    <t>PREA</t>
  </si>
  <si>
    <t>PREA
40003/0001</t>
  </si>
  <si>
    <t>CHECK
(ORGINAL - PMTS)</t>
  </si>
  <si>
    <t>CHECK
(ALLOCATION - PMTS)</t>
  </si>
  <si>
    <t>PILOT 26.1.6</t>
  </si>
  <si>
    <t>DSARES26.1.6</t>
  </si>
  <si>
    <t>DSACP26.1.6</t>
  </si>
  <si>
    <t>DSASUP26</t>
  </si>
  <si>
    <t>GONZALES</t>
  </si>
  <si>
    <t>089</t>
  </si>
  <si>
    <t>Average
2022-2024
Local Match</t>
  </si>
  <si>
    <t>DSASUP26
40003/0001</t>
  </si>
  <si>
    <t>`</t>
  </si>
  <si>
    <t>A-J #242811
K-Z #242846
10/7/25</t>
  </si>
  <si>
    <t>STATE AID SETTLE UP (Sept) JJAEP 40005/0003 FY2025</t>
  </si>
  <si>
    <t xml:space="preserve"> DEPARTMENT </t>
  </si>
  <si>
    <t xml:space="preserve"> REGION </t>
  </si>
  <si>
    <t xml:space="preserve"> JJAEP1
40005/0001 </t>
  </si>
  <si>
    <t xml:space="preserve"> JJAEP2
40005/0003 </t>
  </si>
  <si>
    <t xml:space="preserve"> TOTAL </t>
  </si>
  <si>
    <t> </t>
  </si>
  <si>
    <t xml:space="preserve"> $-   </t>
  </si>
  <si>
    <t xml:space="preserve"> -   </t>
  </si>
  <si>
    <t>INITIAL PAYMENT
JJAEP2
40005/0001</t>
  </si>
  <si>
    <t>DEC PAYMENT
JJAEP2
40005/0001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</si>
</sst>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theme="0" tint="-0.249977111117893"/>
      <name val="Calibri"/>
      <family val="2"/>
    </font>
    <font>
      <b/>
      <i/>
      <sz val="10"/>
      <color theme="0" tint="-0.249977111117893"/>
      <name val="Calibri"/>
      <family val="2"/>
    </font>
    <font>
      <b/>
      <sz val="11"/>
      <color theme="0" tint="-0.249977111117893"/>
      <name val="Calibri"/>
      <family val="2"/>
    </font>
    <font>
      <b/>
      <sz val="11"/>
      <color theme="0" tint="-0.249977111117893"/>
      <name val="Calibri"/>
      <family val="2"/>
      <scheme val="minor"/>
    </font>
    <font>
      <b/>
      <sz val="10"/>
      <color rgb="FFBFBFBF"/>
      <name val="Calibri"/>
      <family val="2"/>
    </font>
    <font>
      <b/>
      <sz val="11"/>
      <color rgb="FF000000"/>
      <name val="Calibri"/>
      <family val="2"/>
    </font>
    <font>
      <b/>
      <i/>
      <sz val="10"/>
      <color rgb="FFBFBFBF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sz val="10"/>
      <color rgb="FFFF0000"/>
      <name val="Calibri"/>
      <family val="2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AEB3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FD9FF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BF8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963634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8064A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CC99FF"/>
        <bgColor indexed="64"/>
      </patternFill>
    </fill>
    <fill>
      <patternFill patternType="solid">
        <fgColor rgb="FFF2DCDB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164" fontId="5" fillId="0" borderId="1" xfId="1" applyNumberFormat="1" applyFont="1" applyFill="1" applyBorder="1" applyAlignment="1"/>
    <xf numFmtId="44" fontId="0" fillId="0" borderId="0" xfId="0" applyNumberFormat="1"/>
    <xf numFmtId="1" fontId="0" fillId="0" borderId="0" xfId="0" applyNumberFormat="1"/>
    <xf numFmtId="49" fontId="0" fillId="0" borderId="0" xfId="0" applyNumberFormat="1"/>
    <xf numFmtId="49" fontId="6" fillId="0" borderId="0" xfId="2" applyNumberFormat="1"/>
    <xf numFmtId="0" fontId="0" fillId="0" borderId="0" xfId="0" applyFill="1" applyBorder="1"/>
    <xf numFmtId="44" fontId="10" fillId="6" borderId="1" xfId="1" applyFont="1" applyFill="1" applyBorder="1" applyAlignment="1">
      <alignment horizontal="center" vertical="center" wrapText="1"/>
    </xf>
    <xf numFmtId="44" fontId="11" fillId="7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0" fillId="0" borderId="0" xfId="0"/>
    <xf numFmtId="164" fontId="0" fillId="0" borderId="0" xfId="0" applyNumberFormat="1"/>
    <xf numFmtId="49" fontId="12" fillId="0" borderId="1" xfId="0" applyNumberFormat="1" applyFont="1" applyFill="1" applyBorder="1" applyAlignment="1"/>
    <xf numFmtId="164" fontId="13" fillId="0" borderId="1" xfId="1" applyNumberFormat="1" applyFont="1" applyFill="1" applyBorder="1" applyAlignment="1"/>
    <xf numFmtId="0" fontId="16" fillId="0" borderId="0" xfId="0" applyFont="1" applyBorder="1"/>
    <xf numFmtId="0" fontId="16" fillId="0" borderId="0" xfId="0" applyFont="1"/>
    <xf numFmtId="49" fontId="3" fillId="5" borderId="1" xfId="0" applyNumberFormat="1" applyFont="1" applyFill="1" applyBorder="1" applyAlignment="1"/>
    <xf numFmtId="44" fontId="9" fillId="2" borderId="1" xfId="0" applyNumberFormat="1" applyFont="1" applyFill="1" applyBorder="1"/>
    <xf numFmtId="0" fontId="14" fillId="5" borderId="1" xfId="0" applyFont="1" applyFill="1" applyBorder="1" applyAlignment="1"/>
    <xf numFmtId="0" fontId="14" fillId="15" borderId="1" xfId="0" applyFont="1" applyFill="1" applyBorder="1" applyAlignment="1"/>
    <xf numFmtId="0" fontId="14" fillId="14" borderId="1" xfId="0" applyFont="1" applyFill="1" applyBorder="1" applyAlignment="1"/>
    <xf numFmtId="0" fontId="14" fillId="3" borderId="1" xfId="0" applyFont="1" applyFill="1" applyBorder="1" applyAlignment="1"/>
    <xf numFmtId="0" fontId="17" fillId="0" borderId="0" xfId="0" applyFont="1" applyFill="1" applyBorder="1"/>
    <xf numFmtId="0" fontId="0" fillId="17" borderId="0" xfId="0" applyFill="1"/>
    <xf numFmtId="0" fontId="14" fillId="4" borderId="1" xfId="0" applyFont="1" applyFill="1" applyBorder="1" applyAlignment="1"/>
    <xf numFmtId="0" fontId="14" fillId="18" borderId="1" xfId="0" applyFont="1" applyFill="1" applyBorder="1" applyAlignment="1"/>
    <xf numFmtId="0" fontId="14" fillId="16" borderId="1" xfId="0" applyFont="1" applyFill="1" applyBorder="1" applyAlignment="1"/>
    <xf numFmtId="44" fontId="4" fillId="2" borderId="1" xfId="1" applyNumberFormat="1" applyFont="1" applyFill="1" applyBorder="1" applyAlignment="1"/>
    <xf numFmtId="44" fontId="0" fillId="0" borderId="0" xfId="1" applyFont="1"/>
    <xf numFmtId="44" fontId="17" fillId="0" borderId="0" xfId="1" applyFont="1" applyFill="1" applyBorder="1"/>
    <xf numFmtId="44" fontId="10" fillId="19" borderId="1" xfId="1" applyFont="1" applyFill="1" applyBorder="1" applyAlignment="1">
      <alignment horizontal="center" vertical="center" wrapText="1"/>
    </xf>
    <xf numFmtId="44" fontId="10" fillId="10" borderId="1" xfId="1" applyFont="1" applyFill="1" applyBorder="1" applyAlignment="1">
      <alignment horizontal="center" vertical="center" wrapText="1"/>
    </xf>
    <xf numFmtId="44" fontId="9" fillId="8" borderId="1" xfId="0" applyNumberFormat="1" applyFont="1" applyFill="1" applyBorder="1"/>
    <xf numFmtId="44" fontId="18" fillId="0" borderId="0" xfId="1" applyNumberFormat="1" applyFont="1" applyFill="1" applyBorder="1" applyAlignment="1"/>
    <xf numFmtId="44" fontId="19" fillId="0" borderId="1" xfId="1" applyNumberFormat="1" applyFont="1" applyFill="1" applyBorder="1" applyAlignment="1"/>
    <xf numFmtId="44" fontId="18" fillId="0" borderId="1" xfId="1" applyNumberFormat="1" applyFont="1" applyFill="1" applyBorder="1" applyAlignment="1"/>
    <xf numFmtId="44" fontId="15" fillId="0" borderId="1" xfId="1" applyNumberFormat="1" applyFont="1" applyFill="1" applyBorder="1" applyAlignment="1"/>
    <xf numFmtId="44" fontId="10" fillId="12" borderId="1" xfId="1" applyFont="1" applyFill="1" applyBorder="1" applyAlignment="1">
      <alignment horizontal="center" vertical="center" wrapText="1"/>
    </xf>
    <xf numFmtId="44" fontId="10" fillId="13" borderId="1" xfId="1" applyFont="1" applyFill="1" applyBorder="1" applyAlignment="1">
      <alignment horizontal="center" vertical="center" wrapText="1"/>
    </xf>
    <xf numFmtId="44" fontId="10" fillId="21" borderId="1" xfId="1" applyFont="1" applyFill="1" applyBorder="1" applyAlignment="1">
      <alignment horizontal="center" vertical="center" wrapText="1"/>
    </xf>
    <xf numFmtId="44" fontId="10" fillId="9" borderId="1" xfId="1" applyFont="1" applyFill="1" applyBorder="1" applyAlignment="1">
      <alignment horizontal="center" vertical="center" wrapText="1"/>
    </xf>
    <xf numFmtId="44" fontId="10" fillId="22" borderId="1" xfId="1" applyFont="1" applyFill="1" applyBorder="1" applyAlignment="1">
      <alignment horizontal="center" vertical="center" wrapText="1"/>
    </xf>
    <xf numFmtId="44" fontId="10" fillId="11" borderId="1" xfId="1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19" fillId="20" borderId="1" xfId="1" applyNumberFormat="1" applyFont="1" applyFill="1" applyBorder="1" applyAlignment="1"/>
    <xf numFmtId="44" fontId="3" fillId="0" borderId="1" xfId="1" applyFont="1" applyFill="1" applyBorder="1" applyAlignment="1"/>
    <xf numFmtId="44" fontId="12" fillId="0" borderId="1" xfId="1" applyFont="1" applyFill="1" applyBorder="1" applyAlignment="1"/>
    <xf numFmtId="44" fontId="1" fillId="0" borderId="0" xfId="1" applyFont="1"/>
    <xf numFmtId="44" fontId="3" fillId="0" borderId="0" xfId="1" applyFont="1" applyFill="1" applyBorder="1" applyAlignment="1"/>
    <xf numFmtId="44" fontId="19" fillId="8" borderId="1" xfId="1" applyNumberFormat="1" applyFont="1" applyFill="1" applyBorder="1" applyAlignment="1"/>
    <xf numFmtId="44" fontId="19" fillId="23" borderId="1" xfId="1" applyNumberFormat="1" applyFont="1" applyFill="1" applyBorder="1" applyAlignment="1"/>
    <xf numFmtId="44" fontId="5" fillId="0" borderId="1" xfId="1" applyFont="1" applyBorder="1" applyAlignment="1"/>
    <xf numFmtId="44" fontId="5" fillId="0" borderId="1" xfId="1" applyFont="1" applyFill="1" applyBorder="1" applyAlignment="1"/>
    <xf numFmtId="49" fontId="2" fillId="2" borderId="2" xfId="0" applyNumberFormat="1" applyFont="1" applyFill="1" applyBorder="1" applyAlignment="1"/>
    <xf numFmtId="0" fontId="2" fillId="2" borderId="2" xfId="0" applyFont="1" applyFill="1" applyBorder="1" applyAlignment="1"/>
    <xf numFmtId="44" fontId="9" fillId="8" borderId="2" xfId="0" applyNumberFormat="1" applyFont="1" applyFill="1" applyBorder="1"/>
    <xf numFmtId="44" fontId="9" fillId="2" borderId="2" xfId="0" applyNumberFormat="1" applyFont="1" applyFill="1" applyBorder="1"/>
    <xf numFmtId="44" fontId="9" fillId="2" borderId="2" xfId="1" applyFont="1" applyFill="1" applyBorder="1"/>
    <xf numFmtId="44" fontId="19" fillId="0" borderId="0" xfId="1" applyNumberFormat="1" applyFont="1" applyFill="1" applyBorder="1" applyAlignment="1"/>
    <xf numFmtId="44" fontId="0" fillId="0" borderId="0" xfId="0" applyNumberFormat="1" applyFill="1" applyBorder="1"/>
    <xf numFmtId="44" fontId="0" fillId="0" borderId="0" xfId="1" applyFont="1" applyFill="1" applyBorder="1"/>
    <xf numFmtId="44" fontId="19" fillId="24" borderId="1" xfId="1" applyNumberFormat="1" applyFont="1" applyFill="1" applyBorder="1" applyAlignment="1"/>
    <xf numFmtId="165" fontId="0" fillId="25" borderId="0" xfId="0" applyNumberFormat="1" applyFill="1" applyAlignment="1">
      <alignment horizontal="left" vertical="top"/>
    </xf>
    <xf numFmtId="8" fontId="0" fillId="0" borderId="0" xfId="0" applyNumberFormat="1" applyAlignment="1">
      <alignment horizontal="left" vertical="top"/>
    </xf>
    <xf numFmtId="8" fontId="0" fillId="5" borderId="0" xfId="0" applyNumberFormat="1" applyFill="1" applyAlignment="1">
      <alignment horizontal="left" vertical="top"/>
    </xf>
    <xf numFmtId="44" fontId="19" fillId="0" borderId="1" xfId="1" applyFont="1" applyFill="1" applyBorder="1" applyAlignment="1"/>
    <xf numFmtId="44" fontId="19" fillId="8" borderId="1" xfId="1" applyFont="1" applyFill="1" applyBorder="1" applyAlignment="1"/>
    <xf numFmtId="44" fontId="4" fillId="2" borderId="1" xfId="1" applyFont="1" applyFill="1" applyBorder="1" applyAlignment="1"/>
    <xf numFmtId="44" fontId="0" fillId="0" borderId="1" xfId="1" applyFont="1" applyBorder="1"/>
    <xf numFmtId="44" fontId="18" fillId="0" borderId="0" xfId="1" applyFont="1" applyFill="1" applyBorder="1" applyAlignment="1"/>
    <xf numFmtId="44" fontId="9" fillId="8" borderId="2" xfId="1" applyFont="1" applyFill="1" applyBorder="1"/>
    <xf numFmtId="0" fontId="3" fillId="27" borderId="1" xfId="0" applyFont="1" applyFill="1" applyBorder="1" applyAlignment="1"/>
    <xf numFmtId="0" fontId="0" fillId="0" borderId="0" xfId="0" applyAlignment="1">
      <alignment wrapText="1"/>
    </xf>
    <xf numFmtId="44" fontId="10" fillId="28" borderId="1" xfId="1" applyFont="1" applyFill="1" applyBorder="1" applyAlignment="1">
      <alignment horizontal="center" vertical="center" wrapText="1"/>
    </xf>
    <xf numFmtId="44" fontId="18" fillId="0" borderId="1" xfId="1" applyFont="1" applyFill="1" applyBorder="1" applyAlignment="1"/>
    <xf numFmtId="44" fontId="20" fillId="21" borderId="1" xfId="1" applyFont="1" applyFill="1" applyBorder="1" applyAlignment="1">
      <alignment horizontal="center" vertical="center" wrapText="1"/>
    </xf>
    <xf numFmtId="44" fontId="1" fillId="29" borderId="0" xfId="1" applyFont="1" applyFill="1"/>
    <xf numFmtId="44" fontId="10" fillId="30" borderId="1" xfId="1" applyFont="1" applyFill="1" applyBorder="1" applyAlignment="1">
      <alignment horizontal="center" vertical="center" wrapText="1"/>
    </xf>
    <xf numFmtId="44" fontId="10" fillId="31" borderId="1" xfId="1" applyFont="1" applyFill="1" applyBorder="1" applyAlignment="1">
      <alignment horizontal="center" vertical="center" wrapText="1"/>
    </xf>
    <xf numFmtId="44" fontId="10" fillId="32" borderId="1" xfId="1" applyFont="1" applyFill="1" applyBorder="1" applyAlignment="1">
      <alignment horizontal="center" vertical="center" wrapText="1"/>
    </xf>
    <xf numFmtId="44" fontId="9" fillId="33" borderId="1" xfId="0" applyNumberFormat="1" applyFont="1" applyFill="1" applyBorder="1"/>
    <xf numFmtId="44" fontId="10" fillId="36" borderId="1" xfId="1" applyFont="1" applyFill="1" applyBorder="1" applyAlignment="1">
      <alignment horizontal="center" vertical="center" wrapText="1"/>
    </xf>
    <xf numFmtId="0" fontId="0" fillId="0" borderId="0" xfId="0" applyFill="1"/>
    <xf numFmtId="44" fontId="2" fillId="33" borderId="1" xfId="1" applyFont="1" applyFill="1" applyBorder="1" applyAlignment="1"/>
    <xf numFmtId="0" fontId="9" fillId="0" borderId="0" xfId="0" applyFont="1"/>
    <xf numFmtId="44" fontId="9" fillId="0" borderId="0" xfId="1" applyFont="1" applyFill="1"/>
    <xf numFmtId="44" fontId="21" fillId="37" borderId="1" xfId="1" applyFont="1" applyFill="1" applyBorder="1" applyAlignment="1"/>
    <xf numFmtId="44" fontId="11" fillId="0" borderId="0" xfId="1" applyFont="1" applyFill="1" applyBorder="1" applyAlignment="1"/>
    <xf numFmtId="0" fontId="9" fillId="0" borderId="0" xfId="0" applyFont="1" applyFill="1"/>
    <xf numFmtId="44" fontId="22" fillId="34" borderId="1" xfId="1" applyFont="1" applyFill="1" applyBorder="1" applyAlignment="1">
      <alignment horizontal="center" vertical="center" wrapText="1"/>
    </xf>
    <xf numFmtId="44" fontId="22" fillId="35" borderId="1" xfId="1" applyFont="1" applyFill="1" applyBorder="1" applyAlignment="1"/>
    <xf numFmtId="44" fontId="23" fillId="0" borderId="1" xfId="1" applyFont="1" applyFill="1" applyBorder="1" applyAlignment="1"/>
    <xf numFmtId="44" fontId="24" fillId="0" borderId="0" xfId="1" applyFont="1" applyFill="1" applyBorder="1" applyAlignment="1">
      <alignment horizontal="center" vertical="center" wrapText="1"/>
    </xf>
    <xf numFmtId="0" fontId="25" fillId="0" borderId="0" xfId="0" applyFont="1"/>
    <xf numFmtId="44" fontId="1" fillId="38" borderId="0" xfId="1" applyFont="1" applyFill="1"/>
    <xf numFmtId="44" fontId="1" fillId="39" borderId="0" xfId="1" applyFont="1" applyFill="1"/>
    <xf numFmtId="44" fontId="19" fillId="26" borderId="1" xfId="1" applyFont="1" applyFill="1" applyBorder="1" applyAlignment="1"/>
    <xf numFmtId="44" fontId="10" fillId="40" borderId="1" xfId="1" applyFont="1" applyFill="1" applyBorder="1" applyAlignment="1"/>
    <xf numFmtId="44" fontId="26" fillId="41" borderId="1" xfId="1" applyFont="1" applyFill="1" applyBorder="1" applyAlignment="1"/>
    <xf numFmtId="44" fontId="21" fillId="36" borderId="1" xfId="1" applyFont="1" applyFill="1" applyBorder="1" applyAlignment="1"/>
    <xf numFmtId="0" fontId="0" fillId="0" borderId="1" xfId="0" applyBorder="1"/>
    <xf numFmtId="0" fontId="16" fillId="0" borderId="1" xfId="0" applyFont="1" applyBorder="1"/>
    <xf numFmtId="44" fontId="11" fillId="6" borderId="1" xfId="1" applyFont="1" applyFill="1" applyBorder="1" applyAlignment="1"/>
    <xf numFmtId="0" fontId="27" fillId="0" borderId="0" xfId="0" applyFont="1"/>
    <xf numFmtId="44" fontId="28" fillId="0" borderId="1" xfId="1" applyFont="1" applyFill="1" applyBorder="1" applyAlignment="1"/>
    <xf numFmtId="44" fontId="27" fillId="6" borderId="1" xfId="0" applyNumberFormat="1" applyFont="1" applyFill="1" applyBorder="1"/>
    <xf numFmtId="0" fontId="20" fillId="0" borderId="0" xfId="0" applyFont="1"/>
    <xf numFmtId="49" fontId="10" fillId="6" borderId="1" xfId="1" applyNumberFormat="1" applyFont="1" applyFill="1" applyBorder="1" applyAlignment="1">
      <alignment horizontal="center" vertical="center" wrapText="1"/>
    </xf>
    <xf numFmtId="44" fontId="10" fillId="42" borderId="1" xfId="1" applyFont="1" applyFill="1" applyBorder="1" applyAlignment="1">
      <alignment horizontal="center" vertical="center" wrapText="1"/>
    </xf>
    <xf numFmtId="44" fontId="10" fillId="43" borderId="1" xfId="1" applyFont="1" applyFill="1" applyBorder="1" applyAlignment="1">
      <alignment horizontal="center" vertical="center" wrapText="1"/>
    </xf>
    <xf numFmtId="44" fontId="10" fillId="44" borderId="1" xfId="1" applyFont="1" applyFill="1" applyBorder="1" applyAlignment="1">
      <alignment horizontal="center" vertical="center" wrapText="1"/>
    </xf>
    <xf numFmtId="44" fontId="10" fillId="45" borderId="1" xfId="1" applyFont="1" applyFill="1" applyBorder="1" applyAlignment="1">
      <alignment horizontal="center" vertical="center" wrapText="1"/>
    </xf>
    <xf numFmtId="44" fontId="10" fillId="40" borderId="1" xfId="1" applyFont="1" applyFill="1" applyBorder="1" applyAlignment="1">
      <alignment horizontal="center" vertical="center" wrapText="1"/>
    </xf>
    <xf numFmtId="44" fontId="26" fillId="41" borderId="1" xfId="1" applyFont="1" applyFill="1" applyBorder="1" applyAlignment="1">
      <alignment horizontal="center" vertical="center" wrapText="1"/>
    </xf>
    <xf numFmtId="44" fontId="10" fillId="46" borderId="1" xfId="1" applyFont="1" applyFill="1" applyBorder="1" applyAlignment="1">
      <alignment horizontal="center" vertical="center" wrapText="1"/>
    </xf>
    <xf numFmtId="44" fontId="11" fillId="6" borderId="1" xfId="1" applyFont="1" applyFill="1" applyBorder="1" applyAlignment="1">
      <alignment horizontal="center" vertical="center" wrapText="1"/>
    </xf>
    <xf numFmtId="49" fontId="14" fillId="0" borderId="1" xfId="0" applyNumberFormat="1" applyFont="1" applyBorder="1"/>
    <xf numFmtId="0" fontId="14" fillId="0" borderId="1" xfId="0" applyFont="1" applyBorder="1"/>
    <xf numFmtId="0" fontId="14" fillId="47" borderId="1" xfId="0" applyFont="1" applyFill="1" applyBorder="1"/>
    <xf numFmtId="0" fontId="14" fillId="48" borderId="1" xfId="0" applyFont="1" applyFill="1" applyBorder="1"/>
    <xf numFmtId="49" fontId="14" fillId="49" borderId="1" xfId="0" applyNumberFormat="1" applyFont="1" applyFill="1" applyBorder="1"/>
    <xf numFmtId="0" fontId="14" fillId="50" borderId="1" xfId="0" applyFont="1" applyFill="1" applyBorder="1"/>
    <xf numFmtId="0" fontId="14" fillId="51" borderId="1" xfId="0" applyFont="1" applyFill="1" applyBorder="1"/>
    <xf numFmtId="0" fontId="14" fillId="49" borderId="1" xfId="0" applyFont="1" applyFill="1" applyBorder="1"/>
    <xf numFmtId="0" fontId="14" fillId="26" borderId="1" xfId="0" applyFont="1" applyFill="1" applyBorder="1"/>
    <xf numFmtId="0" fontId="14" fillId="52" borderId="1" xfId="0" applyFont="1" applyFill="1" applyBorder="1"/>
    <xf numFmtId="49" fontId="19" fillId="0" borderId="1" xfId="0" applyNumberFormat="1" applyFont="1" applyBorder="1"/>
    <xf numFmtId="0" fontId="19" fillId="0" borderId="1" xfId="0" applyFont="1" applyBorder="1"/>
    <xf numFmtId="0" fontId="17" fillId="0" borderId="0" xfId="0" applyFont="1"/>
    <xf numFmtId="44" fontId="17" fillId="0" borderId="0" xfId="0" applyNumberFormat="1" applyFont="1"/>
    <xf numFmtId="49" fontId="10" fillId="6" borderId="1" xfId="0" applyNumberFormat="1" applyFont="1" applyFill="1" applyBorder="1"/>
    <xf numFmtId="0" fontId="10" fillId="6" borderId="1" xfId="0" applyFont="1" applyFill="1" applyBorder="1"/>
    <xf numFmtId="44" fontId="21" fillId="26" borderId="1" xfId="1" applyFont="1" applyFill="1" applyBorder="1" applyAlignment="1"/>
    <xf numFmtId="44" fontId="5" fillId="0" borderId="0" xfId="1" applyFont="1" applyFill="1" applyBorder="1" applyAlignment="1"/>
    <xf numFmtId="8" fontId="0" fillId="0" borderId="0" xfId="0" applyNumberFormat="1" applyFill="1" applyAlignment="1">
      <alignment horizontal="left" vertical="top"/>
    </xf>
    <xf numFmtId="49" fontId="0" fillId="0" borderId="0" xfId="0" applyNumberFormat="1" applyFill="1"/>
    <xf numFmtId="1" fontId="0" fillId="0" borderId="0" xfId="0" applyNumberFormat="1" applyFill="1"/>
    <xf numFmtId="165" fontId="19" fillId="23" borderId="1" xfId="1" applyNumberFormat="1" applyFont="1" applyFill="1" applyBorder="1" applyAlignment="1"/>
    <xf numFmtId="44" fontId="19" fillId="18" borderId="1" xfId="1" applyFont="1" applyFill="1" applyBorder="1" applyAlignment="1"/>
    <xf numFmtId="44" fontId="19" fillId="5" borderId="1" xfId="1" applyFont="1" applyFill="1" applyBorder="1" applyAlignment="1"/>
    <xf numFmtId="44" fontId="31" fillId="22" borderId="1" xfId="1" applyFont="1" applyFill="1" applyBorder="1" applyAlignment="1">
      <alignment horizontal="center" vertical="center" wrapText="1"/>
    </xf>
    <xf numFmtId="44" fontId="32" fillId="23" borderId="1" xfId="1" applyFont="1" applyFill="1" applyBorder="1" applyAlignment="1"/>
    <xf numFmtId="44" fontId="32" fillId="5" borderId="1" xfId="1" applyFont="1" applyFill="1" applyBorder="1" applyAlignment="1"/>
    <xf numFmtId="44" fontId="32" fillId="0" borderId="0" xfId="1" applyNumberFormat="1" applyFont="1" applyFill="1" applyBorder="1" applyAlignment="1"/>
    <xf numFmtId="44" fontId="29" fillId="8" borderId="1" xfId="0" applyNumberFormat="1" applyFont="1" applyFill="1" applyBorder="1"/>
    <xf numFmtId="0" fontId="33" fillId="0" borderId="0" xfId="0" applyFont="1" applyFill="1" applyBorder="1"/>
    <xf numFmtId="44" fontId="30" fillId="0" borderId="0" xfId="1" applyFont="1"/>
    <xf numFmtId="164" fontId="30" fillId="0" borderId="0" xfId="0" applyNumberFormat="1" applyFont="1"/>
    <xf numFmtId="44" fontId="30" fillId="0" borderId="0" xfId="0" applyNumberFormat="1" applyFont="1"/>
    <xf numFmtId="0" fontId="30" fillId="0" borderId="0" xfId="0" applyFont="1"/>
    <xf numFmtId="44" fontId="3" fillId="5" borderId="1" xfId="1" applyFont="1" applyFill="1" applyBorder="1" applyAlignment="1"/>
    <xf numFmtId="8" fontId="19" fillId="0" borderId="1" xfId="1" applyNumberFormat="1" applyFont="1" applyFill="1" applyBorder="1" applyAlignment="1"/>
    <xf numFmtId="44" fontId="34" fillId="23" borderId="1" xfId="1" applyFont="1" applyFill="1" applyBorder="1" applyAlignment="1"/>
    <xf numFmtId="44" fontId="19" fillId="24" borderId="1" xfId="1" applyFont="1" applyFill="1" applyBorder="1" applyAlignment="1"/>
    <xf numFmtId="44" fontId="19" fillId="20" borderId="1" xfId="1" applyFont="1" applyFill="1" applyBorder="1" applyAlignment="1"/>
    <xf numFmtId="8" fontId="3" fillId="0" borderId="1" xfId="1" applyNumberFormat="1" applyFont="1" applyFill="1" applyBorder="1" applyAlignment="1"/>
    <xf numFmtId="44" fontId="0" fillId="0" borderId="0" xfId="1" applyFont="1" applyBorder="1"/>
    <xf numFmtId="0" fontId="0" fillId="0" borderId="0" xfId="0" applyBorder="1"/>
    <xf numFmtId="44" fontId="1" fillId="0" borderId="0" xfId="1" applyFont="1" applyBorder="1"/>
    <xf numFmtId="44" fontId="1" fillId="29" borderId="0" xfId="1" applyFont="1" applyFill="1" applyBorder="1"/>
    <xf numFmtId="44" fontId="1" fillId="38" borderId="0" xfId="1" applyFont="1" applyFill="1" applyBorder="1"/>
    <xf numFmtId="44" fontId="1" fillId="39" borderId="0" xfId="1" applyFont="1" applyFill="1" applyBorder="1"/>
    <xf numFmtId="17" fontId="10" fillId="31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0" fontId="0" fillId="0" borderId="0" xfId="3" applyNumberFormat="1" applyFont="1"/>
    <xf numFmtId="44" fontId="3" fillId="53" borderId="1" xfId="1" applyFont="1" applyFill="1" applyBorder="1" applyAlignment="1"/>
    <xf numFmtId="44" fontId="19" fillId="27" borderId="1" xfId="1" applyFont="1" applyFill="1" applyBorder="1" applyAlignment="1"/>
    <xf numFmtId="44" fontId="19" fillId="54" borderId="1" xfId="1" applyFont="1" applyFill="1" applyBorder="1" applyAlignment="1"/>
    <xf numFmtId="44" fontId="19" fillId="55" borderId="1" xfId="1" applyNumberFormat="1" applyFont="1" applyFill="1" applyBorder="1" applyAlignment="1"/>
    <xf numFmtId="44" fontId="10" fillId="56" borderId="1" xfId="1" applyFont="1" applyFill="1" applyBorder="1" applyAlignment="1">
      <alignment horizontal="center" vertical="center" wrapText="1"/>
    </xf>
    <xf numFmtId="44" fontId="19" fillId="57" borderId="1" xfId="1" applyFont="1" applyFill="1" applyBorder="1" applyAlignment="1"/>
    <xf numFmtId="44" fontId="19" fillId="0" borderId="0" xfId="1" applyFont="1" applyFill="1" applyBorder="1" applyAlignment="1"/>
    <xf numFmtId="0" fontId="10" fillId="6" borderId="1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14" fillId="49" borderId="2" xfId="0" applyFont="1" applyFill="1" applyBorder="1"/>
    <xf numFmtId="0" fontId="14" fillId="58" borderId="4" xfId="0" applyFont="1" applyFill="1" applyBorder="1"/>
    <xf numFmtId="0" fontId="14" fillId="50" borderId="4" xfId="0" applyFont="1" applyFill="1" applyBorder="1"/>
    <xf numFmtId="0" fontId="19" fillId="0" borderId="4" xfId="0" applyFont="1" applyBorder="1"/>
    <xf numFmtId="44" fontId="18" fillId="6" borderId="4" xfId="0" applyNumberFormat="1" applyFont="1" applyFill="1" applyBorder="1"/>
    <xf numFmtId="0" fontId="14" fillId="0" borderId="2" xfId="0" applyFont="1" applyBorder="1"/>
    <xf numFmtId="0" fontId="14" fillId="48" borderId="4" xfId="0" applyFont="1" applyFill="1" applyBorder="1"/>
    <xf numFmtId="0" fontId="14" fillId="26" borderId="4" xfId="0" applyFont="1" applyFill="1" applyBorder="1"/>
    <xf numFmtId="0" fontId="14" fillId="52" borderId="4" xfId="0" applyFont="1" applyFill="1" applyBorder="1"/>
    <xf numFmtId="0" fontId="14" fillId="47" borderId="4" xfId="0" applyFont="1" applyFill="1" applyBorder="1"/>
    <xf numFmtId="0" fontId="14" fillId="51" borderId="4" xfId="0" applyFont="1" applyFill="1" applyBorder="1"/>
    <xf numFmtId="0" fontId="18" fillId="0" borderId="2" xfId="0" applyFont="1" applyBorder="1"/>
    <xf numFmtId="44" fontId="18" fillId="0" borderId="4" xfId="0" applyNumberFormat="1" applyFont="1" applyBorder="1"/>
    <xf numFmtId="44" fontId="20" fillId="0" borderId="0" xfId="0" applyNumberFormat="1" applyFont="1"/>
    <xf numFmtId="0" fontId="10" fillId="6" borderId="3" xfId="0" applyFont="1" applyFill="1" applyBorder="1"/>
    <xf numFmtId="0" fontId="20" fillId="6" borderId="2" xfId="0" applyFont="1" applyFill="1" applyBorder="1"/>
    <xf numFmtId="44" fontId="10" fillId="6" borderId="4" xfId="0" applyNumberFormat="1" applyFont="1" applyFill="1" applyBorder="1"/>
    <xf numFmtId="44" fontId="20" fillId="6" borderId="3" xfId="0" applyNumberFormat="1" applyFont="1" applyFill="1" applyBorder="1"/>
    <xf numFmtId="44" fontId="19" fillId="23" borderId="1" xfId="1" applyFont="1" applyFill="1" applyBorder="1" applyAlignment="1"/>
    <xf numFmtId="44" fontId="19" fillId="55" borderId="1" xfId="1" applyFont="1" applyFill="1" applyBorder="1" applyAlignment="1"/>
    <xf numFmtId="8" fontId="19" fillId="23" borderId="1" xfId="1" applyNumberFormat="1" applyFont="1" applyFill="1" applyBorder="1" applyAlignment="1"/>
    <xf numFmtId="8" fontId="19" fillId="0" borderId="4" xfId="0" applyNumberFormat="1" applyFont="1" applyBorder="1"/>
    <xf numFmtId="8" fontId="19" fillId="5" borderId="4" xfId="0" applyNumberFormat="1" applyFont="1" applyFill="1" applyBorder="1"/>
    <xf numFmtId="8" fontId="0" fillId="0" borderId="0" xfId="0" applyNumberFormat="1"/>
    <xf numFmtId="44" fontId="21" fillId="23" borderId="1" xfId="1" applyNumberFormat="1" applyFont="1" applyFill="1" applyBorder="1" applyAlignment="1"/>
    <xf numFmtId="49" fontId="3" fillId="0" borderId="1" xfId="0" applyNumberFormat="1" applyFont="1" applyBorder="1"/>
    <xf numFmtId="0" fontId="3" fillId="0" borderId="1" xfId="0" applyFont="1" applyBorder="1"/>
    <xf numFmtId="0" fontId="14" fillId="14" borderId="1" xfId="0" applyFont="1" applyFill="1" applyBorder="1"/>
    <xf numFmtId="44" fontId="0" fillId="0" borderId="0" xfId="1" applyFont="1" applyFill="1"/>
    <xf numFmtId="0" fontId="14" fillId="15" borderId="1" xfId="0" applyFont="1" applyFill="1" applyBorder="1"/>
    <xf numFmtId="0" fontId="14" fillId="3" borderId="1" xfId="0" applyFont="1" applyFill="1" applyBorder="1"/>
    <xf numFmtId="0" fontId="14" fillId="16" borderId="1" xfId="0" applyFont="1" applyFill="1" applyBorder="1"/>
    <xf numFmtId="0" fontId="14" fillId="4" borderId="1" xfId="0" applyFont="1" applyFill="1" applyBorder="1"/>
    <xf numFmtId="44" fontId="0" fillId="5" borderId="0" xfId="1" applyFont="1" applyFill="1"/>
    <xf numFmtId="0" fontId="14" fillId="18" borderId="1" xfId="0" applyFon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/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BFF"/>
      <color rgb="FFFFD9FF"/>
      <color rgb="FFFFF0C1"/>
      <color rgb="FFFFE699"/>
      <color rgb="FFFF66FF"/>
      <color rgb="FFFFFF99"/>
      <color rgb="FFBF8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28"/>
  <sheetViews>
    <sheetView zoomScale="80" zoomScaleNormal="80" workbookViewId="0">
      <selection activeCell="D8" sqref="D8:H8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2.42578125" style="12" bestFit="1" customWidth="1"/>
    <col min="11" max="11" width="18.7109375" style="1" bestFit="1" customWidth="1"/>
    <col min="12" max="12" width="16.42578125" style="11" bestFit="1" customWidth="1"/>
    <col min="13" max="13" width="9.140625" style="1"/>
    <col min="14" max="14" width="16.42578125" style="11" bestFit="1" customWidth="1"/>
    <col min="15" max="15" width="16.140625" style="1" bestFit="1" customWidth="1"/>
    <col min="16" max="16" width="11.85546875" style="1" bestFit="1" customWidth="1"/>
    <col min="17" max="16384" width="9.140625" style="1"/>
  </cols>
  <sheetData>
    <row r="1" spans="1:19" ht="25.5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143"/>
      <c r="K1" s="90"/>
      <c r="L1" s="144"/>
      <c r="M1" s="18"/>
      <c r="O1" s="18"/>
      <c r="P1" s="18"/>
      <c r="Q1" s="18"/>
      <c r="R1" s="18" t="s">
        <v>0</v>
      </c>
      <c r="S1" s="31">
        <v>9</v>
      </c>
    </row>
    <row r="2" spans="1:19">
      <c r="A2" s="7" t="s">
        <v>1</v>
      </c>
      <c r="B2" s="8" t="s">
        <v>180</v>
      </c>
      <c r="C2" s="26" t="s">
        <v>181</v>
      </c>
      <c r="D2" s="74">
        <v>178057</v>
      </c>
      <c r="E2" s="74">
        <v>97498</v>
      </c>
      <c r="F2" s="74">
        <v>69588</v>
      </c>
      <c r="G2" s="74">
        <v>48489</v>
      </c>
      <c r="H2" s="74">
        <v>36666</v>
      </c>
      <c r="I2" s="145">
        <f>SUM(D2:H2)</f>
        <v>430298</v>
      </c>
      <c r="K2" s="18"/>
      <c r="M2" s="18"/>
      <c r="O2" s="18"/>
      <c r="P2" s="18"/>
      <c r="Q2" s="18"/>
      <c r="R2" s="18"/>
      <c r="S2" s="18"/>
    </row>
    <row r="3" spans="1:19">
      <c r="A3" s="7" t="s">
        <v>2</v>
      </c>
      <c r="B3" s="8" t="s">
        <v>182</v>
      </c>
      <c r="C3" s="32" t="s">
        <v>183</v>
      </c>
      <c r="D3" s="74">
        <v>98060</v>
      </c>
      <c r="E3" s="74">
        <v>53694</v>
      </c>
      <c r="F3" s="74">
        <v>38324</v>
      </c>
      <c r="G3" s="74">
        <v>26704</v>
      </c>
      <c r="H3" s="74">
        <v>20193</v>
      </c>
      <c r="I3" s="145">
        <f t="shared" ref="I3:I66" si="0">SUM(D3:H3)</f>
        <v>236975</v>
      </c>
      <c r="K3" s="18"/>
      <c r="M3" s="18"/>
      <c r="O3" s="18"/>
      <c r="P3" s="18"/>
      <c r="Q3" s="18"/>
      <c r="R3" s="18" t="s">
        <v>3</v>
      </c>
      <c r="S3" s="18">
        <v>2</v>
      </c>
    </row>
    <row r="4" spans="1:19">
      <c r="A4" s="7" t="s">
        <v>4</v>
      </c>
      <c r="B4" s="8" t="s">
        <v>184</v>
      </c>
      <c r="C4" s="27" t="s">
        <v>185</v>
      </c>
      <c r="D4" s="74">
        <v>337301</v>
      </c>
      <c r="E4" s="74">
        <v>184694</v>
      </c>
      <c r="F4" s="74">
        <v>131824</v>
      </c>
      <c r="G4" s="74">
        <v>91855</v>
      </c>
      <c r="H4" s="74">
        <v>69458</v>
      </c>
      <c r="I4" s="145">
        <f t="shared" si="0"/>
        <v>815132</v>
      </c>
      <c r="K4" s="18"/>
      <c r="M4" s="18"/>
      <c r="O4" s="18"/>
      <c r="P4" s="18"/>
      <c r="Q4" s="18"/>
      <c r="R4" s="18" t="s">
        <v>5</v>
      </c>
      <c r="S4" s="18">
        <v>3</v>
      </c>
    </row>
    <row r="5" spans="1:19">
      <c r="A5" s="24" t="s">
        <v>6</v>
      </c>
      <c r="B5" s="8" t="s">
        <v>186</v>
      </c>
      <c r="C5" s="28" t="s">
        <v>187</v>
      </c>
      <c r="D5" s="74">
        <v>247760</v>
      </c>
      <c r="E5" s="74">
        <v>135664</v>
      </c>
      <c r="F5" s="74">
        <v>96830</v>
      </c>
      <c r="G5" s="74">
        <v>67471</v>
      </c>
      <c r="H5" s="74">
        <v>51019</v>
      </c>
      <c r="I5" s="145">
        <f t="shared" si="0"/>
        <v>598744</v>
      </c>
      <c r="K5" s="18"/>
      <c r="M5" s="18"/>
      <c r="O5" s="18"/>
      <c r="P5" s="18"/>
      <c r="Q5" s="18"/>
      <c r="R5" s="18" t="s">
        <v>7</v>
      </c>
      <c r="S5" s="18">
        <v>4</v>
      </c>
    </row>
    <row r="6" spans="1:19">
      <c r="A6" s="7" t="s">
        <v>8</v>
      </c>
      <c r="B6" s="8" t="s">
        <v>188</v>
      </c>
      <c r="C6" s="27" t="s">
        <v>185</v>
      </c>
      <c r="D6" s="74">
        <v>117978</v>
      </c>
      <c r="E6" s="74">
        <v>64600</v>
      </c>
      <c r="F6" s="74">
        <v>46108</v>
      </c>
      <c r="G6" s="74">
        <v>32128</v>
      </c>
      <c r="H6" s="74">
        <v>24294</v>
      </c>
      <c r="I6" s="145">
        <f t="shared" si="0"/>
        <v>285108</v>
      </c>
      <c r="K6" s="18"/>
      <c r="M6" s="18"/>
      <c r="O6" s="18"/>
      <c r="P6" s="18"/>
      <c r="Q6" s="18"/>
      <c r="R6" s="18" t="s">
        <v>9</v>
      </c>
      <c r="S6" s="18">
        <v>5</v>
      </c>
    </row>
    <row r="7" spans="1:19">
      <c r="A7" s="7" t="s">
        <v>10</v>
      </c>
      <c r="B7" s="8" t="s">
        <v>189</v>
      </c>
      <c r="C7" s="33" t="s">
        <v>190</v>
      </c>
      <c r="D7" s="74">
        <v>81596</v>
      </c>
      <c r="E7" s="74">
        <v>44679</v>
      </c>
      <c r="F7" s="74">
        <v>31889</v>
      </c>
      <c r="G7" s="74">
        <v>22220</v>
      </c>
      <c r="H7" s="74">
        <v>16802</v>
      </c>
      <c r="I7" s="145">
        <f t="shared" si="0"/>
        <v>197186</v>
      </c>
      <c r="K7" s="18"/>
      <c r="M7" s="18"/>
      <c r="O7" s="18"/>
      <c r="P7" s="18"/>
      <c r="Q7" s="18"/>
      <c r="R7" s="18" t="s">
        <v>11</v>
      </c>
      <c r="S7" s="18">
        <v>6</v>
      </c>
    </row>
    <row r="8" spans="1:19">
      <c r="A8" s="7" t="s">
        <v>12</v>
      </c>
      <c r="B8" s="8" t="s">
        <v>191</v>
      </c>
      <c r="C8" s="28" t="s">
        <v>187</v>
      </c>
      <c r="D8" s="74">
        <v>90451</v>
      </c>
      <c r="E8" s="74">
        <v>49528</v>
      </c>
      <c r="F8" s="74">
        <v>35350</v>
      </c>
      <c r="G8" s="74">
        <v>24632</v>
      </c>
      <c r="H8" s="74">
        <v>18626</v>
      </c>
      <c r="I8" s="145">
        <f t="shared" si="0"/>
        <v>218587</v>
      </c>
      <c r="K8" s="18"/>
      <c r="M8" s="18"/>
      <c r="O8" s="18"/>
      <c r="P8" s="18"/>
      <c r="Q8" s="18"/>
      <c r="R8" s="18" t="s">
        <v>13</v>
      </c>
      <c r="S8" s="18">
        <v>7</v>
      </c>
    </row>
    <row r="9" spans="1:19">
      <c r="A9" s="7" t="s">
        <v>14</v>
      </c>
      <c r="B9" s="8" t="s">
        <v>192</v>
      </c>
      <c r="C9" s="28" t="s">
        <v>187</v>
      </c>
      <c r="D9" s="74">
        <v>475778</v>
      </c>
      <c r="E9" s="74">
        <v>260520</v>
      </c>
      <c r="F9" s="74">
        <v>185944</v>
      </c>
      <c r="G9" s="74">
        <v>129566</v>
      </c>
      <c r="H9" s="74">
        <v>97973</v>
      </c>
      <c r="I9" s="145">
        <f t="shared" si="0"/>
        <v>1149781</v>
      </c>
      <c r="K9" s="18"/>
      <c r="M9" s="18"/>
      <c r="O9" s="18"/>
      <c r="P9" s="18"/>
      <c r="Q9" s="18"/>
      <c r="R9" s="18" t="s">
        <v>15</v>
      </c>
      <c r="S9" s="18">
        <v>8</v>
      </c>
    </row>
    <row r="10" spans="1:19">
      <c r="A10" s="7" t="s">
        <v>16</v>
      </c>
      <c r="B10" s="8" t="s">
        <v>193</v>
      </c>
      <c r="C10" s="33" t="s">
        <v>190</v>
      </c>
      <c r="D10" s="74">
        <v>40084</v>
      </c>
      <c r="E10" s="74">
        <v>21948</v>
      </c>
      <c r="F10" s="74">
        <v>15665</v>
      </c>
      <c r="G10" s="74">
        <v>10916</v>
      </c>
      <c r="H10" s="74">
        <v>8254</v>
      </c>
      <c r="I10" s="145">
        <f t="shared" si="0"/>
        <v>96867</v>
      </c>
      <c r="K10" s="18"/>
      <c r="M10" s="18"/>
      <c r="O10" s="18"/>
      <c r="P10" s="18"/>
      <c r="Q10" s="18"/>
      <c r="R10" s="18" t="s">
        <v>17</v>
      </c>
      <c r="S10" s="18">
        <v>9</v>
      </c>
    </row>
    <row r="11" spans="1:19">
      <c r="A11" s="7" t="s">
        <v>18</v>
      </c>
      <c r="B11" s="8" t="s">
        <v>194</v>
      </c>
      <c r="C11" s="28" t="s">
        <v>187</v>
      </c>
      <c r="D11" s="74">
        <v>823732</v>
      </c>
      <c r="E11" s="74">
        <v>451046</v>
      </c>
      <c r="F11" s="74">
        <v>321932</v>
      </c>
      <c r="G11" s="74">
        <v>224322</v>
      </c>
      <c r="H11" s="74">
        <v>169625</v>
      </c>
      <c r="I11" s="145">
        <f t="shared" si="0"/>
        <v>1990657</v>
      </c>
      <c r="K11" s="18"/>
      <c r="M11" s="18"/>
      <c r="O11" s="18"/>
      <c r="P11" s="18"/>
      <c r="Q11" s="18"/>
      <c r="R11" s="18" t="s">
        <v>19</v>
      </c>
      <c r="S11" s="18">
        <v>10</v>
      </c>
    </row>
    <row r="12" spans="1:19">
      <c r="A12" s="7" t="s">
        <v>20</v>
      </c>
      <c r="B12" s="8" t="s">
        <v>195</v>
      </c>
      <c r="C12" s="28" t="s">
        <v>187</v>
      </c>
      <c r="D12" s="74">
        <v>3961834</v>
      </c>
      <c r="E12" s="74">
        <v>2169358</v>
      </c>
      <c r="F12" s="74">
        <v>1548367</v>
      </c>
      <c r="G12" s="74">
        <v>1078906</v>
      </c>
      <c r="H12" s="74">
        <v>815830</v>
      </c>
      <c r="I12" s="145">
        <f t="shared" si="0"/>
        <v>9574295</v>
      </c>
      <c r="K12" s="18"/>
      <c r="M12" s="18"/>
      <c r="O12" s="18"/>
      <c r="P12" s="18"/>
      <c r="Q12" s="18"/>
      <c r="R12" s="18" t="s">
        <v>21</v>
      </c>
      <c r="S12" s="18">
        <v>11</v>
      </c>
    </row>
    <row r="13" spans="1:19">
      <c r="A13" s="7" t="s">
        <v>22</v>
      </c>
      <c r="B13" s="8" t="s">
        <v>196</v>
      </c>
      <c r="C13" s="26" t="s">
        <v>181</v>
      </c>
      <c r="D13" s="74">
        <v>315972</v>
      </c>
      <c r="E13" s="74">
        <v>173015</v>
      </c>
      <c r="F13" s="74">
        <v>123489</v>
      </c>
      <c r="G13" s="74">
        <v>86047</v>
      </c>
      <c r="H13" s="74">
        <v>65066</v>
      </c>
      <c r="I13" s="145">
        <f t="shared" si="0"/>
        <v>763589</v>
      </c>
      <c r="K13" s="18"/>
      <c r="M13" s="18"/>
      <c r="O13" s="18"/>
      <c r="P13" s="18"/>
      <c r="Q13" s="18"/>
      <c r="R13" s="18" t="s">
        <v>23</v>
      </c>
      <c r="S13" s="18">
        <v>12</v>
      </c>
    </row>
    <row r="14" spans="1:19">
      <c r="A14" s="7" t="s">
        <v>24</v>
      </c>
      <c r="B14" s="8" t="s">
        <v>197</v>
      </c>
      <c r="C14" s="27" t="s">
        <v>185</v>
      </c>
      <c r="D14" s="74">
        <v>827784</v>
      </c>
      <c r="E14" s="74">
        <v>453264</v>
      </c>
      <c r="F14" s="74">
        <v>323515</v>
      </c>
      <c r="G14" s="74">
        <v>225426</v>
      </c>
      <c r="H14" s="74">
        <v>170459</v>
      </c>
      <c r="I14" s="145">
        <f t="shared" si="0"/>
        <v>2000448</v>
      </c>
      <c r="K14" s="18"/>
      <c r="M14" s="18"/>
      <c r="O14" s="18"/>
      <c r="P14" s="18"/>
      <c r="Q14" s="18"/>
      <c r="R14" s="18"/>
      <c r="S14" s="18"/>
    </row>
    <row r="15" spans="1:19">
      <c r="A15" s="7" t="s">
        <v>25</v>
      </c>
      <c r="B15" s="8" t="s">
        <v>198</v>
      </c>
      <c r="C15" s="27" t="s">
        <v>185</v>
      </c>
      <c r="D15" s="74">
        <v>612986</v>
      </c>
      <c r="E15" s="74">
        <v>335650</v>
      </c>
      <c r="F15" s="74">
        <v>239568</v>
      </c>
      <c r="G15" s="74">
        <v>166931</v>
      </c>
      <c r="H15" s="74">
        <v>126227</v>
      </c>
      <c r="I15" s="145">
        <f t="shared" si="0"/>
        <v>1481362</v>
      </c>
      <c r="K15" s="18"/>
      <c r="M15" s="18"/>
      <c r="O15" s="18"/>
      <c r="P15" s="18"/>
      <c r="Q15" s="18"/>
      <c r="R15" s="18"/>
      <c r="S15" s="18"/>
    </row>
    <row r="16" spans="1:19">
      <c r="A16" s="7" t="s">
        <v>26</v>
      </c>
      <c r="B16" s="8" t="s">
        <v>199</v>
      </c>
      <c r="C16" s="32" t="s">
        <v>183</v>
      </c>
      <c r="D16" s="74">
        <v>67558</v>
      </c>
      <c r="E16" s="74">
        <v>36992</v>
      </c>
      <c r="F16" s="74">
        <v>26402</v>
      </c>
      <c r="G16" s="74">
        <v>18398</v>
      </c>
      <c r="H16" s="74">
        <v>13912</v>
      </c>
      <c r="I16" s="145">
        <f t="shared" si="0"/>
        <v>163262</v>
      </c>
      <c r="K16" s="18"/>
      <c r="M16" s="18"/>
      <c r="O16" s="18"/>
      <c r="P16" s="18"/>
      <c r="Q16" s="18"/>
      <c r="R16" s="18"/>
      <c r="S16" s="18"/>
    </row>
    <row r="17" spans="1:16">
      <c r="A17" s="7" t="s">
        <v>27</v>
      </c>
      <c r="B17" s="8" t="s">
        <v>200</v>
      </c>
      <c r="C17" s="29" t="s">
        <v>201</v>
      </c>
      <c r="D17" s="74">
        <v>67342</v>
      </c>
      <c r="E17" s="74">
        <v>36874</v>
      </c>
      <c r="F17" s="74">
        <v>26319</v>
      </c>
      <c r="G17" s="74">
        <v>18339</v>
      </c>
      <c r="H17" s="74">
        <v>13867</v>
      </c>
      <c r="I17" s="145">
        <f t="shared" si="0"/>
        <v>162741</v>
      </c>
      <c r="K17" s="18"/>
      <c r="M17" s="18"/>
      <c r="O17" s="18"/>
      <c r="P17" s="18"/>
    </row>
    <row r="18" spans="1:16">
      <c r="A18" s="7" t="s">
        <v>28</v>
      </c>
      <c r="B18" s="8" t="s">
        <v>202</v>
      </c>
      <c r="C18" s="32" t="s">
        <v>183</v>
      </c>
      <c r="D18" s="74">
        <v>165189</v>
      </c>
      <c r="E18" s="74">
        <v>90451</v>
      </c>
      <c r="F18" s="74">
        <v>64559</v>
      </c>
      <c r="G18" s="74">
        <v>44985</v>
      </c>
      <c r="H18" s="74">
        <v>34016</v>
      </c>
      <c r="I18" s="145">
        <f t="shared" si="0"/>
        <v>399200</v>
      </c>
      <c r="K18" s="18"/>
      <c r="M18" s="18"/>
      <c r="O18" s="18"/>
      <c r="P18" s="18"/>
    </row>
    <row r="19" spans="1:16">
      <c r="A19" s="7" t="s">
        <v>29</v>
      </c>
      <c r="B19" s="8" t="s">
        <v>203</v>
      </c>
      <c r="C19" s="28" t="s">
        <v>187</v>
      </c>
      <c r="D19" s="74">
        <v>281503</v>
      </c>
      <c r="E19" s="74">
        <v>154141</v>
      </c>
      <c r="F19" s="74">
        <v>110016</v>
      </c>
      <c r="G19" s="74">
        <v>76660</v>
      </c>
      <c r="H19" s="74">
        <v>57968</v>
      </c>
      <c r="I19" s="145">
        <f t="shared" si="0"/>
        <v>680288</v>
      </c>
      <c r="K19" s="18"/>
      <c r="M19" s="18"/>
      <c r="O19" s="18"/>
      <c r="P19" s="18"/>
    </row>
    <row r="20" spans="1:16">
      <c r="A20" s="7" t="s">
        <v>30</v>
      </c>
      <c r="B20" s="8" t="s">
        <v>204</v>
      </c>
      <c r="C20" s="28" t="s">
        <v>187</v>
      </c>
      <c r="D20" s="74">
        <v>220790</v>
      </c>
      <c r="E20" s="74">
        <v>120897</v>
      </c>
      <c r="F20" s="74">
        <v>86289</v>
      </c>
      <c r="G20" s="74">
        <v>60127</v>
      </c>
      <c r="H20" s="74">
        <v>45466</v>
      </c>
      <c r="I20" s="145">
        <f t="shared" si="0"/>
        <v>533569</v>
      </c>
      <c r="K20" s="18"/>
      <c r="M20" s="18"/>
      <c r="O20" s="18"/>
      <c r="P20" s="18"/>
    </row>
    <row r="21" spans="1:16">
      <c r="A21" s="7" t="s">
        <v>31</v>
      </c>
      <c r="B21" s="8" t="s">
        <v>205</v>
      </c>
      <c r="C21" s="29" t="s">
        <v>201</v>
      </c>
      <c r="D21" s="74">
        <v>127039</v>
      </c>
      <c r="E21" s="74">
        <v>69562</v>
      </c>
      <c r="F21" s="74">
        <v>49650</v>
      </c>
      <c r="G21" s="74">
        <v>34596</v>
      </c>
      <c r="H21" s="74">
        <v>26160</v>
      </c>
      <c r="I21" s="145">
        <f t="shared" si="0"/>
        <v>307007</v>
      </c>
      <c r="K21" s="18"/>
      <c r="M21" s="18"/>
      <c r="O21" s="18"/>
      <c r="P21" s="18"/>
    </row>
    <row r="22" spans="1:16">
      <c r="A22" s="7" t="s">
        <v>32</v>
      </c>
      <c r="B22" s="8" t="s">
        <v>206</v>
      </c>
      <c r="C22" s="32" t="s">
        <v>183</v>
      </c>
      <c r="D22" s="74">
        <v>31798</v>
      </c>
      <c r="E22" s="74">
        <v>17412</v>
      </c>
      <c r="F22" s="74">
        <v>12427</v>
      </c>
      <c r="G22" s="74">
        <v>8659</v>
      </c>
      <c r="H22" s="74">
        <v>6548</v>
      </c>
      <c r="I22" s="145">
        <f t="shared" si="0"/>
        <v>76844</v>
      </c>
      <c r="K22" s="18"/>
      <c r="M22" s="18"/>
      <c r="O22" s="18"/>
      <c r="P22" s="18"/>
    </row>
    <row r="23" spans="1:16">
      <c r="A23" s="7" t="s">
        <v>33</v>
      </c>
      <c r="B23" s="8" t="s">
        <v>207</v>
      </c>
      <c r="C23" s="29" t="s">
        <v>201</v>
      </c>
      <c r="D23" s="74">
        <v>1354214</v>
      </c>
      <c r="E23" s="74">
        <v>741519</v>
      </c>
      <c r="F23" s="74">
        <v>529254</v>
      </c>
      <c r="G23" s="74">
        <v>368786</v>
      </c>
      <c r="H23" s="74">
        <v>278863</v>
      </c>
      <c r="I23" s="145">
        <f t="shared" si="0"/>
        <v>3272636</v>
      </c>
      <c r="K23" s="18"/>
      <c r="M23" s="18"/>
      <c r="O23" s="18"/>
      <c r="P23" s="18"/>
    </row>
    <row r="24" spans="1:16">
      <c r="A24" s="7" t="s">
        <v>34</v>
      </c>
      <c r="B24" s="8" t="s">
        <v>208</v>
      </c>
      <c r="C24" s="26" t="s">
        <v>181</v>
      </c>
      <c r="D24" s="74">
        <v>135836</v>
      </c>
      <c r="E24" s="74">
        <v>74379</v>
      </c>
      <c r="F24" s="74">
        <v>53087</v>
      </c>
      <c r="G24" s="74">
        <v>36991</v>
      </c>
      <c r="H24" s="74">
        <v>27972</v>
      </c>
      <c r="I24" s="145">
        <f t="shared" si="0"/>
        <v>328265</v>
      </c>
      <c r="K24" s="18"/>
      <c r="M24" s="18"/>
      <c r="O24" s="18"/>
      <c r="P24" s="18"/>
    </row>
    <row r="25" spans="1:16">
      <c r="A25" s="7" t="s">
        <v>35</v>
      </c>
      <c r="B25" s="8" t="s">
        <v>209</v>
      </c>
      <c r="C25" s="27" t="s">
        <v>185</v>
      </c>
      <c r="D25" s="74">
        <v>100149</v>
      </c>
      <c r="E25" s="74">
        <v>54838</v>
      </c>
      <c r="F25" s="74">
        <v>39140</v>
      </c>
      <c r="G25" s="74">
        <v>27273</v>
      </c>
      <c r="H25" s="74">
        <v>20623</v>
      </c>
      <c r="I25" s="145">
        <f t="shared" si="0"/>
        <v>242023</v>
      </c>
      <c r="K25" s="18"/>
      <c r="M25" s="18"/>
      <c r="O25" s="18"/>
      <c r="P25" s="18"/>
    </row>
    <row r="26" spans="1:16">
      <c r="A26" s="7" t="s">
        <v>36</v>
      </c>
      <c r="B26" s="8" t="s">
        <v>210</v>
      </c>
      <c r="C26" s="26" t="s">
        <v>181</v>
      </c>
      <c r="D26" s="74">
        <v>256302</v>
      </c>
      <c r="E26" s="74">
        <v>140341</v>
      </c>
      <c r="F26" s="74">
        <v>100168</v>
      </c>
      <c r="G26" s="74">
        <v>69797</v>
      </c>
      <c r="H26" s="74">
        <v>52778</v>
      </c>
      <c r="I26" s="145">
        <f t="shared" si="0"/>
        <v>619386</v>
      </c>
      <c r="K26" s="18"/>
      <c r="M26" s="18"/>
      <c r="O26" s="18"/>
      <c r="P26" s="18"/>
    </row>
    <row r="27" spans="1:16">
      <c r="A27" s="24" t="s">
        <v>37</v>
      </c>
      <c r="B27" s="8" t="s">
        <v>211</v>
      </c>
      <c r="C27" s="33" t="s">
        <v>190</v>
      </c>
      <c r="D27" s="74">
        <v>115906</v>
      </c>
      <c r="E27" s="74">
        <v>63466</v>
      </c>
      <c r="F27" s="74">
        <v>45298</v>
      </c>
      <c r="G27" s="74">
        <v>31563</v>
      </c>
      <c r="H27" s="74">
        <v>23868</v>
      </c>
      <c r="I27" s="145">
        <f t="shared" si="0"/>
        <v>280101</v>
      </c>
      <c r="K27" s="18"/>
      <c r="M27" s="18"/>
      <c r="O27" s="18"/>
      <c r="P27" s="18"/>
    </row>
    <row r="28" spans="1:16">
      <c r="A28" s="7" t="s">
        <v>38</v>
      </c>
      <c r="B28" s="8" t="s">
        <v>212</v>
      </c>
      <c r="C28" s="33" t="s">
        <v>190</v>
      </c>
      <c r="D28" s="74">
        <v>27274</v>
      </c>
      <c r="E28" s="74">
        <v>14935</v>
      </c>
      <c r="F28" s="74">
        <v>10660</v>
      </c>
      <c r="G28" s="74">
        <v>7428</v>
      </c>
      <c r="H28" s="74">
        <v>5616</v>
      </c>
      <c r="I28" s="145">
        <f t="shared" si="0"/>
        <v>65913</v>
      </c>
      <c r="K28" s="18"/>
      <c r="M28" s="18"/>
      <c r="O28" s="18"/>
      <c r="P28" s="18"/>
    </row>
    <row r="29" spans="1:16">
      <c r="A29" s="7" t="s">
        <v>39</v>
      </c>
      <c r="B29" s="8" t="s">
        <v>213</v>
      </c>
      <c r="C29" s="32" t="s">
        <v>183</v>
      </c>
      <c r="D29" s="74">
        <v>105619</v>
      </c>
      <c r="E29" s="74">
        <v>57833</v>
      </c>
      <c r="F29" s="74">
        <v>41278</v>
      </c>
      <c r="G29" s="74">
        <v>28763</v>
      </c>
      <c r="H29" s="74">
        <v>21750</v>
      </c>
      <c r="I29" s="145">
        <f t="shared" si="0"/>
        <v>255243</v>
      </c>
      <c r="K29" s="18"/>
      <c r="M29" s="18"/>
      <c r="O29" s="18"/>
      <c r="P29" s="18"/>
    </row>
    <row r="30" spans="1:16">
      <c r="A30" s="7" t="s">
        <v>40</v>
      </c>
      <c r="B30" s="8" t="s">
        <v>214</v>
      </c>
      <c r="C30" s="32" t="s">
        <v>183</v>
      </c>
      <c r="D30" s="74">
        <v>31815</v>
      </c>
      <c r="E30" s="74">
        <v>17421</v>
      </c>
      <c r="F30" s="74">
        <v>12434</v>
      </c>
      <c r="G30" s="74">
        <v>8664</v>
      </c>
      <c r="H30" s="74">
        <v>6552</v>
      </c>
      <c r="I30" s="145">
        <f t="shared" si="0"/>
        <v>76886</v>
      </c>
      <c r="K30" s="18"/>
      <c r="M30" s="18"/>
      <c r="O30" s="18"/>
      <c r="P30" s="18"/>
    </row>
    <row r="31" spans="1:16">
      <c r="A31" s="7" t="s">
        <v>41</v>
      </c>
      <c r="B31" s="8" t="s">
        <v>215</v>
      </c>
      <c r="C31" s="34" t="s">
        <v>216</v>
      </c>
      <c r="D31" s="74">
        <v>1125688</v>
      </c>
      <c r="E31" s="74">
        <v>616386</v>
      </c>
      <c r="F31" s="74">
        <v>439942</v>
      </c>
      <c r="G31" s="74">
        <v>306554</v>
      </c>
      <c r="H31" s="74">
        <v>231804</v>
      </c>
      <c r="I31" s="145">
        <f t="shared" si="0"/>
        <v>2720374</v>
      </c>
      <c r="K31" s="18"/>
      <c r="M31" s="18"/>
      <c r="O31" s="18"/>
      <c r="P31" s="18"/>
    </row>
    <row r="32" spans="1:16">
      <c r="A32" s="7" t="s">
        <v>42</v>
      </c>
      <c r="B32" s="8" t="s">
        <v>217</v>
      </c>
      <c r="C32" s="28" t="s">
        <v>187</v>
      </c>
      <c r="D32" s="74">
        <v>337066</v>
      </c>
      <c r="E32" s="74">
        <v>184565</v>
      </c>
      <c r="F32" s="74">
        <v>131732</v>
      </c>
      <c r="G32" s="74">
        <v>91791</v>
      </c>
      <c r="H32" s="74">
        <v>69410</v>
      </c>
      <c r="I32" s="145">
        <f t="shared" si="0"/>
        <v>814564</v>
      </c>
      <c r="K32" s="18"/>
      <c r="M32" s="18"/>
      <c r="O32" s="18"/>
      <c r="P32" s="18"/>
    </row>
    <row r="33" spans="1:16">
      <c r="A33" s="7" t="s">
        <v>43</v>
      </c>
      <c r="B33" s="8" t="s">
        <v>218</v>
      </c>
      <c r="C33" s="28" t="s">
        <v>187</v>
      </c>
      <c r="D33" s="74">
        <v>148414</v>
      </c>
      <c r="E33" s="74">
        <v>81266</v>
      </c>
      <c r="F33" s="74">
        <v>58003</v>
      </c>
      <c r="G33" s="74">
        <v>40416</v>
      </c>
      <c r="H33" s="74">
        <v>30562</v>
      </c>
      <c r="I33" s="145">
        <f t="shared" si="0"/>
        <v>358661</v>
      </c>
      <c r="K33" s="18"/>
      <c r="M33" s="18"/>
      <c r="O33" s="18"/>
      <c r="P33" s="18"/>
    </row>
    <row r="34" spans="1:16">
      <c r="A34" s="7" t="s">
        <v>44</v>
      </c>
      <c r="B34" s="8" t="s">
        <v>219</v>
      </c>
      <c r="C34" s="34" t="s">
        <v>216</v>
      </c>
      <c r="D34" s="74">
        <v>152048</v>
      </c>
      <c r="E34" s="74">
        <v>83256</v>
      </c>
      <c r="F34" s="74">
        <v>59423</v>
      </c>
      <c r="G34" s="74">
        <v>41406</v>
      </c>
      <c r="H34" s="74">
        <v>31310</v>
      </c>
      <c r="I34" s="145">
        <f t="shared" si="0"/>
        <v>367443</v>
      </c>
      <c r="K34" s="18"/>
      <c r="M34" s="18"/>
      <c r="O34" s="18"/>
      <c r="P34" s="18"/>
    </row>
    <row r="35" spans="1:16">
      <c r="A35" s="7" t="s">
        <v>45</v>
      </c>
      <c r="B35" s="8" t="s">
        <v>220</v>
      </c>
      <c r="C35" s="28" t="s">
        <v>187</v>
      </c>
      <c r="D35" s="74">
        <v>294833</v>
      </c>
      <c r="E35" s="74">
        <v>161440</v>
      </c>
      <c r="F35" s="74">
        <v>115227</v>
      </c>
      <c r="G35" s="74">
        <v>80290</v>
      </c>
      <c r="H35" s="74">
        <v>60714</v>
      </c>
      <c r="I35" s="145">
        <f t="shared" si="0"/>
        <v>712504</v>
      </c>
      <c r="K35" s="18"/>
      <c r="M35" s="18"/>
      <c r="O35" s="18"/>
      <c r="P35" s="18"/>
    </row>
    <row r="36" spans="1:16">
      <c r="A36" s="7" t="s">
        <v>46</v>
      </c>
      <c r="B36" s="8" t="s">
        <v>221</v>
      </c>
      <c r="C36" s="32" t="s">
        <v>183</v>
      </c>
      <c r="D36" s="74">
        <v>42474</v>
      </c>
      <c r="E36" s="74">
        <v>23257</v>
      </c>
      <c r="F36" s="74">
        <v>16599</v>
      </c>
      <c r="G36" s="74">
        <v>11566</v>
      </c>
      <c r="H36" s="74">
        <v>8746</v>
      </c>
      <c r="I36" s="145">
        <f t="shared" si="0"/>
        <v>102642</v>
      </c>
      <c r="K36" s="18"/>
      <c r="M36" s="18"/>
      <c r="O36" s="18"/>
      <c r="P36" s="18"/>
    </row>
    <row r="37" spans="1:16">
      <c r="A37" s="7" t="s">
        <v>47</v>
      </c>
      <c r="B37" s="8" t="s">
        <v>222</v>
      </c>
      <c r="C37" s="33" t="s">
        <v>190</v>
      </c>
      <c r="D37" s="74">
        <v>39022</v>
      </c>
      <c r="E37" s="74">
        <v>21366</v>
      </c>
      <c r="F37" s="74">
        <v>15250</v>
      </c>
      <c r="G37" s="74">
        <v>10626</v>
      </c>
      <c r="H37" s="74">
        <v>8035</v>
      </c>
      <c r="I37" s="145">
        <f t="shared" si="0"/>
        <v>94299</v>
      </c>
      <c r="K37" s="18"/>
      <c r="M37" s="18"/>
      <c r="O37" s="18"/>
      <c r="P37" s="18"/>
    </row>
    <row r="38" spans="1:16">
      <c r="A38" s="7" t="s">
        <v>48</v>
      </c>
      <c r="B38" s="8" t="s">
        <v>223</v>
      </c>
      <c r="C38" s="32" t="s">
        <v>183</v>
      </c>
      <c r="D38" s="74">
        <v>38383</v>
      </c>
      <c r="E38" s="74">
        <v>21017</v>
      </c>
      <c r="F38" s="74">
        <v>15000</v>
      </c>
      <c r="G38" s="74">
        <v>10453</v>
      </c>
      <c r="H38" s="74">
        <v>7904</v>
      </c>
      <c r="I38" s="145">
        <f t="shared" si="0"/>
        <v>92757</v>
      </c>
      <c r="K38" s="18"/>
      <c r="M38" s="18"/>
      <c r="O38" s="18"/>
      <c r="P38" s="18"/>
    </row>
    <row r="39" spans="1:16">
      <c r="A39" s="7" t="s">
        <v>49</v>
      </c>
      <c r="B39" s="8" t="s">
        <v>224</v>
      </c>
      <c r="C39" s="33" t="s">
        <v>190</v>
      </c>
      <c r="D39" s="74">
        <v>81314</v>
      </c>
      <c r="E39" s="74">
        <v>44525</v>
      </c>
      <c r="F39" s="74">
        <v>31780</v>
      </c>
      <c r="G39" s="74">
        <v>22144</v>
      </c>
      <c r="H39" s="74">
        <v>16744</v>
      </c>
      <c r="I39" s="145">
        <f t="shared" si="0"/>
        <v>196507</v>
      </c>
      <c r="K39" s="18"/>
      <c r="M39" s="18"/>
      <c r="O39" s="18"/>
      <c r="P39" s="18"/>
    </row>
    <row r="40" spans="1:16">
      <c r="A40" s="7" t="s">
        <v>50</v>
      </c>
      <c r="B40" s="8" t="s">
        <v>225</v>
      </c>
      <c r="C40" s="34" t="s">
        <v>216</v>
      </c>
      <c r="D40" s="74">
        <v>5186897</v>
      </c>
      <c r="E40" s="74">
        <v>2840157</v>
      </c>
      <c r="F40" s="74">
        <v>2027147</v>
      </c>
      <c r="G40" s="74">
        <v>1412521</v>
      </c>
      <c r="H40" s="74">
        <v>1068097</v>
      </c>
      <c r="I40" s="145">
        <f t="shared" si="0"/>
        <v>12534819</v>
      </c>
      <c r="K40" s="18"/>
      <c r="M40" s="18"/>
      <c r="O40" s="18"/>
      <c r="P40" s="18"/>
    </row>
    <row r="41" spans="1:16">
      <c r="A41" s="7" t="s">
        <v>51</v>
      </c>
      <c r="B41" s="8" t="s">
        <v>226</v>
      </c>
      <c r="C41" s="32" t="s">
        <v>183</v>
      </c>
      <c r="D41" s="74">
        <v>98972</v>
      </c>
      <c r="E41" s="74">
        <v>54193</v>
      </c>
      <c r="F41" s="74">
        <v>38680</v>
      </c>
      <c r="G41" s="74">
        <v>26952</v>
      </c>
      <c r="H41" s="74">
        <v>20380</v>
      </c>
      <c r="I41" s="145">
        <f t="shared" si="0"/>
        <v>239177</v>
      </c>
      <c r="K41" s="18"/>
      <c r="M41" s="18"/>
      <c r="O41" s="18"/>
      <c r="P41" s="18"/>
    </row>
    <row r="42" spans="1:16">
      <c r="A42" s="7" t="s">
        <v>52</v>
      </c>
      <c r="B42" s="8" t="s">
        <v>227</v>
      </c>
      <c r="C42" s="33" t="s">
        <v>190</v>
      </c>
      <c r="D42" s="74">
        <v>149444</v>
      </c>
      <c r="E42" s="74">
        <v>81830</v>
      </c>
      <c r="F42" s="74">
        <v>58406</v>
      </c>
      <c r="G42" s="74">
        <v>40696</v>
      </c>
      <c r="H42" s="74">
        <v>30774</v>
      </c>
      <c r="I42" s="145">
        <f t="shared" si="0"/>
        <v>361150</v>
      </c>
      <c r="K42" s="18"/>
      <c r="M42" s="18"/>
      <c r="O42" s="18"/>
      <c r="P42" s="18"/>
    </row>
    <row r="43" spans="1:16">
      <c r="A43" s="7" t="s">
        <v>53</v>
      </c>
      <c r="B43" s="8" t="s">
        <v>228</v>
      </c>
      <c r="C43" s="34" t="s">
        <v>216</v>
      </c>
      <c r="D43" s="74">
        <v>1271836</v>
      </c>
      <c r="E43" s="74">
        <v>696411</v>
      </c>
      <c r="F43" s="74">
        <v>497060</v>
      </c>
      <c r="G43" s="74">
        <v>346352</v>
      </c>
      <c r="H43" s="74">
        <v>261899</v>
      </c>
      <c r="I43" s="145">
        <f t="shared" si="0"/>
        <v>3073558</v>
      </c>
      <c r="K43" s="18"/>
      <c r="M43" s="18"/>
      <c r="O43" s="18"/>
      <c r="P43" s="18"/>
    </row>
    <row r="44" spans="1:16">
      <c r="A44" s="7" t="s">
        <v>54</v>
      </c>
      <c r="B44" s="8" t="s">
        <v>229</v>
      </c>
      <c r="C44" s="28" t="s">
        <v>187</v>
      </c>
      <c r="D44" s="74">
        <v>111701</v>
      </c>
      <c r="E44" s="74">
        <v>61164</v>
      </c>
      <c r="F44" s="74">
        <v>43655</v>
      </c>
      <c r="G44" s="74">
        <v>30419</v>
      </c>
      <c r="H44" s="74">
        <v>23002</v>
      </c>
      <c r="I44" s="145">
        <f t="shared" si="0"/>
        <v>269941</v>
      </c>
      <c r="K44" s="18"/>
      <c r="M44" s="18"/>
      <c r="O44" s="18"/>
      <c r="P44" s="18"/>
    </row>
    <row r="45" spans="1:16">
      <c r="A45" s="7" t="s">
        <v>55</v>
      </c>
      <c r="B45" s="8" t="s">
        <v>230</v>
      </c>
      <c r="C45" s="29" t="s">
        <v>201</v>
      </c>
      <c r="D45" s="74">
        <v>118739</v>
      </c>
      <c r="E45" s="74">
        <v>65017</v>
      </c>
      <c r="F45" s="74">
        <v>46406</v>
      </c>
      <c r="G45" s="74">
        <v>32336</v>
      </c>
      <c r="H45" s="74">
        <v>24451</v>
      </c>
      <c r="I45" s="145">
        <f t="shared" si="0"/>
        <v>286949</v>
      </c>
      <c r="K45" s="18"/>
      <c r="M45" s="18"/>
      <c r="O45" s="18"/>
      <c r="P45" s="18"/>
    </row>
    <row r="46" spans="1:16">
      <c r="A46" s="7" t="s">
        <v>56</v>
      </c>
      <c r="B46" s="8" t="s">
        <v>231</v>
      </c>
      <c r="C46" s="34" t="s">
        <v>216</v>
      </c>
      <c r="D46" s="74">
        <v>81995</v>
      </c>
      <c r="E46" s="74">
        <v>44898</v>
      </c>
      <c r="F46" s="74">
        <v>32045</v>
      </c>
      <c r="G46" s="74">
        <v>22329</v>
      </c>
      <c r="H46" s="74">
        <v>16885</v>
      </c>
      <c r="I46" s="145">
        <f t="shared" si="0"/>
        <v>198152</v>
      </c>
      <c r="K46" s="18"/>
      <c r="M46" s="18"/>
      <c r="O46" s="18"/>
      <c r="P46" s="18"/>
    </row>
    <row r="47" spans="1:16">
      <c r="A47" s="7" t="s">
        <v>57</v>
      </c>
      <c r="B47" s="8" t="s">
        <v>232</v>
      </c>
      <c r="C47" s="32" t="s">
        <v>183</v>
      </c>
      <c r="D47" s="74">
        <v>524660</v>
      </c>
      <c r="E47" s="74">
        <v>287284</v>
      </c>
      <c r="F47" s="74">
        <v>205048</v>
      </c>
      <c r="G47" s="74">
        <v>142878</v>
      </c>
      <c r="H47" s="74">
        <v>108039</v>
      </c>
      <c r="I47" s="145">
        <f t="shared" si="0"/>
        <v>1267909</v>
      </c>
      <c r="K47" s="18"/>
      <c r="M47" s="18"/>
      <c r="O47" s="18"/>
      <c r="P47" s="18"/>
    </row>
    <row r="48" spans="1:16">
      <c r="A48" s="7" t="s">
        <v>58</v>
      </c>
      <c r="B48" s="8" t="s">
        <v>233</v>
      </c>
      <c r="C48" s="34" t="s">
        <v>216</v>
      </c>
      <c r="D48" s="74">
        <v>342292</v>
      </c>
      <c r="E48" s="74">
        <v>187426</v>
      </c>
      <c r="F48" s="74">
        <v>133775</v>
      </c>
      <c r="G48" s="74">
        <v>93214</v>
      </c>
      <c r="H48" s="74">
        <v>70485</v>
      </c>
      <c r="I48" s="145">
        <f t="shared" si="0"/>
        <v>827192</v>
      </c>
      <c r="K48" s="18"/>
      <c r="M48" s="18"/>
      <c r="O48" s="18"/>
      <c r="P48" s="18"/>
    </row>
    <row r="49" spans="1:16">
      <c r="A49" s="7" t="s">
        <v>59</v>
      </c>
      <c r="B49" s="8" t="s">
        <v>234</v>
      </c>
      <c r="C49" s="32" t="s">
        <v>183</v>
      </c>
      <c r="D49" s="74">
        <v>1856320</v>
      </c>
      <c r="E49" s="74">
        <v>1016454</v>
      </c>
      <c r="F49" s="74">
        <v>725488</v>
      </c>
      <c r="G49" s="74">
        <v>505522</v>
      </c>
      <c r="H49" s="74">
        <v>382258</v>
      </c>
      <c r="I49" s="145">
        <f t="shared" si="0"/>
        <v>4486042</v>
      </c>
      <c r="K49" s="18"/>
      <c r="M49" s="18"/>
      <c r="O49" s="18"/>
      <c r="P49" s="18"/>
    </row>
    <row r="50" spans="1:16">
      <c r="A50" s="7" t="s">
        <v>60</v>
      </c>
      <c r="B50" s="8" t="s">
        <v>235</v>
      </c>
      <c r="C50" s="28" t="s">
        <v>187</v>
      </c>
      <c r="D50" s="74">
        <v>123922</v>
      </c>
      <c r="E50" s="74">
        <v>67855</v>
      </c>
      <c r="F50" s="74">
        <v>48431</v>
      </c>
      <c r="G50" s="74">
        <v>33747</v>
      </c>
      <c r="H50" s="74">
        <v>25518</v>
      </c>
      <c r="I50" s="145">
        <f t="shared" si="0"/>
        <v>299473</v>
      </c>
      <c r="K50" s="18"/>
      <c r="M50" s="18"/>
      <c r="O50" s="18"/>
      <c r="P50" s="18"/>
    </row>
    <row r="51" spans="1:16">
      <c r="A51" s="7" t="s">
        <v>61</v>
      </c>
      <c r="B51" s="8" t="s">
        <v>236</v>
      </c>
      <c r="C51" s="34" t="s">
        <v>216</v>
      </c>
      <c r="D51" s="74">
        <v>121950</v>
      </c>
      <c r="E51" s="74">
        <v>66776</v>
      </c>
      <c r="F51" s="74">
        <v>47661</v>
      </c>
      <c r="G51" s="74">
        <v>33210</v>
      </c>
      <c r="H51" s="74">
        <v>25112</v>
      </c>
      <c r="I51" s="145">
        <f t="shared" si="0"/>
        <v>294709</v>
      </c>
      <c r="K51" s="18"/>
      <c r="M51" s="18"/>
      <c r="O51" s="18"/>
      <c r="P51" s="18"/>
    </row>
    <row r="52" spans="1:16">
      <c r="A52" s="7" t="s">
        <v>62</v>
      </c>
      <c r="B52" s="8" t="s">
        <v>237</v>
      </c>
      <c r="C52" s="28" t="s">
        <v>187</v>
      </c>
      <c r="D52" s="74">
        <v>83533</v>
      </c>
      <c r="E52" s="74">
        <v>45740</v>
      </c>
      <c r="F52" s="74">
        <v>32647</v>
      </c>
      <c r="G52" s="74">
        <v>22748</v>
      </c>
      <c r="H52" s="74">
        <v>17201</v>
      </c>
      <c r="I52" s="145">
        <f t="shared" si="0"/>
        <v>201869</v>
      </c>
      <c r="K52" s="18"/>
      <c r="M52" s="18"/>
      <c r="O52" s="18"/>
      <c r="P52" s="18"/>
    </row>
    <row r="53" spans="1:16">
      <c r="A53" s="7" t="s">
        <v>63</v>
      </c>
      <c r="B53" s="8" t="s">
        <v>238</v>
      </c>
      <c r="C53" s="33" t="s">
        <v>190</v>
      </c>
      <c r="D53" s="74">
        <v>84207</v>
      </c>
      <c r="E53" s="74">
        <v>46109</v>
      </c>
      <c r="F53" s="74">
        <v>32910</v>
      </c>
      <c r="G53" s="74">
        <v>22932</v>
      </c>
      <c r="H53" s="74">
        <v>17340</v>
      </c>
      <c r="I53" s="145">
        <f t="shared" si="0"/>
        <v>203498</v>
      </c>
      <c r="K53" s="18"/>
      <c r="M53" s="18"/>
      <c r="O53" s="18"/>
      <c r="P53" s="18"/>
    </row>
    <row r="54" spans="1:16">
      <c r="A54" s="7" t="s">
        <v>64</v>
      </c>
      <c r="B54" s="8" t="s">
        <v>239</v>
      </c>
      <c r="C54" s="27" t="s">
        <v>185</v>
      </c>
      <c r="D54" s="74">
        <v>1293365</v>
      </c>
      <c r="E54" s="74">
        <v>708200</v>
      </c>
      <c r="F54" s="74">
        <v>505474</v>
      </c>
      <c r="G54" s="74">
        <v>352216</v>
      </c>
      <c r="H54" s="74">
        <v>266333</v>
      </c>
      <c r="I54" s="145">
        <f t="shared" si="0"/>
        <v>3125588</v>
      </c>
      <c r="K54" s="18"/>
      <c r="M54" s="18"/>
      <c r="O54" s="18"/>
      <c r="P54" s="18"/>
    </row>
    <row r="55" spans="1:16">
      <c r="A55" s="7" t="s">
        <v>65</v>
      </c>
      <c r="B55" s="8" t="s">
        <v>240</v>
      </c>
      <c r="C55" s="28" t="s">
        <v>187</v>
      </c>
      <c r="D55" s="74">
        <v>92189</v>
      </c>
      <c r="E55" s="74">
        <v>50480</v>
      </c>
      <c r="F55" s="74">
        <v>36030</v>
      </c>
      <c r="G55" s="74">
        <v>25105</v>
      </c>
      <c r="H55" s="74">
        <v>18984</v>
      </c>
      <c r="I55" s="145">
        <f t="shared" si="0"/>
        <v>222788</v>
      </c>
      <c r="K55" s="18"/>
      <c r="M55" s="18"/>
      <c r="O55" s="18"/>
      <c r="P55" s="18"/>
    </row>
    <row r="56" spans="1:16">
      <c r="A56" s="7" t="s">
        <v>66</v>
      </c>
      <c r="B56" s="8" t="s">
        <v>241</v>
      </c>
      <c r="C56" s="32" t="s">
        <v>183</v>
      </c>
      <c r="D56" s="74">
        <v>90068</v>
      </c>
      <c r="E56" s="74">
        <v>49318</v>
      </c>
      <c r="F56" s="74">
        <v>35201</v>
      </c>
      <c r="G56" s="74">
        <v>24528</v>
      </c>
      <c r="H56" s="74">
        <v>18547</v>
      </c>
      <c r="I56" s="145">
        <f t="shared" si="0"/>
        <v>217662</v>
      </c>
      <c r="K56" s="18"/>
      <c r="M56" s="18"/>
      <c r="O56" s="18"/>
      <c r="P56" s="18"/>
    </row>
    <row r="57" spans="1:16">
      <c r="A57" s="7" t="s">
        <v>67</v>
      </c>
      <c r="B57" s="8" t="s">
        <v>242</v>
      </c>
      <c r="C57" s="27" t="s">
        <v>185</v>
      </c>
      <c r="D57" s="74">
        <v>837812</v>
      </c>
      <c r="E57" s="74">
        <v>458755</v>
      </c>
      <c r="F57" s="74">
        <v>327434</v>
      </c>
      <c r="G57" s="74">
        <v>228157</v>
      </c>
      <c r="H57" s="74">
        <v>172524</v>
      </c>
      <c r="I57" s="145">
        <f t="shared" si="0"/>
        <v>2024682</v>
      </c>
      <c r="K57" s="18"/>
      <c r="M57" s="18"/>
      <c r="O57" s="18"/>
      <c r="P57" s="18"/>
    </row>
    <row r="58" spans="1:16">
      <c r="A58" s="7" t="s">
        <v>68</v>
      </c>
      <c r="B58" s="8" t="s">
        <v>243</v>
      </c>
      <c r="C58" s="33" t="s">
        <v>190</v>
      </c>
      <c r="D58" s="74">
        <v>40690</v>
      </c>
      <c r="E58" s="74">
        <v>22280</v>
      </c>
      <c r="F58" s="74">
        <v>15902</v>
      </c>
      <c r="G58" s="74">
        <v>11081</v>
      </c>
      <c r="H58" s="74">
        <v>8379</v>
      </c>
      <c r="I58" s="145">
        <f t="shared" si="0"/>
        <v>98332</v>
      </c>
      <c r="K58" s="18"/>
      <c r="M58" s="18"/>
      <c r="O58" s="18"/>
      <c r="P58" s="18"/>
    </row>
    <row r="59" spans="1:16">
      <c r="A59" s="7" t="s">
        <v>69</v>
      </c>
      <c r="B59" s="8" t="s">
        <v>244</v>
      </c>
      <c r="C59" s="33" t="s">
        <v>190</v>
      </c>
      <c r="D59" s="74">
        <v>121272</v>
      </c>
      <c r="E59" s="74">
        <v>66404</v>
      </c>
      <c r="F59" s="74">
        <v>47396</v>
      </c>
      <c r="G59" s="74">
        <v>33025</v>
      </c>
      <c r="H59" s="74">
        <v>24973</v>
      </c>
      <c r="I59" s="145">
        <f t="shared" si="0"/>
        <v>293070</v>
      </c>
      <c r="K59" s="18"/>
      <c r="M59" s="18"/>
      <c r="O59" s="18"/>
      <c r="P59" s="18"/>
    </row>
    <row r="60" spans="1:16">
      <c r="A60" s="7" t="s">
        <v>433</v>
      </c>
      <c r="B60" s="8" t="s">
        <v>432</v>
      </c>
      <c r="C60" s="28" t="s">
        <v>187</v>
      </c>
      <c r="D60" s="74">
        <v>97785</v>
      </c>
      <c r="E60" s="74">
        <v>53544</v>
      </c>
      <c r="F60" s="74">
        <v>38217</v>
      </c>
      <c r="G60" s="74">
        <v>26629</v>
      </c>
      <c r="H60" s="74">
        <v>20136</v>
      </c>
      <c r="I60" s="145">
        <f t="shared" si="0"/>
        <v>236311</v>
      </c>
      <c r="K60" s="18"/>
      <c r="M60" s="18"/>
      <c r="O60" s="18"/>
      <c r="P60" s="18"/>
    </row>
    <row r="61" spans="1:16">
      <c r="A61" s="7" t="s">
        <v>70</v>
      </c>
      <c r="B61" s="8" t="s">
        <v>245</v>
      </c>
      <c r="C61" s="34" t="s">
        <v>216</v>
      </c>
      <c r="D61" s="74">
        <v>515012</v>
      </c>
      <c r="E61" s="74">
        <v>282003</v>
      </c>
      <c r="F61" s="74">
        <v>201278</v>
      </c>
      <c r="G61" s="74">
        <v>140251</v>
      </c>
      <c r="H61" s="74">
        <v>106053</v>
      </c>
      <c r="I61" s="145">
        <f t="shared" si="0"/>
        <v>1244597</v>
      </c>
      <c r="K61" s="18"/>
      <c r="M61" s="18"/>
      <c r="O61" s="18"/>
      <c r="P61" s="18"/>
    </row>
    <row r="62" spans="1:16">
      <c r="A62" s="7" t="s">
        <v>71</v>
      </c>
      <c r="B62" s="8" t="s">
        <v>246</v>
      </c>
      <c r="C62" s="26" t="s">
        <v>181</v>
      </c>
      <c r="D62" s="74">
        <v>437102</v>
      </c>
      <c r="E62" s="74">
        <v>239341</v>
      </c>
      <c r="F62" s="74">
        <v>170828</v>
      </c>
      <c r="G62" s="74">
        <v>119034</v>
      </c>
      <c r="H62" s="74">
        <v>90009</v>
      </c>
      <c r="I62" s="145">
        <f t="shared" si="0"/>
        <v>1056314</v>
      </c>
      <c r="K62" s="18"/>
      <c r="M62" s="18"/>
      <c r="O62" s="18"/>
      <c r="P62" s="18"/>
    </row>
    <row r="63" spans="1:16">
      <c r="A63" s="7" t="s">
        <v>72</v>
      </c>
      <c r="B63" s="8" t="s">
        <v>247</v>
      </c>
      <c r="C63" s="27" t="s">
        <v>185</v>
      </c>
      <c r="D63" s="74">
        <v>108904</v>
      </c>
      <c r="E63" s="74">
        <v>59632</v>
      </c>
      <c r="F63" s="74">
        <v>42562</v>
      </c>
      <c r="G63" s="74">
        <v>29657</v>
      </c>
      <c r="H63" s="74">
        <v>22426</v>
      </c>
      <c r="I63" s="145">
        <f t="shared" si="0"/>
        <v>263181</v>
      </c>
      <c r="K63" s="18"/>
      <c r="M63" s="18"/>
      <c r="O63" s="18"/>
      <c r="P63" s="18"/>
    </row>
    <row r="64" spans="1:16">
      <c r="A64" s="7" t="s">
        <v>73</v>
      </c>
      <c r="B64" s="8" t="s">
        <v>248</v>
      </c>
      <c r="C64" s="28" t="s">
        <v>187</v>
      </c>
      <c r="D64" s="74">
        <v>421045</v>
      </c>
      <c r="E64" s="74">
        <v>230549</v>
      </c>
      <c r="F64" s="74">
        <v>164553</v>
      </c>
      <c r="G64" s="74">
        <v>114661</v>
      </c>
      <c r="H64" s="74">
        <v>86702</v>
      </c>
      <c r="I64" s="145">
        <f t="shared" si="0"/>
        <v>1017510</v>
      </c>
      <c r="K64" s="18"/>
      <c r="M64" s="18"/>
      <c r="O64" s="18"/>
      <c r="P64" s="18"/>
    </row>
    <row r="65" spans="1:16">
      <c r="A65" s="7" t="s">
        <v>74</v>
      </c>
      <c r="B65" s="8" t="s">
        <v>249</v>
      </c>
      <c r="C65" s="33" t="s">
        <v>190</v>
      </c>
      <c r="D65" s="74">
        <v>198906</v>
      </c>
      <c r="E65" s="74">
        <v>108914</v>
      </c>
      <c r="F65" s="74">
        <v>77737</v>
      </c>
      <c r="G65" s="74">
        <v>54167</v>
      </c>
      <c r="H65" s="74">
        <v>40959</v>
      </c>
      <c r="I65" s="145">
        <f t="shared" si="0"/>
        <v>480683</v>
      </c>
      <c r="K65" s="18"/>
      <c r="M65" s="18"/>
      <c r="O65" s="18"/>
      <c r="P65" s="18"/>
    </row>
    <row r="66" spans="1:16">
      <c r="A66" s="7" t="s">
        <v>75</v>
      </c>
      <c r="B66" s="8" t="s">
        <v>250</v>
      </c>
      <c r="C66" s="27" t="s">
        <v>185</v>
      </c>
      <c r="D66" s="74">
        <v>239705</v>
      </c>
      <c r="E66" s="74">
        <v>131254</v>
      </c>
      <c r="F66" s="74">
        <v>93682</v>
      </c>
      <c r="G66" s="74">
        <v>65278</v>
      </c>
      <c r="H66" s="74">
        <v>49360</v>
      </c>
      <c r="I66" s="145">
        <f t="shared" si="0"/>
        <v>579279</v>
      </c>
      <c r="K66" s="18"/>
      <c r="M66" s="18"/>
      <c r="O66" s="18"/>
      <c r="P66" s="18"/>
    </row>
    <row r="67" spans="1:16">
      <c r="A67" s="7" t="s">
        <v>76</v>
      </c>
      <c r="B67" s="8" t="s">
        <v>251</v>
      </c>
      <c r="C67" s="27" t="s">
        <v>185</v>
      </c>
      <c r="D67" s="74">
        <v>8229516</v>
      </c>
      <c r="E67" s="74">
        <v>4506186</v>
      </c>
      <c r="F67" s="74">
        <v>3216266</v>
      </c>
      <c r="G67" s="74">
        <v>2241102</v>
      </c>
      <c r="H67" s="74">
        <v>1694640</v>
      </c>
      <c r="I67" s="145">
        <f t="shared" ref="I67:I130" si="1">SUM(D67:H67)</f>
        <v>19887710</v>
      </c>
      <c r="K67" s="18"/>
      <c r="M67" s="18"/>
      <c r="O67" s="18"/>
      <c r="P67" s="18"/>
    </row>
    <row r="68" spans="1:16">
      <c r="A68" s="7" t="s">
        <v>77</v>
      </c>
      <c r="B68" s="8" t="s">
        <v>252</v>
      </c>
      <c r="C68" s="26" t="s">
        <v>181</v>
      </c>
      <c r="D68" s="74">
        <v>270742</v>
      </c>
      <c r="E68" s="74">
        <v>148249</v>
      </c>
      <c r="F68" s="74">
        <v>105812</v>
      </c>
      <c r="G68" s="74">
        <v>73730</v>
      </c>
      <c r="H68" s="74">
        <v>55752</v>
      </c>
      <c r="I68" s="145">
        <f t="shared" si="1"/>
        <v>654285</v>
      </c>
      <c r="K68" s="18"/>
      <c r="M68" s="18"/>
      <c r="O68" s="18"/>
      <c r="P68" s="18"/>
    </row>
    <row r="69" spans="1:16">
      <c r="A69" s="7" t="s">
        <v>78</v>
      </c>
      <c r="B69" s="8" t="s">
        <v>253</v>
      </c>
      <c r="C69" s="33" t="s">
        <v>190</v>
      </c>
      <c r="D69" s="74">
        <v>43079</v>
      </c>
      <c r="E69" s="74">
        <v>23588</v>
      </c>
      <c r="F69" s="74">
        <v>16836</v>
      </c>
      <c r="G69" s="74">
        <v>11732</v>
      </c>
      <c r="H69" s="74">
        <v>8871</v>
      </c>
      <c r="I69" s="145">
        <f t="shared" si="1"/>
        <v>104106</v>
      </c>
      <c r="K69" s="18"/>
      <c r="M69" s="18"/>
      <c r="O69" s="18"/>
      <c r="P69" s="18"/>
    </row>
    <row r="70" spans="1:16">
      <c r="A70" s="7" t="s">
        <v>79</v>
      </c>
      <c r="B70" s="8" t="s">
        <v>254</v>
      </c>
      <c r="C70" s="28" t="s">
        <v>187</v>
      </c>
      <c r="D70" s="74">
        <v>457610</v>
      </c>
      <c r="E70" s="74">
        <v>250571</v>
      </c>
      <c r="F70" s="74">
        <v>178844</v>
      </c>
      <c r="G70" s="74">
        <v>124618</v>
      </c>
      <c r="H70" s="74">
        <v>94232</v>
      </c>
      <c r="I70" s="145">
        <f t="shared" si="1"/>
        <v>1105875</v>
      </c>
      <c r="K70" s="18"/>
      <c r="M70" s="18"/>
      <c r="O70" s="18"/>
      <c r="P70" s="18"/>
    </row>
    <row r="71" spans="1:16">
      <c r="A71" s="7" t="s">
        <v>80</v>
      </c>
      <c r="B71" s="8" t="s">
        <v>255</v>
      </c>
      <c r="C71" s="26" t="s">
        <v>181</v>
      </c>
      <c r="D71" s="74">
        <v>218132</v>
      </c>
      <c r="E71" s="74">
        <v>119441</v>
      </c>
      <c r="F71" s="74">
        <v>85251</v>
      </c>
      <c r="G71" s="74">
        <v>59403</v>
      </c>
      <c r="H71" s="74">
        <v>44918</v>
      </c>
      <c r="I71" s="145">
        <f t="shared" si="1"/>
        <v>527145</v>
      </c>
      <c r="K71" s="18"/>
      <c r="M71" s="18"/>
      <c r="O71" s="18"/>
      <c r="P71" s="18"/>
    </row>
    <row r="72" spans="1:16">
      <c r="A72" s="7" t="s">
        <v>81</v>
      </c>
      <c r="B72" s="8" t="s">
        <v>256</v>
      </c>
      <c r="C72" s="29" t="s">
        <v>201</v>
      </c>
      <c r="D72" s="74">
        <v>1739978</v>
      </c>
      <c r="E72" s="74">
        <v>952749</v>
      </c>
      <c r="F72" s="74">
        <v>680020</v>
      </c>
      <c r="G72" s="74">
        <v>473839</v>
      </c>
      <c r="H72" s="74">
        <v>358300</v>
      </c>
      <c r="I72" s="145">
        <f t="shared" si="1"/>
        <v>4204886</v>
      </c>
      <c r="K72" s="18"/>
      <c r="M72" s="18"/>
      <c r="O72" s="18"/>
      <c r="P72" s="18"/>
    </row>
    <row r="73" spans="1:16">
      <c r="A73" s="7" t="s">
        <v>82</v>
      </c>
      <c r="B73" s="8" t="s">
        <v>257</v>
      </c>
      <c r="C73" s="34" t="s">
        <v>216</v>
      </c>
      <c r="D73" s="74">
        <v>171758</v>
      </c>
      <c r="E73" s="74">
        <v>94049</v>
      </c>
      <c r="F73" s="74">
        <v>67127</v>
      </c>
      <c r="G73" s="74">
        <v>46774</v>
      </c>
      <c r="H73" s="74">
        <v>35369</v>
      </c>
      <c r="I73" s="145">
        <f t="shared" si="1"/>
        <v>415077</v>
      </c>
      <c r="K73" s="18"/>
      <c r="M73" s="18"/>
      <c r="O73" s="18"/>
      <c r="P73" s="18"/>
    </row>
    <row r="74" spans="1:16">
      <c r="A74" s="7" t="s">
        <v>83</v>
      </c>
      <c r="B74" s="8" t="s">
        <v>258</v>
      </c>
      <c r="C74" s="33" t="s">
        <v>190</v>
      </c>
      <c r="D74" s="74">
        <v>106118</v>
      </c>
      <c r="E74" s="74">
        <v>58106</v>
      </c>
      <c r="F74" s="74">
        <v>41473</v>
      </c>
      <c r="G74" s="74">
        <v>28899</v>
      </c>
      <c r="H74" s="74">
        <v>21852</v>
      </c>
      <c r="I74" s="145">
        <f t="shared" si="1"/>
        <v>256448</v>
      </c>
      <c r="K74" s="18"/>
      <c r="M74" s="18"/>
      <c r="O74" s="18"/>
      <c r="P74" s="18"/>
    </row>
    <row r="75" spans="1:16">
      <c r="A75" s="7" t="s">
        <v>84</v>
      </c>
      <c r="B75" s="8" t="s">
        <v>259</v>
      </c>
      <c r="C75" s="34" t="s">
        <v>216</v>
      </c>
      <c r="D75" s="74">
        <v>196395</v>
      </c>
      <c r="E75" s="74">
        <v>107539</v>
      </c>
      <c r="F75" s="74">
        <v>76755</v>
      </c>
      <c r="G75" s="74">
        <v>53483</v>
      </c>
      <c r="H75" s="74">
        <v>40442</v>
      </c>
      <c r="I75" s="145">
        <f t="shared" si="1"/>
        <v>474614</v>
      </c>
      <c r="K75" s="18"/>
      <c r="M75" s="18"/>
      <c r="O75" s="18"/>
      <c r="P75" s="18"/>
    </row>
    <row r="76" spans="1:16">
      <c r="A76" s="7" t="s">
        <v>85</v>
      </c>
      <c r="B76" s="8" t="s">
        <v>260</v>
      </c>
      <c r="C76" s="26" t="s">
        <v>181</v>
      </c>
      <c r="D76" s="74">
        <v>238286</v>
      </c>
      <c r="E76" s="74">
        <v>130477</v>
      </c>
      <c r="F76" s="74">
        <v>93127</v>
      </c>
      <c r="G76" s="74">
        <v>64892</v>
      </c>
      <c r="H76" s="74">
        <v>49068</v>
      </c>
      <c r="I76" s="145">
        <f t="shared" si="1"/>
        <v>575850</v>
      </c>
      <c r="K76" s="18"/>
      <c r="M76" s="18"/>
      <c r="O76" s="18"/>
      <c r="P76" s="18"/>
    </row>
    <row r="77" spans="1:16">
      <c r="A77" s="7" t="s">
        <v>86</v>
      </c>
      <c r="B77" s="8" t="s">
        <v>261</v>
      </c>
      <c r="C77" s="27" t="s">
        <v>185</v>
      </c>
      <c r="D77" s="74">
        <v>88535</v>
      </c>
      <c r="E77" s="74">
        <v>48479</v>
      </c>
      <c r="F77" s="74">
        <v>34602</v>
      </c>
      <c r="G77" s="74">
        <v>24110</v>
      </c>
      <c r="H77" s="74">
        <v>18231</v>
      </c>
      <c r="I77" s="145">
        <f t="shared" si="1"/>
        <v>213957</v>
      </c>
      <c r="K77" s="13"/>
      <c r="M77" s="18"/>
      <c r="O77" s="18"/>
      <c r="P77" s="18"/>
    </row>
    <row r="78" spans="1:16">
      <c r="A78" s="24" t="s">
        <v>87</v>
      </c>
      <c r="B78" s="8" t="s">
        <v>262</v>
      </c>
      <c r="C78" s="32" t="s">
        <v>183</v>
      </c>
      <c r="D78" s="74">
        <v>192368</v>
      </c>
      <c r="E78" s="74">
        <v>105334</v>
      </c>
      <c r="F78" s="74">
        <v>75181</v>
      </c>
      <c r="G78" s="74">
        <v>52387</v>
      </c>
      <c r="H78" s="74">
        <v>39613</v>
      </c>
      <c r="I78" s="145">
        <f t="shared" si="1"/>
        <v>464883</v>
      </c>
      <c r="K78" s="18"/>
      <c r="M78" s="18"/>
      <c r="O78" s="18"/>
      <c r="P78" s="18"/>
    </row>
    <row r="79" spans="1:16">
      <c r="A79" s="7" t="s">
        <v>88</v>
      </c>
      <c r="B79" s="8" t="s">
        <v>263</v>
      </c>
      <c r="C79" s="26" t="s">
        <v>181</v>
      </c>
      <c r="D79" s="74">
        <v>313330</v>
      </c>
      <c r="E79" s="74">
        <v>171568</v>
      </c>
      <c r="F79" s="74">
        <v>122456</v>
      </c>
      <c r="G79" s="74">
        <v>85328</v>
      </c>
      <c r="H79" s="74">
        <v>64522</v>
      </c>
      <c r="I79" s="145">
        <f t="shared" si="1"/>
        <v>757204</v>
      </c>
      <c r="K79" s="18"/>
      <c r="M79" s="18"/>
      <c r="O79" s="18"/>
      <c r="P79" s="18"/>
    </row>
    <row r="80" spans="1:16">
      <c r="A80" s="7" t="s">
        <v>89</v>
      </c>
      <c r="B80" s="8" t="s">
        <v>264</v>
      </c>
      <c r="C80" s="33" t="s">
        <v>190</v>
      </c>
      <c r="D80" s="74">
        <v>121760</v>
      </c>
      <c r="E80" s="74">
        <v>66672</v>
      </c>
      <c r="F80" s="74">
        <v>47586</v>
      </c>
      <c r="G80" s="74">
        <v>33158</v>
      </c>
      <c r="H80" s="74">
        <v>25073</v>
      </c>
      <c r="I80" s="145">
        <f t="shared" si="1"/>
        <v>294249</v>
      </c>
      <c r="K80" s="18"/>
      <c r="M80" s="18"/>
      <c r="O80" s="18"/>
      <c r="P80" s="18"/>
    </row>
    <row r="81" spans="1:16">
      <c r="A81" s="7" t="s">
        <v>90</v>
      </c>
      <c r="B81" s="8" t="s">
        <v>265</v>
      </c>
      <c r="C81" s="27" t="s">
        <v>185</v>
      </c>
      <c r="D81" s="74">
        <v>246376</v>
      </c>
      <c r="E81" s="74">
        <v>134907</v>
      </c>
      <c r="F81" s="74">
        <v>96289</v>
      </c>
      <c r="G81" s="74">
        <v>67094</v>
      </c>
      <c r="H81" s="74">
        <v>50734</v>
      </c>
      <c r="I81" s="145">
        <f t="shared" si="1"/>
        <v>595400</v>
      </c>
      <c r="K81" s="18"/>
      <c r="M81" s="18"/>
      <c r="O81" s="18"/>
      <c r="P81" s="18"/>
    </row>
    <row r="82" spans="1:16">
      <c r="A82" s="7" t="s">
        <v>91</v>
      </c>
      <c r="B82" s="8" t="s">
        <v>266</v>
      </c>
      <c r="C82" s="27" t="s">
        <v>185</v>
      </c>
      <c r="D82" s="74">
        <v>704949</v>
      </c>
      <c r="E82" s="74">
        <v>386005</v>
      </c>
      <c r="F82" s="74">
        <v>275509</v>
      </c>
      <c r="G82" s="74">
        <v>191975</v>
      </c>
      <c r="H82" s="74">
        <v>145165</v>
      </c>
      <c r="I82" s="145">
        <f t="shared" si="1"/>
        <v>1703603</v>
      </c>
      <c r="K82" s="18"/>
      <c r="M82" s="18"/>
      <c r="O82" s="18"/>
      <c r="P82" s="18"/>
    </row>
    <row r="83" spans="1:16">
      <c r="A83" s="7" t="s">
        <v>92</v>
      </c>
      <c r="B83" s="8" t="s">
        <v>267</v>
      </c>
      <c r="C83" s="29" t="s">
        <v>201</v>
      </c>
      <c r="D83" s="74">
        <v>282183</v>
      </c>
      <c r="E83" s="74">
        <v>154513</v>
      </c>
      <c r="F83" s="74">
        <v>110283</v>
      </c>
      <c r="G83" s="74">
        <v>76846</v>
      </c>
      <c r="H83" s="74">
        <v>58108</v>
      </c>
      <c r="I83" s="145">
        <f t="shared" si="1"/>
        <v>681933</v>
      </c>
      <c r="K83" s="18"/>
      <c r="M83" s="18"/>
      <c r="O83" s="18"/>
      <c r="P83" s="18"/>
    </row>
    <row r="84" spans="1:16">
      <c r="A84" s="7" t="s">
        <v>93</v>
      </c>
      <c r="B84" s="8" t="s">
        <v>268</v>
      </c>
      <c r="C84" s="34" t="s">
        <v>216</v>
      </c>
      <c r="D84" s="74">
        <v>429584</v>
      </c>
      <c r="E84" s="74">
        <v>235224</v>
      </c>
      <c r="F84" s="74">
        <v>167890</v>
      </c>
      <c r="G84" s="74">
        <v>116989</v>
      </c>
      <c r="H84" s="74">
        <v>88460</v>
      </c>
      <c r="I84" s="145">
        <f t="shared" si="1"/>
        <v>1038147</v>
      </c>
      <c r="K84" s="18"/>
      <c r="M84" s="18"/>
      <c r="O84" s="18"/>
      <c r="P84" s="18"/>
    </row>
    <row r="85" spans="1:16">
      <c r="A85" s="7" t="s">
        <v>94</v>
      </c>
      <c r="B85" s="8" t="s">
        <v>269</v>
      </c>
      <c r="C85" s="32" t="s">
        <v>183</v>
      </c>
      <c r="D85" s="74">
        <v>102756</v>
      </c>
      <c r="E85" s="74">
        <v>56265</v>
      </c>
      <c r="F85" s="74">
        <v>40159</v>
      </c>
      <c r="G85" s="74">
        <v>27983</v>
      </c>
      <c r="H85" s="74">
        <v>21160</v>
      </c>
      <c r="I85" s="145">
        <f t="shared" si="1"/>
        <v>248323</v>
      </c>
      <c r="K85" s="18"/>
      <c r="M85" s="18"/>
      <c r="O85" s="18"/>
      <c r="P85" s="18"/>
    </row>
    <row r="86" spans="1:16">
      <c r="A86" s="7" t="s">
        <v>95</v>
      </c>
      <c r="B86" s="8" t="s">
        <v>270</v>
      </c>
      <c r="C86" s="28" t="s">
        <v>187</v>
      </c>
      <c r="D86" s="74">
        <v>250440</v>
      </c>
      <c r="E86" s="74">
        <v>137132</v>
      </c>
      <c r="F86" s="74">
        <v>97877</v>
      </c>
      <c r="G86" s="74">
        <v>68202</v>
      </c>
      <c r="H86" s="74">
        <v>51571</v>
      </c>
      <c r="I86" s="145">
        <f t="shared" si="1"/>
        <v>605222</v>
      </c>
      <c r="K86" s="18"/>
      <c r="M86" s="18"/>
      <c r="O86" s="18"/>
      <c r="P86" s="18"/>
    </row>
    <row r="87" spans="1:16">
      <c r="A87" s="7" t="s">
        <v>96</v>
      </c>
      <c r="B87" s="8" t="s">
        <v>271</v>
      </c>
      <c r="C87" s="34" t="s">
        <v>216</v>
      </c>
      <c r="D87" s="74">
        <v>306208</v>
      </c>
      <c r="E87" s="74">
        <v>167668</v>
      </c>
      <c r="F87" s="74">
        <v>119672</v>
      </c>
      <c r="G87" s="74">
        <v>83388</v>
      </c>
      <c r="H87" s="74">
        <v>63056</v>
      </c>
      <c r="I87" s="145">
        <f t="shared" si="1"/>
        <v>739992</v>
      </c>
      <c r="K87" s="18"/>
      <c r="M87" s="18"/>
      <c r="O87" s="18"/>
      <c r="P87" s="18"/>
    </row>
    <row r="88" spans="1:16">
      <c r="A88" s="7" t="s">
        <v>97</v>
      </c>
      <c r="B88" s="8" t="s">
        <v>272</v>
      </c>
      <c r="C88" s="28" t="s">
        <v>187</v>
      </c>
      <c r="D88" s="74">
        <v>122866</v>
      </c>
      <c r="E88" s="74">
        <v>67277</v>
      </c>
      <c r="F88" s="74">
        <v>48019</v>
      </c>
      <c r="G88" s="74">
        <v>33459</v>
      </c>
      <c r="H88" s="74">
        <v>25301</v>
      </c>
      <c r="I88" s="145">
        <f t="shared" si="1"/>
        <v>296922</v>
      </c>
      <c r="K88" s="18"/>
      <c r="M88" s="18"/>
      <c r="O88" s="18"/>
      <c r="P88" s="18"/>
    </row>
    <row r="89" spans="1:16">
      <c r="A89" s="7" t="s">
        <v>98</v>
      </c>
      <c r="B89" s="8" t="s">
        <v>273</v>
      </c>
      <c r="C89" s="28" t="s">
        <v>187</v>
      </c>
      <c r="D89" s="74">
        <v>200702</v>
      </c>
      <c r="E89" s="74">
        <v>109897</v>
      </c>
      <c r="F89" s="74">
        <v>78439</v>
      </c>
      <c r="G89" s="74">
        <v>54656</v>
      </c>
      <c r="H89" s="74">
        <v>41329</v>
      </c>
      <c r="I89" s="145">
        <f t="shared" si="1"/>
        <v>485023</v>
      </c>
      <c r="K89" s="18"/>
      <c r="M89" s="18"/>
      <c r="O89" s="18"/>
      <c r="P89" s="18"/>
    </row>
    <row r="90" spans="1:16">
      <c r="A90" s="7" t="s">
        <v>99</v>
      </c>
      <c r="B90" s="8" t="s">
        <v>274</v>
      </c>
      <c r="C90" s="29" t="s">
        <v>201</v>
      </c>
      <c r="D90" s="74">
        <v>143729</v>
      </c>
      <c r="E90" s="74">
        <v>78701</v>
      </c>
      <c r="F90" s="74">
        <v>56172</v>
      </c>
      <c r="G90" s="74">
        <v>39141</v>
      </c>
      <c r="H90" s="74">
        <v>29597</v>
      </c>
      <c r="I90" s="145">
        <f t="shared" si="1"/>
        <v>347340</v>
      </c>
      <c r="K90" s="18"/>
      <c r="M90" s="18"/>
      <c r="O90" s="18"/>
      <c r="P90" s="18"/>
    </row>
    <row r="91" spans="1:16">
      <c r="A91" s="7" t="s">
        <v>100</v>
      </c>
      <c r="B91" s="8" t="s">
        <v>275</v>
      </c>
      <c r="C91" s="26" t="s">
        <v>181</v>
      </c>
      <c r="D91" s="74">
        <v>188040</v>
      </c>
      <c r="E91" s="74">
        <v>102964</v>
      </c>
      <c r="F91" s="74">
        <v>73490</v>
      </c>
      <c r="G91" s="74">
        <v>51208</v>
      </c>
      <c r="H91" s="74">
        <v>38722</v>
      </c>
      <c r="I91" s="145">
        <f t="shared" si="1"/>
        <v>454424</v>
      </c>
      <c r="K91" s="18"/>
      <c r="M91" s="18"/>
      <c r="O91" s="18"/>
      <c r="P91" s="18"/>
    </row>
    <row r="92" spans="1:16">
      <c r="A92" s="7" t="s">
        <v>101</v>
      </c>
      <c r="B92" s="8" t="s">
        <v>276</v>
      </c>
      <c r="C92" s="33" t="s">
        <v>190</v>
      </c>
      <c r="D92" s="74">
        <v>79089</v>
      </c>
      <c r="E92" s="74">
        <v>43306</v>
      </c>
      <c r="F92" s="74">
        <v>30910</v>
      </c>
      <c r="G92" s="74">
        <v>21538</v>
      </c>
      <c r="H92" s="74">
        <v>16286</v>
      </c>
      <c r="I92" s="145">
        <f t="shared" si="1"/>
        <v>191129</v>
      </c>
      <c r="K92" s="18"/>
      <c r="M92" s="18"/>
      <c r="O92" s="18"/>
      <c r="P92" s="18"/>
    </row>
    <row r="93" spans="1:16">
      <c r="A93" s="7" t="s">
        <v>102</v>
      </c>
      <c r="B93" s="8" t="s">
        <v>277</v>
      </c>
      <c r="C93" s="28" t="s">
        <v>187</v>
      </c>
      <c r="D93" s="74">
        <v>93518</v>
      </c>
      <c r="E93" s="74">
        <v>51207</v>
      </c>
      <c r="F93" s="74">
        <v>36549</v>
      </c>
      <c r="G93" s="74">
        <v>25468</v>
      </c>
      <c r="H93" s="74">
        <v>19257</v>
      </c>
      <c r="I93" s="145">
        <f t="shared" si="1"/>
        <v>225999</v>
      </c>
      <c r="K93" s="18"/>
      <c r="M93" s="18"/>
      <c r="O93" s="18"/>
      <c r="P93" s="18"/>
    </row>
    <row r="94" spans="1:16">
      <c r="A94" s="7" t="s">
        <v>103</v>
      </c>
      <c r="B94" s="8" t="s">
        <v>278</v>
      </c>
      <c r="C94" s="28" t="s">
        <v>187</v>
      </c>
      <c r="D94" s="74">
        <v>51246</v>
      </c>
      <c r="E94" s="74">
        <v>28060</v>
      </c>
      <c r="F94" s="74">
        <v>20028</v>
      </c>
      <c r="G94" s="74">
        <v>13955</v>
      </c>
      <c r="H94" s="74">
        <v>10553</v>
      </c>
      <c r="I94" s="145">
        <f t="shared" si="1"/>
        <v>123842</v>
      </c>
      <c r="K94" s="18"/>
      <c r="M94" s="18"/>
      <c r="O94" s="18"/>
      <c r="P94" s="18"/>
    </row>
    <row r="95" spans="1:16">
      <c r="A95" s="7" t="s">
        <v>104</v>
      </c>
      <c r="B95" s="8" t="s">
        <v>279</v>
      </c>
      <c r="C95" s="28" t="s">
        <v>187</v>
      </c>
      <c r="D95" s="74">
        <v>131638</v>
      </c>
      <c r="E95" s="74">
        <v>72080</v>
      </c>
      <c r="F95" s="74">
        <v>51446</v>
      </c>
      <c r="G95" s="74">
        <v>35848</v>
      </c>
      <c r="H95" s="74">
        <v>27107</v>
      </c>
      <c r="I95" s="145">
        <f t="shared" si="1"/>
        <v>318119</v>
      </c>
      <c r="K95" s="18"/>
      <c r="M95" s="18"/>
      <c r="O95" s="18"/>
      <c r="P95" s="18"/>
    </row>
    <row r="96" spans="1:16">
      <c r="A96" s="7" t="s">
        <v>105</v>
      </c>
      <c r="B96" s="8" t="s">
        <v>280</v>
      </c>
      <c r="C96" s="27" t="s">
        <v>185</v>
      </c>
      <c r="D96" s="74">
        <v>52895</v>
      </c>
      <c r="E96" s="74">
        <v>28963</v>
      </c>
      <c r="F96" s="74">
        <v>20672</v>
      </c>
      <c r="G96" s="74">
        <v>14405</v>
      </c>
      <c r="H96" s="74">
        <v>10892</v>
      </c>
      <c r="I96" s="145">
        <f t="shared" si="1"/>
        <v>127827</v>
      </c>
      <c r="K96" s="18"/>
      <c r="M96" s="18"/>
      <c r="O96" s="18"/>
      <c r="P96" s="18"/>
    </row>
    <row r="97" spans="1:16">
      <c r="A97" s="7" t="s">
        <v>106</v>
      </c>
      <c r="B97" s="8" t="s">
        <v>281</v>
      </c>
      <c r="C97" s="27" t="s">
        <v>185</v>
      </c>
      <c r="D97" s="74">
        <v>195791</v>
      </c>
      <c r="E97" s="74">
        <v>107208</v>
      </c>
      <c r="F97" s="74">
        <v>76519</v>
      </c>
      <c r="G97" s="74">
        <v>53319</v>
      </c>
      <c r="H97" s="74">
        <v>40318</v>
      </c>
      <c r="I97" s="145">
        <f t="shared" si="1"/>
        <v>473155</v>
      </c>
      <c r="K97" s="18"/>
      <c r="M97" s="18"/>
      <c r="O97" s="18"/>
      <c r="P97" s="18"/>
    </row>
    <row r="98" spans="1:16">
      <c r="A98" s="7" t="s">
        <v>107</v>
      </c>
      <c r="B98" s="8" t="s">
        <v>282</v>
      </c>
      <c r="C98" s="26" t="s">
        <v>181</v>
      </c>
      <c r="D98" s="74">
        <v>188538</v>
      </c>
      <c r="E98" s="74">
        <v>103237</v>
      </c>
      <c r="F98" s="74">
        <v>73685</v>
      </c>
      <c r="G98" s="74">
        <v>51344</v>
      </c>
      <c r="H98" s="74">
        <v>38824</v>
      </c>
      <c r="I98" s="145">
        <f t="shared" si="1"/>
        <v>455628</v>
      </c>
      <c r="K98" s="18"/>
      <c r="M98" s="18"/>
      <c r="O98" s="18"/>
      <c r="P98" s="18"/>
    </row>
    <row r="99" spans="1:16">
      <c r="A99" s="7" t="s">
        <v>108</v>
      </c>
      <c r="B99" s="8" t="s">
        <v>283</v>
      </c>
      <c r="C99" s="33" t="s">
        <v>190</v>
      </c>
      <c r="D99" s="74">
        <v>960150</v>
      </c>
      <c r="E99" s="74">
        <v>525744</v>
      </c>
      <c r="F99" s="74">
        <v>375247</v>
      </c>
      <c r="G99" s="74">
        <v>261473</v>
      </c>
      <c r="H99" s="74">
        <v>197716</v>
      </c>
      <c r="I99" s="145">
        <f t="shared" si="1"/>
        <v>2320330</v>
      </c>
      <c r="K99" s="18"/>
      <c r="M99" s="18"/>
      <c r="O99" s="18"/>
      <c r="P99" s="18"/>
    </row>
    <row r="100" spans="1:16">
      <c r="A100" s="7" t="s">
        <v>109</v>
      </c>
      <c r="B100" s="8" t="s">
        <v>284</v>
      </c>
      <c r="C100" s="33" t="s">
        <v>190</v>
      </c>
      <c r="D100" s="74">
        <v>44070</v>
      </c>
      <c r="E100" s="74">
        <v>24132</v>
      </c>
      <c r="F100" s="74">
        <v>17224</v>
      </c>
      <c r="G100" s="74">
        <v>12002</v>
      </c>
      <c r="H100" s="74">
        <v>9075</v>
      </c>
      <c r="I100" s="145">
        <f t="shared" si="1"/>
        <v>106503</v>
      </c>
      <c r="K100" s="18"/>
      <c r="M100" s="18"/>
      <c r="O100" s="18"/>
      <c r="P100" s="18"/>
    </row>
    <row r="101" spans="1:16">
      <c r="A101" s="7" t="s">
        <v>110</v>
      </c>
      <c r="B101" s="8" t="s">
        <v>285</v>
      </c>
      <c r="C101" s="32" t="s">
        <v>183</v>
      </c>
      <c r="D101" s="74">
        <v>105765</v>
      </c>
      <c r="E101" s="74">
        <v>57913</v>
      </c>
      <c r="F101" s="74">
        <v>41336</v>
      </c>
      <c r="G101" s="74">
        <v>28802</v>
      </c>
      <c r="H101" s="74">
        <v>21779</v>
      </c>
      <c r="I101" s="145">
        <f t="shared" si="1"/>
        <v>255595</v>
      </c>
      <c r="K101" s="18"/>
      <c r="M101" s="18"/>
      <c r="O101" s="18"/>
      <c r="P101" s="18"/>
    </row>
    <row r="102" spans="1:16">
      <c r="A102" s="7" t="s">
        <v>111</v>
      </c>
      <c r="B102" s="8" t="s">
        <v>286</v>
      </c>
      <c r="C102" s="28" t="s">
        <v>187</v>
      </c>
      <c r="D102" s="74">
        <v>740659</v>
      </c>
      <c r="E102" s="74">
        <v>405558</v>
      </c>
      <c r="F102" s="74">
        <v>289465</v>
      </c>
      <c r="G102" s="74">
        <v>201700</v>
      </c>
      <c r="H102" s="74">
        <v>152518</v>
      </c>
      <c r="I102" s="145">
        <f t="shared" si="1"/>
        <v>1789900</v>
      </c>
      <c r="K102" s="18"/>
      <c r="M102" s="18"/>
      <c r="O102" s="18"/>
      <c r="P102" s="18"/>
    </row>
    <row r="103" spans="1:16">
      <c r="A103" s="7" t="s">
        <v>112</v>
      </c>
      <c r="B103" s="8" t="s">
        <v>287</v>
      </c>
      <c r="C103" s="27" t="s">
        <v>185</v>
      </c>
      <c r="D103" s="74">
        <v>34242</v>
      </c>
      <c r="E103" s="74">
        <v>18750</v>
      </c>
      <c r="F103" s="74">
        <v>13383</v>
      </c>
      <c r="G103" s="74">
        <v>9325</v>
      </c>
      <c r="H103" s="74">
        <v>7051</v>
      </c>
      <c r="I103" s="145">
        <f t="shared" si="1"/>
        <v>82751</v>
      </c>
      <c r="K103" s="18"/>
      <c r="M103" s="18"/>
      <c r="O103" s="18"/>
      <c r="P103" s="18"/>
    </row>
    <row r="104" spans="1:16">
      <c r="A104" s="7" t="s">
        <v>113</v>
      </c>
      <c r="B104" s="8" t="s">
        <v>288</v>
      </c>
      <c r="C104" s="27" t="s">
        <v>185</v>
      </c>
      <c r="D104" s="74">
        <v>201980</v>
      </c>
      <c r="E104" s="74">
        <v>110597</v>
      </c>
      <c r="F104" s="74">
        <v>78938</v>
      </c>
      <c r="G104" s="74">
        <v>55004</v>
      </c>
      <c r="H104" s="74">
        <v>41592</v>
      </c>
      <c r="I104" s="145">
        <f t="shared" si="1"/>
        <v>488111</v>
      </c>
      <c r="K104" s="18"/>
      <c r="M104" s="18"/>
      <c r="O104" s="18"/>
      <c r="P104" s="18"/>
    </row>
    <row r="105" spans="1:16">
      <c r="A105" s="7" t="s">
        <v>114</v>
      </c>
      <c r="B105" s="8" t="s">
        <v>289</v>
      </c>
      <c r="C105" s="29" t="s">
        <v>201</v>
      </c>
      <c r="D105" s="74">
        <v>426126</v>
      </c>
      <c r="E105" s="74">
        <v>233332</v>
      </c>
      <c r="F105" s="74">
        <v>166539</v>
      </c>
      <c r="G105" s="74">
        <v>116045</v>
      </c>
      <c r="H105" s="74">
        <v>87749</v>
      </c>
      <c r="I105" s="145">
        <f t="shared" si="1"/>
        <v>1029791</v>
      </c>
      <c r="K105" s="18"/>
      <c r="M105" s="18"/>
      <c r="O105" s="18"/>
      <c r="P105" s="18"/>
    </row>
    <row r="106" spans="1:16">
      <c r="A106" s="7" t="s">
        <v>115</v>
      </c>
      <c r="B106" s="8" t="s">
        <v>290</v>
      </c>
      <c r="C106" s="28" t="s">
        <v>187</v>
      </c>
      <c r="D106" s="74">
        <v>186504</v>
      </c>
      <c r="E106" s="74">
        <v>102123</v>
      </c>
      <c r="F106" s="74">
        <v>72890</v>
      </c>
      <c r="G106" s="74">
        <v>50790</v>
      </c>
      <c r="H106" s="74">
        <v>38405</v>
      </c>
      <c r="I106" s="145">
        <f t="shared" si="1"/>
        <v>450712</v>
      </c>
      <c r="K106" s="18"/>
      <c r="M106" s="18"/>
      <c r="O106" s="18"/>
      <c r="P106" s="18"/>
    </row>
    <row r="107" spans="1:16">
      <c r="A107" s="7" t="s">
        <v>116</v>
      </c>
      <c r="B107" s="8" t="s">
        <v>291</v>
      </c>
      <c r="C107" s="32" t="s">
        <v>183</v>
      </c>
      <c r="D107" s="74">
        <v>553466</v>
      </c>
      <c r="E107" s="74">
        <v>303058</v>
      </c>
      <c r="F107" s="74">
        <v>216306</v>
      </c>
      <c r="G107" s="74">
        <v>150722</v>
      </c>
      <c r="H107" s="74">
        <v>113971</v>
      </c>
      <c r="I107" s="145">
        <f t="shared" si="1"/>
        <v>1337523</v>
      </c>
      <c r="K107" s="18"/>
      <c r="M107" s="18"/>
      <c r="O107" s="18"/>
      <c r="P107" s="18"/>
    </row>
    <row r="108" spans="1:16">
      <c r="A108" s="7" t="s">
        <v>117</v>
      </c>
      <c r="B108" s="8" t="s">
        <v>292</v>
      </c>
      <c r="C108" s="28" t="s">
        <v>187</v>
      </c>
      <c r="D108" s="74">
        <v>300232</v>
      </c>
      <c r="E108" s="74">
        <v>164396</v>
      </c>
      <c r="F108" s="74">
        <v>117337</v>
      </c>
      <c r="G108" s="74">
        <v>81760</v>
      </c>
      <c r="H108" s="74">
        <v>61824</v>
      </c>
      <c r="I108" s="145">
        <f t="shared" si="1"/>
        <v>725549</v>
      </c>
      <c r="K108" s="18"/>
      <c r="M108" s="18"/>
      <c r="O108" s="18"/>
      <c r="P108" s="18"/>
    </row>
    <row r="109" spans="1:16">
      <c r="A109" s="7" t="s">
        <v>118</v>
      </c>
      <c r="B109" s="8" t="s">
        <v>293</v>
      </c>
      <c r="C109" s="34" t="s">
        <v>216</v>
      </c>
      <c r="D109" s="74">
        <v>133356</v>
      </c>
      <c r="E109" s="74">
        <v>73021</v>
      </c>
      <c r="F109" s="74">
        <v>52118</v>
      </c>
      <c r="G109" s="74">
        <v>36316</v>
      </c>
      <c r="H109" s="74">
        <v>27461</v>
      </c>
      <c r="I109" s="145">
        <f t="shared" si="1"/>
        <v>322272</v>
      </c>
      <c r="K109" s="18"/>
      <c r="M109" s="18"/>
      <c r="O109" s="18"/>
      <c r="P109" s="18"/>
    </row>
    <row r="110" spans="1:16">
      <c r="A110" s="7" t="s">
        <v>119</v>
      </c>
      <c r="B110" s="8" t="s">
        <v>294</v>
      </c>
      <c r="C110" s="27" t="s">
        <v>185</v>
      </c>
      <c r="D110" s="74">
        <v>1015134</v>
      </c>
      <c r="E110" s="74">
        <v>555851</v>
      </c>
      <c r="F110" s="74">
        <v>396736</v>
      </c>
      <c r="G110" s="74">
        <v>276446</v>
      </c>
      <c r="H110" s="74">
        <v>209039</v>
      </c>
      <c r="I110" s="145">
        <f t="shared" si="1"/>
        <v>2453206</v>
      </c>
      <c r="K110" s="18"/>
      <c r="M110" s="18"/>
      <c r="O110" s="18"/>
      <c r="P110" s="18"/>
    </row>
    <row r="111" spans="1:16">
      <c r="A111" s="7" t="s">
        <v>120</v>
      </c>
      <c r="B111" s="8" t="s">
        <v>295</v>
      </c>
      <c r="C111" s="33" t="s">
        <v>190</v>
      </c>
      <c r="D111" s="74">
        <v>115361</v>
      </c>
      <c r="E111" s="74">
        <v>63167</v>
      </c>
      <c r="F111" s="74">
        <v>45085</v>
      </c>
      <c r="G111" s="74">
        <v>31416</v>
      </c>
      <c r="H111" s="74">
        <v>23755</v>
      </c>
      <c r="I111" s="145">
        <f t="shared" si="1"/>
        <v>278784</v>
      </c>
      <c r="K111" s="18"/>
      <c r="M111" s="18"/>
      <c r="O111" s="18"/>
      <c r="P111" s="18"/>
    </row>
    <row r="112" spans="1:16">
      <c r="A112" s="7" t="s">
        <v>121</v>
      </c>
      <c r="B112" s="8" t="s">
        <v>296</v>
      </c>
      <c r="C112" s="26" t="s">
        <v>181</v>
      </c>
      <c r="D112" s="74">
        <v>254572</v>
      </c>
      <c r="E112" s="74">
        <v>139394</v>
      </c>
      <c r="F112" s="74">
        <v>99492</v>
      </c>
      <c r="G112" s="74">
        <v>69326</v>
      </c>
      <c r="H112" s="74">
        <v>52422</v>
      </c>
      <c r="I112" s="145">
        <f t="shared" si="1"/>
        <v>615206</v>
      </c>
      <c r="K112" s="18"/>
      <c r="M112" s="18"/>
      <c r="O112" s="18"/>
      <c r="P112" s="18"/>
    </row>
    <row r="113" spans="1:16">
      <c r="A113" s="7" t="s">
        <v>122</v>
      </c>
      <c r="B113" s="8" t="s">
        <v>297</v>
      </c>
      <c r="C113" s="26" t="s">
        <v>181</v>
      </c>
      <c r="D113" s="74">
        <v>189386</v>
      </c>
      <c r="E113" s="74">
        <v>103701</v>
      </c>
      <c r="F113" s="74">
        <v>74016</v>
      </c>
      <c r="G113" s="74">
        <v>51575</v>
      </c>
      <c r="H113" s="74">
        <v>38999</v>
      </c>
      <c r="I113" s="145">
        <f t="shared" si="1"/>
        <v>457677</v>
      </c>
      <c r="K113" s="18"/>
      <c r="M113" s="18"/>
      <c r="O113" s="18"/>
      <c r="P113" s="18"/>
    </row>
    <row r="114" spans="1:16">
      <c r="A114" s="7" t="s">
        <v>123</v>
      </c>
      <c r="B114" s="8" t="s">
        <v>298</v>
      </c>
      <c r="C114" s="32" t="s">
        <v>183</v>
      </c>
      <c r="D114" s="74">
        <v>129150</v>
      </c>
      <c r="E114" s="74">
        <v>70718</v>
      </c>
      <c r="F114" s="74">
        <v>50474</v>
      </c>
      <c r="G114" s="74">
        <v>35170</v>
      </c>
      <c r="H114" s="74">
        <v>26595</v>
      </c>
      <c r="I114" s="145">
        <f t="shared" si="1"/>
        <v>312107</v>
      </c>
      <c r="K114" s="18"/>
      <c r="M114" s="18"/>
      <c r="O114" s="18"/>
      <c r="P114" s="18"/>
    </row>
    <row r="115" spans="1:16">
      <c r="A115" s="7" t="s">
        <v>124</v>
      </c>
      <c r="B115" s="8" t="s">
        <v>299</v>
      </c>
      <c r="C115" s="29" t="s">
        <v>201</v>
      </c>
      <c r="D115" s="74">
        <v>1186567</v>
      </c>
      <c r="E115" s="74">
        <v>649721</v>
      </c>
      <c r="F115" s="74">
        <v>463735</v>
      </c>
      <c r="G115" s="74">
        <v>323132</v>
      </c>
      <c r="H115" s="74">
        <v>244340</v>
      </c>
      <c r="I115" s="145">
        <f t="shared" si="1"/>
        <v>2867495</v>
      </c>
      <c r="K115" s="18"/>
      <c r="M115" s="18"/>
      <c r="O115" s="18"/>
      <c r="P115" s="18"/>
    </row>
    <row r="116" spans="1:16">
      <c r="A116" s="7" t="s">
        <v>125</v>
      </c>
      <c r="B116" s="8" t="s">
        <v>300</v>
      </c>
      <c r="C116" s="33" t="s">
        <v>190</v>
      </c>
      <c r="D116" s="74">
        <v>66152</v>
      </c>
      <c r="E116" s="74">
        <v>36222</v>
      </c>
      <c r="F116" s="74">
        <v>25854</v>
      </c>
      <c r="G116" s="74">
        <v>18015</v>
      </c>
      <c r="H116" s="74">
        <v>13622</v>
      </c>
      <c r="I116" s="145">
        <f t="shared" si="1"/>
        <v>159865</v>
      </c>
      <c r="K116" s="18"/>
      <c r="M116" s="18"/>
      <c r="O116" s="18"/>
      <c r="P116" s="18"/>
    </row>
    <row r="117" spans="1:16">
      <c r="A117" s="7" t="s">
        <v>126</v>
      </c>
      <c r="B117" s="8" t="s">
        <v>301</v>
      </c>
      <c r="C117" s="27" t="s">
        <v>185</v>
      </c>
      <c r="D117" s="74">
        <v>269528</v>
      </c>
      <c r="E117" s="74">
        <v>147584</v>
      </c>
      <c r="F117" s="74">
        <v>105337</v>
      </c>
      <c r="G117" s="74">
        <v>73398</v>
      </c>
      <c r="H117" s="74">
        <v>55502</v>
      </c>
      <c r="I117" s="145">
        <f t="shared" si="1"/>
        <v>651349</v>
      </c>
      <c r="K117" s="18"/>
      <c r="M117" s="18"/>
      <c r="O117" s="18"/>
      <c r="P117" s="18"/>
    </row>
    <row r="118" spans="1:16">
      <c r="A118" s="7" t="s">
        <v>127</v>
      </c>
      <c r="B118" s="8" t="s">
        <v>302</v>
      </c>
      <c r="C118" s="34" t="s">
        <v>216</v>
      </c>
      <c r="D118" s="74">
        <v>114480</v>
      </c>
      <c r="E118" s="74">
        <v>62686</v>
      </c>
      <c r="F118" s="74">
        <v>44741</v>
      </c>
      <c r="G118" s="74">
        <v>31176</v>
      </c>
      <c r="H118" s="74">
        <v>23574</v>
      </c>
      <c r="I118" s="145">
        <f t="shared" si="1"/>
        <v>276657</v>
      </c>
      <c r="K118" s="18"/>
      <c r="M118" s="18"/>
      <c r="O118" s="18"/>
      <c r="P118" s="18"/>
    </row>
    <row r="119" spans="1:16">
      <c r="A119" s="7" t="s">
        <v>128</v>
      </c>
      <c r="B119" s="8" t="s">
        <v>303</v>
      </c>
      <c r="C119" s="26" t="s">
        <v>181</v>
      </c>
      <c r="D119" s="74">
        <v>90406</v>
      </c>
      <c r="E119" s="74">
        <v>49503</v>
      </c>
      <c r="F119" s="74">
        <v>35333</v>
      </c>
      <c r="G119" s="74">
        <v>24620</v>
      </c>
      <c r="H119" s="74">
        <v>18617</v>
      </c>
      <c r="I119" s="145">
        <f t="shared" si="1"/>
        <v>218479</v>
      </c>
      <c r="K119" s="18"/>
      <c r="M119" s="18"/>
      <c r="O119" s="18"/>
      <c r="P119" s="18"/>
    </row>
    <row r="120" spans="1:16">
      <c r="A120" s="7" t="s">
        <v>129</v>
      </c>
      <c r="B120" s="8" t="s">
        <v>304</v>
      </c>
      <c r="C120" s="34" t="s">
        <v>216</v>
      </c>
      <c r="D120" s="74">
        <v>341484</v>
      </c>
      <c r="E120" s="74">
        <v>186984</v>
      </c>
      <c r="F120" s="74">
        <v>133459</v>
      </c>
      <c r="G120" s="74">
        <v>92995</v>
      </c>
      <c r="H120" s="74">
        <v>70319</v>
      </c>
      <c r="I120" s="145">
        <f t="shared" si="1"/>
        <v>825241</v>
      </c>
      <c r="K120" s="18"/>
      <c r="M120" s="18"/>
      <c r="O120" s="18"/>
      <c r="P120" s="18"/>
    </row>
    <row r="121" spans="1:16">
      <c r="A121" s="7" t="s">
        <v>130</v>
      </c>
      <c r="B121" s="8" t="s">
        <v>305</v>
      </c>
      <c r="C121" s="32" t="s">
        <v>183</v>
      </c>
      <c r="D121" s="74">
        <v>72982</v>
      </c>
      <c r="E121" s="74">
        <v>39962</v>
      </c>
      <c r="F121" s="74">
        <v>28523</v>
      </c>
      <c r="G121" s="74">
        <v>19875</v>
      </c>
      <c r="H121" s="74">
        <v>15029</v>
      </c>
      <c r="I121" s="145">
        <f t="shared" si="1"/>
        <v>176371</v>
      </c>
      <c r="K121" s="18"/>
      <c r="M121" s="18"/>
      <c r="O121" s="18"/>
      <c r="P121" s="18"/>
    </row>
    <row r="122" spans="1:16">
      <c r="A122" s="7" t="s">
        <v>131</v>
      </c>
      <c r="B122" s="8" t="s">
        <v>306</v>
      </c>
      <c r="C122" s="27" t="s">
        <v>185</v>
      </c>
      <c r="D122" s="74">
        <v>308823</v>
      </c>
      <c r="E122" s="74">
        <v>169100</v>
      </c>
      <c r="F122" s="74">
        <v>120694</v>
      </c>
      <c r="G122" s="74">
        <v>84100</v>
      </c>
      <c r="H122" s="74">
        <v>63594</v>
      </c>
      <c r="I122" s="145">
        <f t="shared" si="1"/>
        <v>746311</v>
      </c>
      <c r="K122" s="18"/>
      <c r="M122" s="18"/>
      <c r="O122" s="18"/>
      <c r="P122" s="18"/>
    </row>
    <row r="123" spans="1:16">
      <c r="A123" s="7" t="s">
        <v>132</v>
      </c>
      <c r="B123" s="8" t="s">
        <v>307</v>
      </c>
      <c r="C123" s="33" t="s">
        <v>190</v>
      </c>
      <c r="D123" s="74">
        <v>494540</v>
      </c>
      <c r="E123" s="74">
        <v>270792</v>
      </c>
      <c r="F123" s="74">
        <v>193277</v>
      </c>
      <c r="G123" s="74">
        <v>134676</v>
      </c>
      <c r="H123" s="74">
        <v>101836</v>
      </c>
      <c r="I123" s="145">
        <f t="shared" si="1"/>
        <v>1195121</v>
      </c>
      <c r="K123" s="18"/>
      <c r="M123" s="18"/>
      <c r="O123" s="18"/>
      <c r="P123" s="18"/>
    </row>
    <row r="124" spans="1:16">
      <c r="A124" s="7" t="s">
        <v>133</v>
      </c>
      <c r="B124" s="8" t="s">
        <v>308</v>
      </c>
      <c r="C124" s="33" t="s">
        <v>190</v>
      </c>
      <c r="D124" s="74">
        <v>427561</v>
      </c>
      <c r="E124" s="74">
        <v>234117</v>
      </c>
      <c r="F124" s="74">
        <v>167100</v>
      </c>
      <c r="G124" s="74">
        <v>116435</v>
      </c>
      <c r="H124" s="74">
        <v>88044</v>
      </c>
      <c r="I124" s="145">
        <f t="shared" si="1"/>
        <v>1033257</v>
      </c>
      <c r="K124" s="18"/>
      <c r="M124" s="18"/>
      <c r="O124" s="18"/>
      <c r="P124" s="18"/>
    </row>
    <row r="125" spans="1:16">
      <c r="A125" s="7" t="s">
        <v>134</v>
      </c>
      <c r="B125" s="8" t="s">
        <v>309</v>
      </c>
      <c r="C125" s="26" t="s">
        <v>181</v>
      </c>
      <c r="D125" s="74">
        <v>76730</v>
      </c>
      <c r="E125" s="74">
        <v>42015</v>
      </c>
      <c r="F125" s="74">
        <v>29988</v>
      </c>
      <c r="G125" s="74">
        <v>20896</v>
      </c>
      <c r="H125" s="74">
        <v>15800</v>
      </c>
      <c r="I125" s="145">
        <f t="shared" si="1"/>
        <v>185429</v>
      </c>
      <c r="K125" s="18"/>
      <c r="M125" s="18"/>
      <c r="O125" s="18"/>
      <c r="P125" s="18"/>
    </row>
    <row r="126" spans="1:16">
      <c r="A126" s="7" t="s">
        <v>135</v>
      </c>
      <c r="B126" s="8" t="s">
        <v>310</v>
      </c>
      <c r="C126" s="32" t="s">
        <v>183</v>
      </c>
      <c r="D126" s="74">
        <v>96580</v>
      </c>
      <c r="E126" s="74">
        <v>52884</v>
      </c>
      <c r="F126" s="74">
        <v>37746</v>
      </c>
      <c r="G126" s="74">
        <v>26301</v>
      </c>
      <c r="H126" s="74">
        <v>19888</v>
      </c>
      <c r="I126" s="145">
        <f t="shared" si="1"/>
        <v>233399</v>
      </c>
      <c r="K126" s="18"/>
      <c r="M126" s="18"/>
      <c r="O126" s="18"/>
      <c r="P126" s="18"/>
    </row>
    <row r="127" spans="1:16">
      <c r="A127" s="7" t="s">
        <v>136</v>
      </c>
      <c r="B127" s="8" t="s">
        <v>311</v>
      </c>
      <c r="C127" s="29" t="s">
        <v>201</v>
      </c>
      <c r="D127" s="74">
        <v>43326</v>
      </c>
      <c r="E127" s="74">
        <v>23724</v>
      </c>
      <c r="F127" s="74">
        <v>16932</v>
      </c>
      <c r="G127" s="74">
        <v>11798</v>
      </c>
      <c r="H127" s="74">
        <v>8922</v>
      </c>
      <c r="I127" s="145">
        <f t="shared" si="1"/>
        <v>104702</v>
      </c>
      <c r="K127" s="18"/>
      <c r="M127" s="18"/>
      <c r="O127" s="18"/>
      <c r="P127" s="18"/>
    </row>
    <row r="128" spans="1:16">
      <c r="A128" s="7" t="s">
        <v>137</v>
      </c>
      <c r="B128" s="8" t="s">
        <v>312</v>
      </c>
      <c r="C128" s="26" t="s">
        <v>181</v>
      </c>
      <c r="D128" s="74">
        <v>239220</v>
      </c>
      <c r="E128" s="74">
        <v>130988</v>
      </c>
      <c r="F128" s="74">
        <v>93492</v>
      </c>
      <c r="G128" s="74">
        <v>65145</v>
      </c>
      <c r="H128" s="74">
        <v>49261</v>
      </c>
      <c r="I128" s="145">
        <f t="shared" si="1"/>
        <v>578106</v>
      </c>
      <c r="K128" s="18"/>
      <c r="M128" s="18"/>
      <c r="O128" s="18"/>
      <c r="P128" s="18"/>
    </row>
    <row r="129" spans="1:16">
      <c r="A129" s="7" t="s">
        <v>138</v>
      </c>
      <c r="B129" s="8" t="s">
        <v>313</v>
      </c>
      <c r="C129" s="26" t="s">
        <v>181</v>
      </c>
      <c r="D129" s="74">
        <v>188659</v>
      </c>
      <c r="E129" s="74">
        <v>103303</v>
      </c>
      <c r="F129" s="74">
        <v>73732</v>
      </c>
      <c r="G129" s="74">
        <v>51377</v>
      </c>
      <c r="H129" s="74">
        <v>38849</v>
      </c>
      <c r="I129" s="145">
        <f t="shared" si="1"/>
        <v>455920</v>
      </c>
      <c r="K129" s="18"/>
      <c r="M129" s="18"/>
      <c r="O129" s="18"/>
      <c r="P129" s="18"/>
    </row>
    <row r="130" spans="1:16">
      <c r="A130" s="7" t="s">
        <v>139</v>
      </c>
      <c r="B130" s="8" t="s">
        <v>314</v>
      </c>
      <c r="C130" s="29" t="s">
        <v>201</v>
      </c>
      <c r="D130" s="74">
        <v>574808</v>
      </c>
      <c r="E130" s="74">
        <v>314745</v>
      </c>
      <c r="F130" s="74">
        <v>224647</v>
      </c>
      <c r="G130" s="74">
        <v>156535</v>
      </c>
      <c r="H130" s="74">
        <v>118366</v>
      </c>
      <c r="I130" s="145">
        <f t="shared" si="1"/>
        <v>1389101</v>
      </c>
      <c r="K130" s="18"/>
      <c r="M130" s="18"/>
      <c r="O130" s="18"/>
      <c r="P130" s="18"/>
    </row>
    <row r="131" spans="1:16">
      <c r="A131" s="7" t="s">
        <v>140</v>
      </c>
      <c r="B131" s="8" t="s">
        <v>315</v>
      </c>
      <c r="C131" s="32" t="s">
        <v>183</v>
      </c>
      <c r="D131" s="74">
        <v>91901</v>
      </c>
      <c r="E131" s="74">
        <v>50321</v>
      </c>
      <c r="F131" s="74">
        <v>35917</v>
      </c>
      <c r="G131" s="74">
        <v>25027</v>
      </c>
      <c r="H131" s="74">
        <v>18924</v>
      </c>
      <c r="I131" s="145">
        <f t="shared" ref="I131:I166" si="2">SUM(D131:H131)</f>
        <v>222090</v>
      </c>
      <c r="K131" s="18"/>
      <c r="M131" s="18"/>
      <c r="O131" s="18"/>
      <c r="P131" s="18"/>
    </row>
    <row r="132" spans="1:16">
      <c r="A132" s="7" t="s">
        <v>141</v>
      </c>
      <c r="B132" s="8" t="s">
        <v>316</v>
      </c>
      <c r="C132" s="26" t="s">
        <v>181</v>
      </c>
      <c r="D132" s="74">
        <v>88805</v>
      </c>
      <c r="E132" s="74">
        <v>48626</v>
      </c>
      <c r="F132" s="74">
        <v>34707</v>
      </c>
      <c r="G132" s="74">
        <v>24184</v>
      </c>
      <c r="H132" s="74">
        <v>18287</v>
      </c>
      <c r="I132" s="145">
        <f t="shared" si="2"/>
        <v>214609</v>
      </c>
      <c r="K132" s="18"/>
      <c r="M132" s="18"/>
      <c r="O132" s="18"/>
      <c r="P132" s="18"/>
    </row>
    <row r="133" spans="1:16">
      <c r="A133" s="7" t="s">
        <v>142</v>
      </c>
      <c r="B133" s="8" t="s">
        <v>317</v>
      </c>
      <c r="C133" s="26" t="s">
        <v>181</v>
      </c>
      <c r="D133" s="74">
        <v>612061</v>
      </c>
      <c r="E133" s="74">
        <v>335143</v>
      </c>
      <c r="F133" s="74">
        <v>239206</v>
      </c>
      <c r="G133" s="74">
        <v>166680</v>
      </c>
      <c r="H133" s="74">
        <v>126037</v>
      </c>
      <c r="I133" s="145">
        <f t="shared" si="2"/>
        <v>1479127</v>
      </c>
      <c r="K133" s="18"/>
      <c r="M133" s="18"/>
      <c r="O133" s="18"/>
      <c r="P133" s="18"/>
    </row>
    <row r="134" spans="1:16">
      <c r="A134" s="7" t="s">
        <v>143</v>
      </c>
      <c r="B134" s="8" t="s">
        <v>318</v>
      </c>
      <c r="C134" s="34" t="s">
        <v>216</v>
      </c>
      <c r="D134" s="74">
        <v>36977</v>
      </c>
      <c r="E134" s="74">
        <v>20248</v>
      </c>
      <c r="F134" s="74">
        <v>14452</v>
      </c>
      <c r="G134" s="74">
        <v>10070</v>
      </c>
      <c r="H134" s="74">
        <v>7614</v>
      </c>
      <c r="I134" s="145">
        <f t="shared" si="2"/>
        <v>89361</v>
      </c>
      <c r="K134" s="18"/>
      <c r="M134" s="18"/>
      <c r="O134" s="18"/>
      <c r="P134" s="18"/>
    </row>
    <row r="135" spans="1:16">
      <c r="A135" s="7" t="s">
        <v>144</v>
      </c>
      <c r="B135" s="8" t="s">
        <v>319</v>
      </c>
      <c r="C135" s="29" t="s">
        <v>201</v>
      </c>
      <c r="D135" s="74">
        <v>418790</v>
      </c>
      <c r="E135" s="74">
        <v>229314</v>
      </c>
      <c r="F135" s="74">
        <v>163672</v>
      </c>
      <c r="G135" s="74">
        <v>114048</v>
      </c>
      <c r="H135" s="74">
        <v>86238</v>
      </c>
      <c r="I135" s="145">
        <f t="shared" si="2"/>
        <v>1012062</v>
      </c>
      <c r="K135" s="18"/>
      <c r="M135" s="18"/>
      <c r="O135" s="18"/>
      <c r="P135" s="18"/>
    </row>
    <row r="136" spans="1:16">
      <c r="A136" s="7" t="s">
        <v>145</v>
      </c>
      <c r="B136" s="8" t="s">
        <v>320</v>
      </c>
      <c r="C136" s="32" t="s">
        <v>183</v>
      </c>
      <c r="D136" s="74">
        <v>40511</v>
      </c>
      <c r="E136" s="74">
        <v>22182</v>
      </c>
      <c r="F136" s="74">
        <v>15832</v>
      </c>
      <c r="G136" s="74">
        <v>11032</v>
      </c>
      <c r="H136" s="74">
        <v>8342</v>
      </c>
      <c r="I136" s="145">
        <f t="shared" si="2"/>
        <v>97899</v>
      </c>
      <c r="K136" s="18"/>
      <c r="M136" s="18"/>
      <c r="O136" s="18"/>
      <c r="P136" s="18"/>
    </row>
    <row r="137" spans="1:16">
      <c r="A137" s="7" t="s">
        <v>146</v>
      </c>
      <c r="B137" s="8" t="s">
        <v>321</v>
      </c>
      <c r="C137" s="33" t="s">
        <v>190</v>
      </c>
      <c r="D137" s="74">
        <v>93272</v>
      </c>
      <c r="E137" s="74">
        <v>51072</v>
      </c>
      <c r="F137" s="74">
        <v>36452</v>
      </c>
      <c r="G137" s="74">
        <v>25400</v>
      </c>
      <c r="H137" s="74">
        <v>19207</v>
      </c>
      <c r="I137" s="145">
        <f t="shared" si="2"/>
        <v>225403</v>
      </c>
      <c r="K137" s="18"/>
      <c r="M137" s="18"/>
      <c r="O137" s="18"/>
      <c r="P137" s="18"/>
    </row>
    <row r="138" spans="1:16">
      <c r="A138" s="7" t="s">
        <v>147</v>
      </c>
      <c r="B138" s="8" t="s">
        <v>322</v>
      </c>
      <c r="C138" s="34" t="s">
        <v>216</v>
      </c>
      <c r="D138" s="74">
        <v>3209852</v>
      </c>
      <c r="E138" s="74">
        <v>1757599</v>
      </c>
      <c r="F138" s="74">
        <v>1254477</v>
      </c>
      <c r="G138" s="74">
        <v>874122</v>
      </c>
      <c r="H138" s="74">
        <v>660980</v>
      </c>
      <c r="I138" s="145">
        <f t="shared" si="2"/>
        <v>7757030</v>
      </c>
      <c r="K138" s="18"/>
      <c r="M138" s="18"/>
      <c r="O138" s="18"/>
      <c r="P138" s="18"/>
    </row>
    <row r="139" spans="1:16">
      <c r="A139" s="7" t="s">
        <v>148</v>
      </c>
      <c r="B139" s="8" t="s">
        <v>323</v>
      </c>
      <c r="C139" s="32" t="s">
        <v>183</v>
      </c>
      <c r="D139" s="74">
        <v>474549</v>
      </c>
      <c r="E139" s="74">
        <v>259846</v>
      </c>
      <c r="F139" s="74">
        <v>185463</v>
      </c>
      <c r="G139" s="74">
        <v>129231</v>
      </c>
      <c r="H139" s="74">
        <v>97720</v>
      </c>
      <c r="I139" s="145">
        <f t="shared" si="2"/>
        <v>1146809</v>
      </c>
      <c r="K139" s="18"/>
      <c r="M139" s="18"/>
      <c r="O139" s="18"/>
      <c r="P139" s="18"/>
    </row>
    <row r="140" spans="1:16">
      <c r="A140" s="7" t="s">
        <v>149</v>
      </c>
      <c r="B140" s="8" t="s">
        <v>324</v>
      </c>
      <c r="C140" s="33" t="s">
        <v>190</v>
      </c>
      <c r="D140" s="74">
        <v>92619</v>
      </c>
      <c r="E140" s="74">
        <v>50715</v>
      </c>
      <c r="F140" s="74">
        <v>36197</v>
      </c>
      <c r="G140" s="74">
        <v>25222</v>
      </c>
      <c r="H140" s="74">
        <v>19072</v>
      </c>
      <c r="I140" s="145">
        <f t="shared" si="2"/>
        <v>223825</v>
      </c>
      <c r="K140" s="18"/>
      <c r="M140" s="18"/>
      <c r="O140" s="18"/>
      <c r="P140" s="18"/>
    </row>
    <row r="141" spans="1:16">
      <c r="A141" s="7" t="s">
        <v>150</v>
      </c>
      <c r="B141" s="8" t="s">
        <v>325</v>
      </c>
      <c r="C141" s="26" t="s">
        <v>181</v>
      </c>
      <c r="D141" s="74">
        <v>234673</v>
      </c>
      <c r="E141" s="74">
        <v>128498</v>
      </c>
      <c r="F141" s="74">
        <v>91715</v>
      </c>
      <c r="G141" s="74">
        <v>63908</v>
      </c>
      <c r="H141" s="74">
        <v>48324</v>
      </c>
      <c r="I141" s="145">
        <f t="shared" si="2"/>
        <v>567118</v>
      </c>
      <c r="K141" s="18"/>
      <c r="M141" s="18"/>
      <c r="O141" s="18"/>
      <c r="P141" s="18"/>
    </row>
    <row r="142" spans="1:16">
      <c r="A142" s="7" t="s">
        <v>151</v>
      </c>
      <c r="B142" s="8" t="s">
        <v>326</v>
      </c>
      <c r="C142" s="32" t="s">
        <v>183</v>
      </c>
      <c r="D142" s="74">
        <v>456067</v>
      </c>
      <c r="E142" s="74">
        <v>249726</v>
      </c>
      <c r="F142" s="74">
        <v>178242</v>
      </c>
      <c r="G142" s="74">
        <v>124198</v>
      </c>
      <c r="H142" s="74">
        <v>93914</v>
      </c>
      <c r="I142" s="145">
        <f t="shared" si="2"/>
        <v>1102147</v>
      </c>
      <c r="K142" s="18"/>
      <c r="M142" s="18"/>
      <c r="O142" s="18"/>
      <c r="P142" s="18"/>
    </row>
    <row r="143" spans="1:16">
      <c r="A143" s="7" t="s">
        <v>152</v>
      </c>
      <c r="B143" s="8" t="s">
        <v>327</v>
      </c>
      <c r="C143" s="28" t="s">
        <v>187</v>
      </c>
      <c r="D143" s="74">
        <v>2902370</v>
      </c>
      <c r="E143" s="74">
        <v>1589233</v>
      </c>
      <c r="F143" s="74">
        <v>1134307</v>
      </c>
      <c r="G143" s="74">
        <v>790387</v>
      </c>
      <c r="H143" s="74">
        <v>597663</v>
      </c>
      <c r="I143" s="145">
        <f t="shared" si="2"/>
        <v>7013960</v>
      </c>
      <c r="K143" s="18"/>
      <c r="M143" s="18"/>
      <c r="O143" s="18"/>
      <c r="P143" s="18"/>
    </row>
    <row r="144" spans="1:16">
      <c r="A144" s="7" t="s">
        <v>153</v>
      </c>
      <c r="B144" s="8" t="s">
        <v>328</v>
      </c>
      <c r="C144" s="27" t="s">
        <v>185</v>
      </c>
      <c r="D144" s="74">
        <v>80191</v>
      </c>
      <c r="E144" s="74">
        <v>43909</v>
      </c>
      <c r="F144" s="74">
        <v>31340</v>
      </c>
      <c r="G144" s="74">
        <v>21838</v>
      </c>
      <c r="H144" s="74">
        <v>16513</v>
      </c>
      <c r="I144" s="145">
        <f t="shared" si="2"/>
        <v>193791</v>
      </c>
      <c r="K144" s="18"/>
      <c r="M144" s="18"/>
      <c r="O144" s="18"/>
      <c r="P144" s="18"/>
    </row>
    <row r="145" spans="1:16">
      <c r="A145" s="7" t="s">
        <v>154</v>
      </c>
      <c r="B145" s="8" t="s">
        <v>329</v>
      </c>
      <c r="C145" s="26" t="s">
        <v>181</v>
      </c>
      <c r="D145" s="74">
        <v>155694</v>
      </c>
      <c r="E145" s="74">
        <v>85252</v>
      </c>
      <c r="F145" s="74">
        <v>60848</v>
      </c>
      <c r="G145" s="74">
        <v>42399</v>
      </c>
      <c r="H145" s="74">
        <v>32061</v>
      </c>
      <c r="I145" s="145">
        <f t="shared" si="2"/>
        <v>376254</v>
      </c>
      <c r="K145" s="18"/>
      <c r="M145" s="18"/>
      <c r="O145" s="18"/>
      <c r="P145" s="18"/>
    </row>
    <row r="146" spans="1:16">
      <c r="A146" s="7" t="s">
        <v>155</v>
      </c>
      <c r="B146" s="8" t="s">
        <v>330</v>
      </c>
      <c r="C146" s="32" t="s">
        <v>183</v>
      </c>
      <c r="D146" s="74">
        <v>44281</v>
      </c>
      <c r="E146" s="74">
        <v>24247</v>
      </c>
      <c r="F146" s="74">
        <v>17306</v>
      </c>
      <c r="G146" s="74">
        <v>12059</v>
      </c>
      <c r="H146" s="74">
        <v>9118</v>
      </c>
      <c r="I146" s="145">
        <f t="shared" si="2"/>
        <v>107011</v>
      </c>
      <c r="K146" s="18"/>
      <c r="M146" s="18"/>
      <c r="O146" s="18"/>
      <c r="P146" s="18"/>
    </row>
    <row r="147" spans="1:16">
      <c r="A147" s="7" t="s">
        <v>156</v>
      </c>
      <c r="B147" s="8" t="s">
        <v>331</v>
      </c>
      <c r="C147" s="29" t="s">
        <v>201</v>
      </c>
      <c r="D147" s="74">
        <v>162556</v>
      </c>
      <c r="E147" s="74">
        <v>89010</v>
      </c>
      <c r="F147" s="74">
        <v>63530</v>
      </c>
      <c r="G147" s="74">
        <v>44268</v>
      </c>
      <c r="H147" s="74">
        <v>33474</v>
      </c>
      <c r="I147" s="145">
        <f t="shared" si="2"/>
        <v>392838</v>
      </c>
      <c r="K147" s="18"/>
      <c r="M147" s="18"/>
      <c r="O147" s="18"/>
      <c r="P147" s="18"/>
    </row>
    <row r="148" spans="1:16">
      <c r="A148" s="7" t="s">
        <v>157</v>
      </c>
      <c r="B148" s="8" t="s">
        <v>332</v>
      </c>
      <c r="C148" s="32" t="s">
        <v>183</v>
      </c>
      <c r="D148" s="74">
        <v>310282</v>
      </c>
      <c r="E148" s="74">
        <v>169899</v>
      </c>
      <c r="F148" s="74">
        <v>121265</v>
      </c>
      <c r="G148" s="74">
        <v>84497</v>
      </c>
      <c r="H148" s="74">
        <v>63894</v>
      </c>
      <c r="I148" s="145">
        <f t="shared" si="2"/>
        <v>749837</v>
      </c>
      <c r="K148" s="18"/>
      <c r="M148" s="18"/>
      <c r="O148" s="18"/>
      <c r="P148" s="18"/>
    </row>
    <row r="149" spans="1:16">
      <c r="A149" s="7" t="s">
        <v>158</v>
      </c>
      <c r="B149" s="8" t="s">
        <v>333</v>
      </c>
      <c r="C149" s="26" t="s">
        <v>181</v>
      </c>
      <c r="D149" s="74">
        <v>239274</v>
      </c>
      <c r="E149" s="74">
        <v>131018</v>
      </c>
      <c r="F149" s="74">
        <v>93512</v>
      </c>
      <c r="G149" s="74">
        <v>65160</v>
      </c>
      <c r="H149" s="74">
        <v>49272</v>
      </c>
      <c r="I149" s="145">
        <f t="shared" si="2"/>
        <v>578236</v>
      </c>
      <c r="K149" s="18"/>
      <c r="M149" s="18"/>
      <c r="O149" s="18"/>
      <c r="P149" s="18"/>
    </row>
    <row r="150" spans="1:16">
      <c r="A150" s="7" t="s">
        <v>159</v>
      </c>
      <c r="B150" s="8" t="s">
        <v>334</v>
      </c>
      <c r="C150" s="28" t="s">
        <v>187</v>
      </c>
      <c r="D150" s="74">
        <v>532136</v>
      </c>
      <c r="E150" s="74">
        <v>291378</v>
      </c>
      <c r="F150" s="74">
        <v>207970</v>
      </c>
      <c r="G150" s="74">
        <v>144918</v>
      </c>
      <c r="H150" s="74">
        <v>109578</v>
      </c>
      <c r="I150" s="145">
        <f t="shared" si="2"/>
        <v>1285980</v>
      </c>
      <c r="K150" s="18"/>
      <c r="M150" s="18"/>
      <c r="O150" s="18"/>
      <c r="P150" s="18"/>
    </row>
    <row r="151" spans="1:16">
      <c r="A151" s="7" t="s">
        <v>160</v>
      </c>
      <c r="B151" s="8" t="s">
        <v>335</v>
      </c>
      <c r="C151" s="27" t="s">
        <v>185</v>
      </c>
      <c r="D151" s="74">
        <v>208175</v>
      </c>
      <c r="E151" s="74">
        <v>113989</v>
      </c>
      <c r="F151" s="74">
        <v>81359</v>
      </c>
      <c r="G151" s="74">
        <v>56691</v>
      </c>
      <c r="H151" s="74">
        <v>42868</v>
      </c>
      <c r="I151" s="145">
        <f t="shared" si="2"/>
        <v>503082</v>
      </c>
      <c r="K151" s="18"/>
      <c r="M151" s="18"/>
      <c r="O151" s="18"/>
      <c r="P151" s="18"/>
    </row>
    <row r="152" spans="1:16">
      <c r="A152" s="7" t="s">
        <v>161</v>
      </c>
      <c r="B152" s="8" t="s">
        <v>336</v>
      </c>
      <c r="C152" s="27" t="s">
        <v>185</v>
      </c>
      <c r="D152" s="74">
        <v>135972</v>
      </c>
      <c r="E152" s="74">
        <v>74452</v>
      </c>
      <c r="F152" s="74">
        <v>53141</v>
      </c>
      <c r="G152" s="74">
        <v>37029</v>
      </c>
      <c r="H152" s="74">
        <v>28000</v>
      </c>
      <c r="I152" s="145">
        <f t="shared" si="2"/>
        <v>328594</v>
      </c>
      <c r="K152" s="18"/>
      <c r="M152" s="18"/>
      <c r="O152" s="18"/>
      <c r="P152" s="18"/>
    </row>
    <row r="153" spans="1:16">
      <c r="A153" s="7" t="s">
        <v>162</v>
      </c>
      <c r="B153" s="8" t="s">
        <v>337</v>
      </c>
      <c r="C153" s="32" t="s">
        <v>183</v>
      </c>
      <c r="D153" s="74">
        <v>92108</v>
      </c>
      <c r="E153" s="74">
        <v>50435</v>
      </c>
      <c r="F153" s="74">
        <v>35998</v>
      </c>
      <c r="G153" s="74">
        <v>25084</v>
      </c>
      <c r="H153" s="74">
        <v>18967</v>
      </c>
      <c r="I153" s="145">
        <f t="shared" si="2"/>
        <v>222592</v>
      </c>
      <c r="K153" s="18"/>
      <c r="M153" s="18"/>
      <c r="O153" s="18"/>
      <c r="P153" s="18"/>
    </row>
    <row r="154" spans="1:16">
      <c r="A154" s="7" t="s">
        <v>163</v>
      </c>
      <c r="B154" s="8" t="s">
        <v>338</v>
      </c>
      <c r="C154" s="29" t="s">
        <v>201</v>
      </c>
      <c r="D154" s="74">
        <v>1073187</v>
      </c>
      <c r="E154" s="74">
        <v>587639</v>
      </c>
      <c r="F154" s="74">
        <v>419424</v>
      </c>
      <c r="G154" s="74">
        <v>292256</v>
      </c>
      <c r="H154" s="74">
        <v>220993</v>
      </c>
      <c r="I154" s="145">
        <f t="shared" si="2"/>
        <v>2593499</v>
      </c>
      <c r="K154" s="18"/>
      <c r="M154" s="18"/>
      <c r="O154" s="18"/>
      <c r="P154" s="18"/>
    </row>
    <row r="155" spans="1:16">
      <c r="A155" s="7" t="s">
        <v>164</v>
      </c>
      <c r="B155" s="8" t="s">
        <v>339</v>
      </c>
      <c r="C155" s="27" t="s">
        <v>185</v>
      </c>
      <c r="D155" s="74">
        <v>193832</v>
      </c>
      <c r="E155" s="74">
        <v>106135</v>
      </c>
      <c r="F155" s="74">
        <v>75753</v>
      </c>
      <c r="G155" s="74">
        <v>52786</v>
      </c>
      <c r="H155" s="74">
        <v>39914</v>
      </c>
      <c r="I155" s="145">
        <f t="shared" si="2"/>
        <v>468420</v>
      </c>
      <c r="K155" s="18"/>
      <c r="M155" s="18"/>
      <c r="O155" s="18"/>
      <c r="P155" s="18"/>
    </row>
    <row r="156" spans="1:16">
      <c r="A156" s="7" t="s">
        <v>165</v>
      </c>
      <c r="B156" s="8" t="s">
        <v>340</v>
      </c>
      <c r="C156" s="33" t="s">
        <v>190</v>
      </c>
      <c r="D156" s="74">
        <v>64384</v>
      </c>
      <c r="E156" s="74">
        <v>35254</v>
      </c>
      <c r="F156" s="74">
        <v>25163</v>
      </c>
      <c r="G156" s="74">
        <v>17534</v>
      </c>
      <c r="H156" s="74">
        <v>13258</v>
      </c>
      <c r="I156" s="145">
        <f t="shared" si="2"/>
        <v>155593</v>
      </c>
      <c r="K156" s="18"/>
      <c r="M156" s="18"/>
      <c r="O156" s="18"/>
      <c r="P156" s="18"/>
    </row>
    <row r="157" spans="1:16">
      <c r="A157" s="7" t="s">
        <v>166</v>
      </c>
      <c r="B157" s="8" t="s">
        <v>341</v>
      </c>
      <c r="C157" s="34" t="s">
        <v>216</v>
      </c>
      <c r="D157" s="74">
        <v>541119</v>
      </c>
      <c r="E157" s="74">
        <v>296298</v>
      </c>
      <c r="F157" s="74">
        <v>211481</v>
      </c>
      <c r="G157" s="74">
        <v>147360</v>
      </c>
      <c r="H157" s="74">
        <v>111428</v>
      </c>
      <c r="I157" s="145">
        <f t="shared" si="2"/>
        <v>1307686</v>
      </c>
      <c r="K157" s="18"/>
      <c r="M157" s="18"/>
      <c r="O157" s="18"/>
      <c r="P157" s="18"/>
    </row>
    <row r="158" spans="1:16">
      <c r="A158" s="7" t="s">
        <v>167</v>
      </c>
      <c r="B158" s="8" t="s">
        <v>342</v>
      </c>
      <c r="C158" s="33" t="s">
        <v>190</v>
      </c>
      <c r="D158" s="74">
        <v>94789</v>
      </c>
      <c r="E158" s="74">
        <v>51903</v>
      </c>
      <c r="F158" s="74">
        <v>37046</v>
      </c>
      <c r="G158" s="74">
        <v>25814</v>
      </c>
      <c r="H158" s="74">
        <v>19519</v>
      </c>
      <c r="I158" s="145">
        <f t="shared" si="2"/>
        <v>229071</v>
      </c>
      <c r="K158" s="18"/>
      <c r="M158" s="18"/>
      <c r="O158" s="18"/>
      <c r="P158" s="18"/>
    </row>
    <row r="159" spans="1:16">
      <c r="A159" s="7" t="s">
        <v>168</v>
      </c>
      <c r="B159" s="8" t="s">
        <v>343</v>
      </c>
      <c r="C159" s="29" t="s">
        <v>201</v>
      </c>
      <c r="D159" s="74">
        <v>126482</v>
      </c>
      <c r="E159" s="74">
        <v>69257</v>
      </c>
      <c r="F159" s="74">
        <v>49432</v>
      </c>
      <c r="G159" s="74">
        <v>34444</v>
      </c>
      <c r="H159" s="74">
        <v>26046</v>
      </c>
      <c r="I159" s="145">
        <f t="shared" si="2"/>
        <v>305661</v>
      </c>
      <c r="K159" s="18"/>
      <c r="M159" s="18"/>
      <c r="O159" s="18"/>
      <c r="P159" s="18"/>
    </row>
    <row r="160" spans="1:16">
      <c r="A160" s="7" t="s">
        <v>169</v>
      </c>
      <c r="B160" s="8" t="s">
        <v>344</v>
      </c>
      <c r="C160" s="28" t="s">
        <v>187</v>
      </c>
      <c r="D160" s="74">
        <v>999164</v>
      </c>
      <c r="E160" s="74">
        <v>547106</v>
      </c>
      <c r="F160" s="74">
        <v>390494</v>
      </c>
      <c r="G160" s="74">
        <v>272096</v>
      </c>
      <c r="H160" s="74">
        <v>205750</v>
      </c>
      <c r="I160" s="145">
        <f t="shared" si="2"/>
        <v>2414610</v>
      </c>
      <c r="K160" s="18"/>
      <c r="M160" s="18"/>
      <c r="O160" s="18"/>
      <c r="P160" s="18"/>
    </row>
    <row r="161" spans="1:16">
      <c r="A161" s="7" t="s">
        <v>170</v>
      </c>
      <c r="B161" s="8" t="s">
        <v>345</v>
      </c>
      <c r="C161" s="32" t="s">
        <v>183</v>
      </c>
      <c r="D161" s="74">
        <v>47704</v>
      </c>
      <c r="E161" s="74">
        <v>26121</v>
      </c>
      <c r="F161" s="74">
        <v>18644</v>
      </c>
      <c r="G161" s="74">
        <v>12989</v>
      </c>
      <c r="H161" s="74">
        <v>9824</v>
      </c>
      <c r="I161" s="145">
        <f t="shared" si="2"/>
        <v>115282</v>
      </c>
      <c r="K161" s="18"/>
      <c r="M161" s="18"/>
      <c r="O161" s="18"/>
      <c r="P161" s="18"/>
    </row>
    <row r="162" spans="1:16">
      <c r="A162" s="7" t="s">
        <v>171</v>
      </c>
      <c r="B162" s="8" t="s">
        <v>346</v>
      </c>
      <c r="C162" s="34" t="s">
        <v>216</v>
      </c>
      <c r="D162" s="74">
        <v>236510</v>
      </c>
      <c r="E162" s="74">
        <v>129504</v>
      </c>
      <c r="F162" s="74">
        <v>92433</v>
      </c>
      <c r="G162" s="74">
        <v>64406</v>
      </c>
      <c r="H162" s="74">
        <v>48704</v>
      </c>
      <c r="I162" s="145">
        <f t="shared" si="2"/>
        <v>571557</v>
      </c>
      <c r="K162" s="18"/>
      <c r="M162" s="18"/>
      <c r="O162" s="18"/>
      <c r="P162" s="18"/>
    </row>
    <row r="163" spans="1:16">
      <c r="A163" s="20" t="s">
        <v>172</v>
      </c>
      <c r="B163" s="17" t="s">
        <v>347</v>
      </c>
      <c r="C163" s="26" t="s">
        <v>181</v>
      </c>
      <c r="D163" s="74">
        <v>131130</v>
      </c>
      <c r="E163" s="74">
        <v>71802</v>
      </c>
      <c r="F163" s="74">
        <v>51249</v>
      </c>
      <c r="G163" s="74">
        <v>35710</v>
      </c>
      <c r="H163" s="74">
        <v>27003</v>
      </c>
      <c r="I163" s="145">
        <f t="shared" si="2"/>
        <v>316894</v>
      </c>
      <c r="K163" s="18"/>
      <c r="M163" s="18"/>
      <c r="O163" s="18"/>
      <c r="P163" s="18"/>
    </row>
    <row r="164" spans="1:16">
      <c r="A164" s="7" t="s">
        <v>173</v>
      </c>
      <c r="B164" s="8" t="s">
        <v>348</v>
      </c>
      <c r="C164" s="33" t="s">
        <v>190</v>
      </c>
      <c r="D164" s="74">
        <v>43170</v>
      </c>
      <c r="E164" s="74">
        <v>23638</v>
      </c>
      <c r="F164" s="74">
        <v>16872</v>
      </c>
      <c r="G164" s="74">
        <v>11755</v>
      </c>
      <c r="H164" s="74">
        <v>8890</v>
      </c>
      <c r="I164" s="145">
        <f t="shared" si="2"/>
        <v>104325</v>
      </c>
      <c r="K164" s="18"/>
      <c r="M164" s="18"/>
      <c r="O164" s="18"/>
      <c r="P164" s="18"/>
    </row>
    <row r="165" spans="1:16">
      <c r="A165" s="7" t="s">
        <v>174</v>
      </c>
      <c r="B165" s="8" t="s">
        <v>349</v>
      </c>
      <c r="C165" s="34" t="s">
        <v>216</v>
      </c>
      <c r="D165" s="74">
        <v>126146</v>
      </c>
      <c r="E165" s="74">
        <v>69074</v>
      </c>
      <c r="F165" s="74">
        <v>49301</v>
      </c>
      <c r="G165" s="74">
        <v>34352</v>
      </c>
      <c r="H165" s="74">
        <v>25976</v>
      </c>
      <c r="I165" s="145">
        <f t="shared" si="2"/>
        <v>304849</v>
      </c>
      <c r="K165" s="18"/>
      <c r="M165" s="18"/>
      <c r="O165" s="18"/>
      <c r="P165" s="18"/>
    </row>
    <row r="166" spans="1:16">
      <c r="A166" s="7" t="s">
        <v>175</v>
      </c>
      <c r="B166" s="8" t="s">
        <v>350</v>
      </c>
      <c r="C166" s="29" t="s">
        <v>201</v>
      </c>
      <c r="D166" s="74">
        <v>115456</v>
      </c>
      <c r="E166" s="74">
        <v>63220</v>
      </c>
      <c r="F166" s="74">
        <v>45123</v>
      </c>
      <c r="G166" s="74">
        <v>31442</v>
      </c>
      <c r="H166" s="74">
        <v>23775</v>
      </c>
      <c r="I166" s="145">
        <f t="shared" si="2"/>
        <v>279016</v>
      </c>
      <c r="K166" s="18"/>
      <c r="M166" s="18"/>
      <c r="O166" s="18"/>
      <c r="P166" s="18"/>
    </row>
    <row r="167" spans="1:16">
      <c r="A167" s="14"/>
      <c r="B167" s="14"/>
      <c r="D167" s="68"/>
      <c r="E167" s="66"/>
      <c r="F167" s="66"/>
      <c r="G167" s="66"/>
      <c r="H167" s="66"/>
      <c r="I167" s="40">
        <f>SUM(I2:I166)</f>
        <v>166393834</v>
      </c>
      <c r="K167" s="18"/>
      <c r="M167" s="18"/>
      <c r="O167" s="18"/>
      <c r="P167" s="18"/>
    </row>
    <row r="168" spans="1:16">
      <c r="A168" s="6"/>
      <c r="B168" s="4" t="s">
        <v>351</v>
      </c>
      <c r="D168" s="78">
        <f>SUM(D2:D166)</f>
        <v>68853615</v>
      </c>
      <c r="E168" s="63">
        <f>SUM(E2:E166)</f>
        <v>37701755</v>
      </c>
      <c r="F168" s="40">
        <f>SUM(F2:F166)</f>
        <v>26909426</v>
      </c>
      <c r="G168" s="40">
        <f>SUM(G2:G166)</f>
        <v>18750548</v>
      </c>
      <c r="H168" s="40">
        <f>SUM(H2:H166)</f>
        <v>14178490</v>
      </c>
      <c r="I168" s="18">
        <v>9</v>
      </c>
      <c r="K168" s="18"/>
      <c r="M168" s="18"/>
      <c r="N168" s="18"/>
      <c r="O168" s="18"/>
      <c r="P168" s="18"/>
    </row>
    <row r="169" spans="1:16">
      <c r="A169" s="18">
        <v>1</v>
      </c>
      <c r="B169" s="18">
        <v>2</v>
      </c>
      <c r="C169" s="30">
        <v>3</v>
      </c>
      <c r="D169" s="37">
        <v>4</v>
      </c>
      <c r="E169" s="30">
        <v>5</v>
      </c>
      <c r="F169" s="30">
        <v>6</v>
      </c>
      <c r="G169" s="30">
        <v>7</v>
      </c>
      <c r="H169" s="30">
        <v>8</v>
      </c>
      <c r="I169" s="36"/>
      <c r="K169" s="18"/>
      <c r="M169" s="18"/>
      <c r="N169" s="18"/>
      <c r="O169" s="18"/>
      <c r="P169" s="18"/>
    </row>
    <row r="170" spans="1:16">
      <c r="A170" s="36"/>
      <c r="B170" s="36"/>
      <c r="C170" s="37"/>
      <c r="E170" s="36"/>
      <c r="F170" s="36"/>
      <c r="G170" s="36"/>
      <c r="H170" s="36"/>
      <c r="I170" s="19"/>
      <c r="K170" s="18"/>
      <c r="M170" s="18"/>
      <c r="N170" s="18"/>
      <c r="O170" s="18"/>
      <c r="P170" s="18"/>
    </row>
    <row r="171" spans="1:16">
      <c r="E171" s="19"/>
      <c r="F171" s="19"/>
      <c r="G171" s="19"/>
      <c r="H171" s="19"/>
      <c r="I171" s="36"/>
      <c r="K171" s="18"/>
      <c r="M171" s="18"/>
      <c r="N171" s="18"/>
      <c r="O171" s="18"/>
      <c r="P171" s="18"/>
    </row>
    <row r="172" spans="1:16">
      <c r="E172" s="36"/>
      <c r="F172" s="36"/>
      <c r="G172" s="36"/>
      <c r="H172" s="36"/>
      <c r="I172" s="10"/>
      <c r="K172" s="18"/>
      <c r="M172" s="18"/>
      <c r="N172" s="18"/>
      <c r="O172" s="18"/>
      <c r="P172" s="18"/>
    </row>
    <row r="173" spans="1:16">
      <c r="E173" s="10"/>
      <c r="F173" s="10"/>
      <c r="G173" s="10"/>
      <c r="H173" s="10"/>
      <c r="K173" s="18"/>
      <c r="M173" s="18"/>
      <c r="N173" s="18"/>
      <c r="O173" s="18"/>
      <c r="P173" s="18"/>
    </row>
    <row r="174" spans="1:16">
      <c r="K174" s="18"/>
      <c r="M174" s="18"/>
      <c r="N174" s="18"/>
      <c r="O174" s="18"/>
      <c r="P174" s="18"/>
    </row>
    <row r="175" spans="1:16">
      <c r="K175" s="18"/>
      <c r="M175" s="18"/>
      <c r="N175" s="18"/>
      <c r="O175" s="18"/>
      <c r="P175" s="18"/>
    </row>
    <row r="176" spans="1:16">
      <c r="J176" s="1"/>
      <c r="L176" s="1"/>
      <c r="N176" s="1"/>
    </row>
    <row r="177" spans="10:14">
      <c r="J177" s="1"/>
      <c r="L177" s="1"/>
      <c r="N177" s="1"/>
    </row>
    <row r="178" spans="10:14">
      <c r="J178" s="1"/>
      <c r="L178" s="1"/>
      <c r="N178" s="1"/>
    </row>
    <row r="179" spans="10:14">
      <c r="J179" s="1"/>
      <c r="L179" s="1"/>
      <c r="N179" s="1"/>
    </row>
    <row r="180" spans="10:14">
      <c r="J180" s="1"/>
      <c r="L180" s="1"/>
      <c r="N180" s="1"/>
    </row>
    <row r="181" spans="10:14">
      <c r="J181" s="1"/>
      <c r="L181" s="1"/>
      <c r="N181" s="1"/>
    </row>
    <row r="182" spans="10:14">
      <c r="J182" s="1"/>
      <c r="L182" s="1"/>
      <c r="N182" s="1"/>
    </row>
    <row r="183" spans="10:14">
      <c r="J183" s="1"/>
      <c r="L183" s="1"/>
      <c r="N183" s="1"/>
    </row>
    <row r="184" spans="10:14">
      <c r="J184" s="1"/>
      <c r="L184" s="1"/>
      <c r="N184" s="1"/>
    </row>
    <row r="185" spans="10:14">
      <c r="J185" s="1"/>
      <c r="L185" s="1"/>
      <c r="N185" s="1"/>
    </row>
    <row r="186" spans="10:14">
      <c r="J186" s="1"/>
      <c r="L186" s="1"/>
      <c r="N186" s="1"/>
    </row>
    <row r="187" spans="10:14">
      <c r="J187" s="1"/>
      <c r="L187" s="1"/>
      <c r="N187" s="1"/>
    </row>
    <row r="188" spans="10:14">
      <c r="J188" s="1"/>
      <c r="L188" s="1"/>
      <c r="N188" s="1"/>
    </row>
    <row r="189" spans="10:14">
      <c r="J189" s="1"/>
      <c r="L189" s="1"/>
      <c r="N189" s="1"/>
    </row>
    <row r="190" spans="10:14">
      <c r="J190" s="1"/>
      <c r="L190" s="1"/>
      <c r="N190" s="1"/>
    </row>
    <row r="191" spans="10:14">
      <c r="J191" s="1"/>
      <c r="L191" s="1"/>
      <c r="N191" s="1"/>
    </row>
    <row r="192" spans="10:14">
      <c r="J192" s="1"/>
      <c r="L192" s="1"/>
      <c r="N192" s="1"/>
    </row>
    <row r="193" spans="10:14">
      <c r="J193" s="1"/>
      <c r="L193" s="1"/>
      <c r="N193" s="1"/>
    </row>
    <row r="194" spans="10:14">
      <c r="J194" s="1"/>
      <c r="L194" s="1"/>
      <c r="N194" s="1"/>
    </row>
    <row r="195" spans="10:14">
      <c r="J195" s="1"/>
      <c r="L195" s="1"/>
      <c r="N195" s="1"/>
    </row>
    <row r="196" spans="10:14">
      <c r="J196" s="1"/>
      <c r="L196" s="1"/>
      <c r="N196" s="1"/>
    </row>
    <row r="197" spans="10:14">
      <c r="J197" s="1"/>
      <c r="L197" s="1"/>
      <c r="N197" s="1"/>
    </row>
    <row r="198" spans="10:14">
      <c r="J198" s="1"/>
      <c r="L198" s="1"/>
      <c r="N198" s="1"/>
    </row>
    <row r="199" spans="10:14">
      <c r="J199" s="1"/>
      <c r="L199" s="1"/>
      <c r="N199" s="1"/>
    </row>
    <row r="200" spans="10:14">
      <c r="J200" s="1"/>
      <c r="L200" s="1"/>
      <c r="N200" s="1"/>
    </row>
    <row r="201" spans="10:14">
      <c r="J201" s="1"/>
      <c r="L201" s="1"/>
      <c r="N201" s="1"/>
    </row>
    <row r="202" spans="10:14">
      <c r="J202" s="1"/>
      <c r="L202" s="1"/>
      <c r="N202" s="1"/>
    </row>
    <row r="203" spans="10:14">
      <c r="J203" s="1"/>
      <c r="L203" s="1"/>
      <c r="N203" s="1"/>
    </row>
    <row r="204" spans="10:14">
      <c r="J204" s="1"/>
      <c r="L204" s="1"/>
      <c r="N204" s="1"/>
    </row>
    <row r="205" spans="10:14">
      <c r="J205" s="1"/>
      <c r="L205" s="1"/>
      <c r="N205" s="1"/>
    </row>
    <row r="206" spans="10:14">
      <c r="J206" s="1"/>
      <c r="L206" s="1"/>
      <c r="N206" s="1"/>
    </row>
    <row r="207" spans="10:14">
      <c r="J207" s="1"/>
      <c r="L207" s="1"/>
      <c r="N207" s="1"/>
    </row>
    <row r="208" spans="10:14">
      <c r="J208" s="1"/>
      <c r="L208" s="1"/>
      <c r="N208" s="1"/>
    </row>
    <row r="209" spans="10:14">
      <c r="J209" s="1"/>
      <c r="L209" s="1"/>
      <c r="N209" s="1"/>
    </row>
    <row r="210" spans="10:14">
      <c r="J210" s="1"/>
      <c r="L210" s="1"/>
      <c r="N210" s="1"/>
    </row>
    <row r="211" spans="10:14">
      <c r="J211" s="1"/>
      <c r="L211" s="1"/>
      <c r="N211" s="1"/>
    </row>
    <row r="212" spans="10:14">
      <c r="J212" s="1"/>
      <c r="L212" s="1"/>
      <c r="N212" s="1"/>
    </row>
    <row r="213" spans="10:14">
      <c r="J213" s="1"/>
      <c r="L213" s="1"/>
      <c r="N213" s="1"/>
    </row>
    <row r="214" spans="10:14">
      <c r="J214" s="1"/>
      <c r="L214" s="1"/>
      <c r="N214" s="1"/>
    </row>
    <row r="215" spans="10:14">
      <c r="J215" s="1"/>
      <c r="L215" s="1"/>
      <c r="N215" s="1"/>
    </row>
    <row r="216" spans="10:14">
      <c r="J216" s="1"/>
      <c r="L216" s="1"/>
      <c r="N216" s="1"/>
    </row>
    <row r="217" spans="10:14">
      <c r="J217" s="1"/>
      <c r="L217" s="1"/>
      <c r="N217" s="1"/>
    </row>
    <row r="218" spans="10:14">
      <c r="J218" s="1"/>
      <c r="L218" s="1"/>
      <c r="N218" s="1"/>
    </row>
    <row r="219" spans="10:14">
      <c r="J219" s="1"/>
      <c r="L219" s="1"/>
      <c r="N219" s="1"/>
    </row>
    <row r="220" spans="10:14">
      <c r="J220" s="1"/>
      <c r="L220" s="1"/>
      <c r="N220" s="1"/>
    </row>
    <row r="221" spans="10:14">
      <c r="J221" s="1"/>
      <c r="L221" s="1"/>
      <c r="N221" s="1"/>
    </row>
    <row r="222" spans="10:14">
      <c r="J222" s="1"/>
      <c r="L222" s="1"/>
      <c r="N222" s="1"/>
    </row>
    <row r="223" spans="10:14">
      <c r="J223" s="1"/>
      <c r="L223" s="1"/>
      <c r="N223" s="1"/>
    </row>
    <row r="224" spans="10:14">
      <c r="J224" s="1"/>
      <c r="L224" s="1"/>
      <c r="N224" s="1"/>
    </row>
    <row r="225" spans="10:14">
      <c r="J225" s="1"/>
      <c r="L225" s="1"/>
      <c r="N225" s="1"/>
    </row>
    <row r="226" spans="10:14">
      <c r="J226" s="1"/>
      <c r="L226" s="1"/>
      <c r="N226" s="1"/>
    </row>
    <row r="227" spans="10:14">
      <c r="J227" s="1"/>
      <c r="L227" s="1"/>
      <c r="N227" s="1"/>
    </row>
    <row r="228" spans="10:14">
      <c r="J228" s="1"/>
      <c r="L228" s="1"/>
      <c r="N228" s="1"/>
    </row>
    <row r="229" spans="10:14">
      <c r="J229" s="1"/>
      <c r="L229" s="1"/>
      <c r="N229" s="1"/>
    </row>
    <row r="230" spans="10:14">
      <c r="J230" s="1"/>
      <c r="L230" s="1"/>
      <c r="N230" s="1"/>
    </row>
    <row r="231" spans="10:14">
      <c r="J231" s="1"/>
      <c r="L231" s="1"/>
      <c r="N231" s="1"/>
    </row>
    <row r="232" spans="10:14">
      <c r="J232" s="1"/>
      <c r="L232" s="1"/>
      <c r="N232" s="1"/>
    </row>
    <row r="233" spans="10:14">
      <c r="J233" s="1"/>
      <c r="L233" s="1"/>
      <c r="N233" s="1"/>
    </row>
    <row r="234" spans="10:14">
      <c r="J234" s="1"/>
      <c r="L234" s="1"/>
      <c r="N234" s="1"/>
    </row>
    <row r="235" spans="10:14">
      <c r="J235" s="1"/>
      <c r="L235" s="1"/>
      <c r="N235" s="1"/>
    </row>
    <row r="236" spans="10:14">
      <c r="J236" s="1"/>
      <c r="L236" s="1"/>
      <c r="N236" s="1"/>
    </row>
    <row r="237" spans="10:14">
      <c r="J237" s="1"/>
      <c r="L237" s="1"/>
      <c r="N237" s="1"/>
    </row>
    <row r="238" spans="10:14">
      <c r="J238" s="1"/>
      <c r="L238" s="1"/>
      <c r="N238" s="1"/>
    </row>
    <row r="239" spans="10:14">
      <c r="J239" s="1"/>
      <c r="L239" s="1"/>
      <c r="N239" s="1"/>
    </row>
    <row r="240" spans="10:14">
      <c r="J240" s="1"/>
      <c r="L240" s="1"/>
      <c r="N240" s="1"/>
    </row>
    <row r="241" spans="10:14">
      <c r="J241" s="1"/>
      <c r="L241" s="1"/>
      <c r="N241" s="1"/>
    </row>
    <row r="242" spans="10:14">
      <c r="J242" s="1"/>
      <c r="L242" s="1"/>
      <c r="N242" s="1"/>
    </row>
    <row r="243" spans="10:14">
      <c r="J243" s="1"/>
      <c r="L243" s="1"/>
      <c r="N243" s="1"/>
    </row>
    <row r="244" spans="10:14">
      <c r="J244" s="1"/>
      <c r="L244" s="1"/>
      <c r="N244" s="1"/>
    </row>
    <row r="245" spans="10:14">
      <c r="J245" s="1"/>
      <c r="L245" s="1"/>
      <c r="N245" s="1"/>
    </row>
    <row r="246" spans="10:14">
      <c r="J246" s="1"/>
      <c r="L246" s="1"/>
      <c r="N246" s="1"/>
    </row>
    <row r="247" spans="10:14">
      <c r="J247" s="1"/>
      <c r="L247" s="1"/>
      <c r="N247" s="1"/>
    </row>
    <row r="248" spans="10:14">
      <c r="J248" s="1"/>
      <c r="L248" s="1"/>
      <c r="N248" s="1"/>
    </row>
    <row r="249" spans="10:14">
      <c r="J249" s="1"/>
      <c r="L249" s="1"/>
      <c r="N249" s="1"/>
    </row>
    <row r="250" spans="10:14">
      <c r="J250" s="1"/>
      <c r="L250" s="1"/>
      <c r="N250" s="1"/>
    </row>
    <row r="251" spans="10:14">
      <c r="J251" s="1"/>
      <c r="L251" s="1"/>
      <c r="N251" s="1"/>
    </row>
    <row r="252" spans="10:14">
      <c r="J252" s="1"/>
      <c r="L252" s="1"/>
      <c r="N252" s="1"/>
    </row>
    <row r="253" spans="10:14">
      <c r="J253" s="1"/>
      <c r="L253" s="1"/>
      <c r="N253" s="1"/>
    </row>
    <row r="254" spans="10:14">
      <c r="J254" s="1"/>
      <c r="L254" s="1"/>
      <c r="N254" s="1"/>
    </row>
    <row r="255" spans="10:14">
      <c r="J255" s="1"/>
      <c r="L255" s="1"/>
      <c r="N255" s="1"/>
    </row>
    <row r="256" spans="10:14">
      <c r="J256" s="1"/>
      <c r="L256" s="1"/>
      <c r="N256" s="1"/>
    </row>
    <row r="257" spans="10:14">
      <c r="J257" s="1"/>
      <c r="L257" s="1"/>
      <c r="N257" s="1"/>
    </row>
    <row r="258" spans="10:14">
      <c r="J258" s="1"/>
      <c r="L258" s="1"/>
      <c r="N258" s="1"/>
    </row>
    <row r="259" spans="10:14">
      <c r="J259" s="1"/>
      <c r="L259" s="1"/>
      <c r="N259" s="1"/>
    </row>
    <row r="260" spans="10:14">
      <c r="J260" s="1"/>
      <c r="L260" s="1"/>
      <c r="N260" s="1"/>
    </row>
    <row r="261" spans="10:14">
      <c r="J261" s="1"/>
      <c r="L261" s="1"/>
      <c r="N261" s="1"/>
    </row>
    <row r="262" spans="10:14">
      <c r="J262" s="1"/>
      <c r="L262" s="1"/>
      <c r="N262" s="1"/>
    </row>
    <row r="263" spans="10:14">
      <c r="J263" s="1"/>
      <c r="L263" s="1"/>
      <c r="N263" s="1"/>
    </row>
    <row r="264" spans="10:14">
      <c r="J264" s="1"/>
      <c r="L264" s="1"/>
      <c r="N264" s="1"/>
    </row>
    <row r="265" spans="10:14">
      <c r="J265" s="1"/>
      <c r="L265" s="1"/>
      <c r="N265" s="1"/>
    </row>
    <row r="266" spans="10:14">
      <c r="J266" s="1"/>
      <c r="L266" s="1"/>
      <c r="N266" s="1"/>
    </row>
    <row r="267" spans="10:14">
      <c r="J267" s="1"/>
      <c r="L267" s="1"/>
      <c r="N267" s="1"/>
    </row>
    <row r="268" spans="10:14">
      <c r="J268" s="1"/>
      <c r="L268" s="1"/>
      <c r="N268" s="1"/>
    </row>
    <row r="269" spans="10:14">
      <c r="J269" s="1"/>
      <c r="L269" s="1"/>
      <c r="N269" s="1"/>
    </row>
    <row r="270" spans="10:14">
      <c r="J270" s="1"/>
      <c r="L270" s="1"/>
      <c r="N270" s="1"/>
    </row>
    <row r="271" spans="10:14">
      <c r="J271" s="1"/>
      <c r="L271" s="1"/>
      <c r="N271" s="1"/>
    </row>
    <row r="272" spans="10:14">
      <c r="J272" s="1"/>
      <c r="L272" s="1"/>
      <c r="N272" s="1"/>
    </row>
    <row r="273" spans="10:14">
      <c r="J273" s="1"/>
      <c r="L273" s="1"/>
      <c r="N273" s="1"/>
    </row>
    <row r="274" spans="10:14">
      <c r="J274" s="1"/>
      <c r="L274" s="1"/>
      <c r="N274" s="1"/>
    </row>
    <row r="275" spans="10:14">
      <c r="J275" s="1"/>
      <c r="L275" s="1"/>
      <c r="N275" s="1"/>
    </row>
    <row r="276" spans="10:14">
      <c r="J276" s="1"/>
      <c r="L276" s="1"/>
      <c r="N276" s="1"/>
    </row>
    <row r="277" spans="10:14">
      <c r="J277" s="1"/>
      <c r="L277" s="1"/>
      <c r="N277" s="1"/>
    </row>
    <row r="278" spans="10:14">
      <c r="J278" s="1"/>
      <c r="L278" s="1"/>
      <c r="N278" s="1"/>
    </row>
    <row r="279" spans="10:14">
      <c r="J279" s="1"/>
      <c r="L279" s="1"/>
      <c r="N279" s="1"/>
    </row>
    <row r="280" spans="10:14">
      <c r="J280" s="1"/>
      <c r="L280" s="1"/>
      <c r="N280" s="1"/>
    </row>
    <row r="281" spans="10:14">
      <c r="J281" s="1"/>
      <c r="L281" s="1"/>
      <c r="N281" s="1"/>
    </row>
    <row r="282" spans="10:14">
      <c r="J282" s="1"/>
      <c r="L282" s="1"/>
      <c r="N282" s="1"/>
    </row>
    <row r="283" spans="10:14">
      <c r="J283" s="1"/>
      <c r="L283" s="1"/>
      <c r="N283" s="1"/>
    </row>
    <row r="284" spans="10:14">
      <c r="J284" s="1"/>
      <c r="L284" s="1"/>
      <c r="N284" s="1"/>
    </row>
    <row r="285" spans="10:14">
      <c r="J285" s="1"/>
      <c r="L285" s="1"/>
      <c r="N285" s="1"/>
    </row>
    <row r="286" spans="10:14">
      <c r="J286" s="1"/>
      <c r="L286" s="1"/>
      <c r="N286" s="1"/>
    </row>
    <row r="287" spans="10:14">
      <c r="J287" s="1"/>
      <c r="L287" s="1"/>
      <c r="N287" s="1"/>
    </row>
    <row r="288" spans="10:14">
      <c r="J288" s="1"/>
      <c r="L288" s="1"/>
      <c r="N288" s="1"/>
    </row>
    <row r="289" spans="10:14">
      <c r="J289" s="1"/>
      <c r="L289" s="1"/>
      <c r="N289" s="1"/>
    </row>
    <row r="290" spans="10:14">
      <c r="J290" s="1"/>
      <c r="L290" s="1"/>
      <c r="N290" s="1"/>
    </row>
    <row r="291" spans="10:14">
      <c r="J291" s="1"/>
      <c r="L291" s="1"/>
      <c r="N291" s="1"/>
    </row>
    <row r="292" spans="10:14">
      <c r="J292" s="1"/>
      <c r="L292" s="1"/>
      <c r="N292" s="1"/>
    </row>
    <row r="293" spans="10:14">
      <c r="J293" s="1"/>
      <c r="L293" s="1"/>
      <c r="N293" s="1"/>
    </row>
    <row r="294" spans="10:14">
      <c r="J294" s="1"/>
      <c r="L294" s="1"/>
      <c r="N294" s="1"/>
    </row>
    <row r="295" spans="10:14">
      <c r="J295" s="1"/>
      <c r="L295" s="1"/>
      <c r="N295" s="1"/>
    </row>
    <row r="296" spans="10:14">
      <c r="J296" s="1"/>
      <c r="L296" s="1"/>
      <c r="N296" s="1"/>
    </row>
    <row r="297" spans="10:14">
      <c r="J297" s="1"/>
      <c r="L297" s="1"/>
      <c r="N297" s="1"/>
    </row>
    <row r="298" spans="10:14">
      <c r="J298" s="1"/>
      <c r="L298" s="1"/>
      <c r="N298" s="1"/>
    </row>
    <row r="299" spans="10:14">
      <c r="J299" s="1"/>
      <c r="L299" s="1"/>
      <c r="N299" s="1"/>
    </row>
    <row r="300" spans="10:14">
      <c r="J300" s="1"/>
      <c r="L300" s="1"/>
      <c r="N300" s="1"/>
    </row>
    <row r="301" spans="10:14">
      <c r="J301" s="1"/>
      <c r="L301" s="1"/>
      <c r="N301" s="1"/>
    </row>
    <row r="302" spans="10:14">
      <c r="J302" s="1"/>
      <c r="L302" s="1"/>
      <c r="N302" s="1"/>
    </row>
    <row r="303" spans="10:14">
      <c r="J303" s="1"/>
      <c r="L303" s="1"/>
      <c r="N303" s="1"/>
    </row>
    <row r="304" spans="10:14">
      <c r="J304" s="1"/>
      <c r="L304" s="1"/>
      <c r="N304" s="1"/>
    </row>
    <row r="305" spans="10:14">
      <c r="J305" s="1"/>
      <c r="L305" s="1"/>
      <c r="N305" s="1"/>
    </row>
    <row r="306" spans="10:14">
      <c r="J306" s="1"/>
      <c r="L306" s="1"/>
      <c r="N306" s="1"/>
    </row>
    <row r="307" spans="10:14">
      <c r="J307" s="1"/>
      <c r="L307" s="1"/>
      <c r="N307" s="1"/>
    </row>
    <row r="308" spans="10:14">
      <c r="J308" s="1"/>
      <c r="L308" s="1"/>
      <c r="N308" s="1"/>
    </row>
    <row r="309" spans="10:14">
      <c r="J309" s="1"/>
      <c r="L309" s="1"/>
      <c r="N309" s="1"/>
    </row>
    <row r="310" spans="10:14">
      <c r="J310" s="1"/>
      <c r="L310" s="1"/>
      <c r="N310" s="1"/>
    </row>
    <row r="311" spans="10:14">
      <c r="J311" s="1"/>
      <c r="L311" s="1"/>
      <c r="N311" s="1"/>
    </row>
    <row r="312" spans="10:14">
      <c r="J312" s="1"/>
      <c r="L312" s="1"/>
      <c r="N312" s="1"/>
    </row>
    <row r="313" spans="10:14">
      <c r="J313" s="1"/>
      <c r="L313" s="1"/>
      <c r="N313" s="1"/>
    </row>
    <row r="314" spans="10:14">
      <c r="J314" s="1"/>
      <c r="L314" s="1"/>
      <c r="N314" s="1"/>
    </row>
    <row r="315" spans="10:14">
      <c r="J315" s="1"/>
      <c r="L315" s="1"/>
      <c r="N315" s="1"/>
    </row>
    <row r="316" spans="10:14">
      <c r="J316" s="1"/>
      <c r="L316" s="1"/>
      <c r="N316" s="1"/>
    </row>
    <row r="317" spans="10:14">
      <c r="J317" s="1"/>
      <c r="L317" s="1"/>
      <c r="N317" s="1"/>
    </row>
    <row r="318" spans="10:14">
      <c r="J318" s="1"/>
      <c r="L318" s="1"/>
      <c r="N318" s="1"/>
    </row>
    <row r="319" spans="10:14">
      <c r="J319" s="1"/>
      <c r="L319" s="1"/>
      <c r="N319" s="1"/>
    </row>
    <row r="320" spans="10:14">
      <c r="J320" s="1"/>
      <c r="L320" s="1"/>
      <c r="N320" s="1"/>
    </row>
    <row r="321" spans="10:14">
      <c r="J321" s="1"/>
      <c r="L321" s="1"/>
      <c r="N321" s="1"/>
    </row>
    <row r="322" spans="10:14">
      <c r="J322" s="1"/>
      <c r="L322" s="1"/>
      <c r="N322" s="1"/>
    </row>
    <row r="323" spans="10:14">
      <c r="J323" s="1"/>
      <c r="L323" s="1"/>
      <c r="N323" s="1"/>
    </row>
    <row r="324" spans="10:14">
      <c r="J324" s="1"/>
      <c r="L324" s="1"/>
      <c r="N324" s="1"/>
    </row>
    <row r="325" spans="10:14">
      <c r="J325" s="1"/>
      <c r="L325" s="1"/>
      <c r="N325" s="1"/>
    </row>
    <row r="326" spans="10:14">
      <c r="J326" s="1"/>
      <c r="L326" s="1"/>
      <c r="N326" s="1"/>
    </row>
    <row r="327" spans="10:14">
      <c r="J327" s="1"/>
      <c r="L327" s="1"/>
      <c r="N327" s="1"/>
    </row>
    <row r="328" spans="10:14">
      <c r="J328" s="1"/>
      <c r="L328" s="1"/>
      <c r="N328" s="1"/>
    </row>
    <row r="329" spans="10:14">
      <c r="J329" s="1"/>
      <c r="L329" s="1"/>
      <c r="N329" s="1"/>
    </row>
    <row r="330" spans="10:14">
      <c r="J330" s="1"/>
      <c r="L330" s="1"/>
      <c r="N330" s="1"/>
    </row>
    <row r="331" spans="10:14">
      <c r="J331" s="1"/>
      <c r="L331" s="1"/>
      <c r="N331" s="1"/>
    </row>
    <row r="332" spans="10:14">
      <c r="J332" s="1"/>
      <c r="L332" s="1"/>
      <c r="N332" s="1"/>
    </row>
    <row r="333" spans="10:14">
      <c r="J333" s="1"/>
      <c r="L333" s="1"/>
      <c r="N333" s="1"/>
    </row>
    <row r="334" spans="10:14">
      <c r="J334" s="1"/>
      <c r="L334" s="1"/>
      <c r="N334" s="1"/>
    </row>
    <row r="335" spans="10:14">
      <c r="J335" s="1"/>
      <c r="L335" s="1"/>
      <c r="N335" s="1"/>
    </row>
    <row r="336" spans="10:14">
      <c r="J336" s="1"/>
      <c r="L336" s="1"/>
      <c r="N336" s="1"/>
    </row>
    <row r="337" spans="10:14">
      <c r="J337" s="1"/>
      <c r="L337" s="1"/>
      <c r="N337" s="1"/>
    </row>
    <row r="338" spans="10:14">
      <c r="J338" s="1"/>
      <c r="L338" s="1"/>
      <c r="N338" s="1"/>
    </row>
    <row r="339" spans="10:14">
      <c r="J339" s="1"/>
      <c r="L339" s="1"/>
      <c r="N339" s="1"/>
    </row>
    <row r="340" spans="10:14">
      <c r="J340" s="1"/>
      <c r="L340" s="1"/>
      <c r="N340" s="1"/>
    </row>
    <row r="341" spans="10:14">
      <c r="J341" s="1"/>
      <c r="L341" s="1"/>
      <c r="N341" s="1"/>
    </row>
    <row r="342" spans="10:14">
      <c r="J342" s="1"/>
      <c r="L342" s="1"/>
      <c r="N342" s="1"/>
    </row>
    <row r="343" spans="10:14">
      <c r="J343" s="1"/>
      <c r="L343" s="1"/>
      <c r="N343" s="1"/>
    </row>
    <row r="344" spans="10:14">
      <c r="J344" s="1"/>
      <c r="L344" s="1"/>
      <c r="N344" s="1"/>
    </row>
    <row r="345" spans="10:14">
      <c r="J345" s="1"/>
      <c r="L345" s="1"/>
      <c r="N345" s="1"/>
    </row>
    <row r="346" spans="10:14">
      <c r="J346" s="1"/>
      <c r="L346" s="1"/>
      <c r="N346" s="1"/>
    </row>
    <row r="347" spans="10:14">
      <c r="J347" s="1"/>
      <c r="L347" s="1"/>
      <c r="N347" s="1"/>
    </row>
    <row r="348" spans="10:14">
      <c r="J348" s="1"/>
      <c r="L348" s="1"/>
      <c r="N348" s="1"/>
    </row>
    <row r="349" spans="10:14">
      <c r="J349" s="1"/>
      <c r="L349" s="1"/>
      <c r="N349" s="1"/>
    </row>
    <row r="350" spans="10:14">
      <c r="J350" s="1"/>
      <c r="L350" s="1"/>
      <c r="N350" s="1"/>
    </row>
    <row r="351" spans="10:14">
      <c r="J351" s="1"/>
      <c r="L351" s="1"/>
      <c r="N351" s="1"/>
    </row>
    <row r="352" spans="10:14">
      <c r="J352" s="1"/>
      <c r="L352" s="1"/>
      <c r="N352" s="1"/>
    </row>
    <row r="353" spans="10:14">
      <c r="J353" s="1"/>
      <c r="L353" s="1"/>
      <c r="N353" s="1"/>
    </row>
    <row r="354" spans="10:14">
      <c r="J354" s="1"/>
      <c r="L354" s="1"/>
      <c r="N354" s="1"/>
    </row>
    <row r="355" spans="10:14">
      <c r="J355" s="1"/>
      <c r="L355" s="1"/>
      <c r="N355" s="1"/>
    </row>
    <row r="356" spans="10:14">
      <c r="J356" s="1"/>
      <c r="L356" s="1"/>
      <c r="N356" s="1"/>
    </row>
    <row r="357" spans="10:14">
      <c r="J357" s="1"/>
      <c r="L357" s="1"/>
      <c r="N357" s="1"/>
    </row>
    <row r="358" spans="10:14">
      <c r="J358" s="1"/>
      <c r="L358" s="1"/>
      <c r="N358" s="1"/>
    </row>
    <row r="359" spans="10:14">
      <c r="J359" s="1"/>
      <c r="L359" s="1"/>
      <c r="N359" s="1"/>
    </row>
    <row r="360" spans="10:14">
      <c r="J360" s="1"/>
      <c r="L360" s="1"/>
      <c r="N360" s="1"/>
    </row>
    <row r="361" spans="10:14">
      <c r="J361" s="1"/>
      <c r="L361" s="1"/>
      <c r="N361" s="1"/>
    </row>
    <row r="362" spans="10:14">
      <c r="J362" s="1"/>
      <c r="L362" s="1"/>
      <c r="N362" s="1"/>
    </row>
    <row r="363" spans="10:14">
      <c r="J363" s="1"/>
      <c r="L363" s="1"/>
      <c r="N363" s="1"/>
    </row>
    <row r="364" spans="10:14">
      <c r="J364" s="1"/>
      <c r="L364" s="1"/>
      <c r="N364" s="1"/>
    </row>
    <row r="365" spans="10:14">
      <c r="J365" s="1"/>
      <c r="L365" s="1"/>
      <c r="N365" s="1"/>
    </row>
    <row r="366" spans="10:14">
      <c r="J366" s="1"/>
      <c r="L366" s="1"/>
      <c r="N366" s="1"/>
    </row>
    <row r="367" spans="10:14">
      <c r="J367" s="1"/>
      <c r="L367" s="1"/>
      <c r="N367" s="1"/>
    </row>
    <row r="368" spans="10:14">
      <c r="J368" s="1"/>
      <c r="L368" s="1"/>
      <c r="N368" s="1"/>
    </row>
    <row r="369" spans="10:14">
      <c r="J369" s="1"/>
      <c r="L369" s="1"/>
      <c r="N369" s="1"/>
    </row>
    <row r="370" spans="10:14">
      <c r="J370" s="1"/>
      <c r="L370" s="1"/>
      <c r="N370" s="1"/>
    </row>
    <row r="371" spans="10:14">
      <c r="J371" s="1"/>
      <c r="L371" s="1"/>
      <c r="N371" s="1"/>
    </row>
    <row r="372" spans="10:14">
      <c r="J372" s="1"/>
      <c r="L372" s="1"/>
      <c r="N372" s="1"/>
    </row>
    <row r="373" spans="10:14">
      <c r="J373" s="1"/>
      <c r="L373" s="1"/>
      <c r="N373" s="1"/>
    </row>
    <row r="374" spans="10:14">
      <c r="J374" s="1"/>
      <c r="L374" s="1"/>
      <c r="N374" s="1"/>
    </row>
    <row r="375" spans="10:14">
      <c r="J375" s="1"/>
      <c r="L375" s="1"/>
      <c r="N375" s="1"/>
    </row>
    <row r="376" spans="10:14">
      <c r="J376" s="1"/>
      <c r="L376" s="1"/>
      <c r="N376" s="1"/>
    </row>
    <row r="377" spans="10:14">
      <c r="J377" s="1"/>
      <c r="L377" s="1"/>
      <c r="N377" s="1"/>
    </row>
    <row r="378" spans="10:14">
      <c r="J378" s="1"/>
      <c r="L378" s="1"/>
      <c r="N378" s="1"/>
    </row>
    <row r="379" spans="10:14">
      <c r="J379" s="1"/>
      <c r="L379" s="1"/>
      <c r="N379" s="1"/>
    </row>
    <row r="380" spans="10:14">
      <c r="J380" s="1"/>
      <c r="L380" s="1"/>
      <c r="N380" s="1"/>
    </row>
    <row r="381" spans="10:14">
      <c r="J381" s="1"/>
      <c r="L381" s="1"/>
      <c r="N381" s="1"/>
    </row>
    <row r="382" spans="10:14">
      <c r="J382" s="1"/>
      <c r="L382" s="1"/>
      <c r="N382" s="1"/>
    </row>
    <row r="383" spans="10:14">
      <c r="J383" s="1"/>
      <c r="L383" s="1"/>
      <c r="N383" s="1"/>
    </row>
    <row r="384" spans="10:14">
      <c r="J384" s="1"/>
      <c r="L384" s="1"/>
      <c r="N384" s="1"/>
    </row>
    <row r="385" spans="10:14">
      <c r="J385" s="1"/>
      <c r="L385" s="1"/>
      <c r="N385" s="1"/>
    </row>
    <row r="386" spans="10:14">
      <c r="J386" s="1"/>
      <c r="L386" s="1"/>
      <c r="N386" s="1"/>
    </row>
    <row r="387" spans="10:14">
      <c r="J387" s="1"/>
      <c r="L387" s="1"/>
      <c r="N387" s="1"/>
    </row>
    <row r="388" spans="10:14">
      <c r="J388" s="1"/>
      <c r="L388" s="1"/>
      <c r="N388" s="1"/>
    </row>
    <row r="389" spans="10:14">
      <c r="J389" s="1"/>
      <c r="L389" s="1"/>
      <c r="N389" s="1"/>
    </row>
    <row r="390" spans="10:14">
      <c r="J390" s="1"/>
      <c r="L390" s="1"/>
      <c r="N390" s="1"/>
    </row>
    <row r="391" spans="10:14">
      <c r="J391" s="1"/>
      <c r="L391" s="1"/>
      <c r="N391" s="1"/>
    </row>
    <row r="392" spans="10:14">
      <c r="J392" s="1"/>
      <c r="L392" s="1"/>
      <c r="N392" s="1"/>
    </row>
    <row r="393" spans="10:14">
      <c r="J393" s="1"/>
      <c r="L393" s="1"/>
      <c r="N393" s="1"/>
    </row>
    <row r="394" spans="10:14">
      <c r="J394" s="1"/>
      <c r="L394" s="1"/>
      <c r="N394" s="1"/>
    </row>
    <row r="395" spans="10:14">
      <c r="J395" s="1"/>
      <c r="L395" s="1"/>
      <c r="N395" s="1"/>
    </row>
    <row r="396" spans="10:14">
      <c r="J396" s="1"/>
      <c r="L396" s="1"/>
      <c r="N396" s="1"/>
    </row>
    <row r="397" spans="10:14">
      <c r="J397" s="1"/>
      <c r="L397" s="1"/>
      <c r="N397" s="1"/>
    </row>
    <row r="398" spans="10:14">
      <c r="J398" s="1"/>
      <c r="L398" s="1"/>
      <c r="N398" s="1"/>
    </row>
    <row r="399" spans="10:14">
      <c r="J399" s="1"/>
      <c r="L399" s="1"/>
      <c r="N399" s="1"/>
    </row>
    <row r="400" spans="10:14">
      <c r="J400" s="1"/>
      <c r="L400" s="1"/>
      <c r="N400" s="1"/>
    </row>
    <row r="401" spans="10:14">
      <c r="J401" s="1"/>
      <c r="L401" s="1"/>
      <c r="N401" s="1"/>
    </row>
    <row r="402" spans="10:14">
      <c r="J402" s="1"/>
      <c r="L402" s="1"/>
      <c r="N402" s="1"/>
    </row>
    <row r="403" spans="10:14">
      <c r="J403" s="1"/>
      <c r="L403" s="1"/>
      <c r="N403" s="1"/>
    </row>
    <row r="404" spans="10:14">
      <c r="J404" s="1"/>
      <c r="L404" s="1"/>
      <c r="N404" s="1"/>
    </row>
    <row r="405" spans="10:14">
      <c r="J405" s="1"/>
      <c r="L405" s="1"/>
      <c r="N405" s="1"/>
    </row>
    <row r="406" spans="10:14">
      <c r="J406" s="1"/>
      <c r="L406" s="1"/>
      <c r="N406" s="1"/>
    </row>
    <row r="407" spans="10:14">
      <c r="J407" s="1"/>
      <c r="L407" s="1"/>
      <c r="N407" s="1"/>
    </row>
    <row r="408" spans="10:14">
      <c r="J408" s="1"/>
      <c r="L408" s="1"/>
      <c r="N408" s="1"/>
    </row>
    <row r="409" spans="10:14">
      <c r="J409" s="1"/>
      <c r="L409" s="1"/>
      <c r="N409" s="1"/>
    </row>
    <row r="410" spans="10:14">
      <c r="J410" s="1"/>
      <c r="L410" s="1"/>
      <c r="N410" s="1"/>
    </row>
    <row r="411" spans="10:14">
      <c r="J411" s="1"/>
      <c r="L411" s="1"/>
      <c r="N411" s="1"/>
    </row>
    <row r="412" spans="10:14">
      <c r="J412" s="1"/>
      <c r="L412" s="1"/>
      <c r="N412" s="1"/>
    </row>
    <row r="413" spans="10:14">
      <c r="J413" s="1"/>
      <c r="L413" s="1"/>
      <c r="N413" s="1"/>
    </row>
    <row r="414" spans="10:14">
      <c r="J414" s="1"/>
      <c r="L414" s="1"/>
      <c r="N414" s="1"/>
    </row>
    <row r="415" spans="10:14">
      <c r="J415" s="1"/>
      <c r="L415" s="1"/>
      <c r="N415" s="1"/>
    </row>
    <row r="416" spans="10:14">
      <c r="J416" s="1"/>
      <c r="L416" s="1"/>
      <c r="N416" s="1"/>
    </row>
    <row r="417" spans="10:14">
      <c r="J417" s="1"/>
      <c r="L417" s="1"/>
      <c r="N417" s="1"/>
    </row>
    <row r="418" spans="10:14">
      <c r="J418" s="1"/>
      <c r="L418" s="1"/>
      <c r="N418" s="1"/>
    </row>
    <row r="419" spans="10:14">
      <c r="J419" s="1"/>
      <c r="L419" s="1"/>
      <c r="N419" s="1"/>
    </row>
    <row r="420" spans="10:14">
      <c r="J420" s="1"/>
      <c r="L420" s="1"/>
      <c r="N420" s="1"/>
    </row>
    <row r="421" spans="10:14">
      <c r="J421" s="1"/>
      <c r="L421" s="1"/>
      <c r="N421" s="1"/>
    </row>
    <row r="422" spans="10:14">
      <c r="J422" s="1"/>
      <c r="L422" s="1"/>
      <c r="N422" s="1"/>
    </row>
    <row r="423" spans="10:14">
      <c r="J423" s="1"/>
      <c r="L423" s="1"/>
      <c r="N423" s="1"/>
    </row>
    <row r="424" spans="10:14">
      <c r="J424" s="1"/>
      <c r="L424" s="1"/>
      <c r="N424" s="1"/>
    </row>
    <row r="425" spans="10:14">
      <c r="J425" s="1"/>
      <c r="L425" s="1"/>
      <c r="N425" s="1"/>
    </row>
    <row r="426" spans="10:14">
      <c r="J426" s="1"/>
      <c r="L426" s="1"/>
      <c r="N426" s="1"/>
    </row>
    <row r="427" spans="10:14">
      <c r="J427" s="1"/>
      <c r="L427" s="1"/>
      <c r="N427" s="1"/>
    </row>
    <row r="428" spans="10:14">
      <c r="J428" s="1"/>
      <c r="L428" s="1"/>
      <c r="N428" s="1"/>
    </row>
    <row r="429" spans="10:14">
      <c r="J429" s="1"/>
      <c r="L429" s="1"/>
      <c r="N429" s="1"/>
    </row>
    <row r="430" spans="10:14">
      <c r="J430" s="1"/>
      <c r="L430" s="1"/>
      <c r="N430" s="1"/>
    </row>
    <row r="431" spans="10:14">
      <c r="J431" s="1"/>
      <c r="L431" s="1"/>
      <c r="N431" s="1"/>
    </row>
    <row r="432" spans="10:14">
      <c r="J432" s="1"/>
      <c r="L432" s="1"/>
      <c r="N432" s="1"/>
    </row>
    <row r="433" spans="10:14">
      <c r="J433" s="1"/>
      <c r="L433" s="1"/>
      <c r="N433" s="1"/>
    </row>
    <row r="434" spans="10:14">
      <c r="J434" s="1"/>
      <c r="L434" s="1"/>
      <c r="N434" s="1"/>
    </row>
    <row r="435" spans="10:14">
      <c r="J435" s="1"/>
      <c r="L435" s="1"/>
      <c r="N435" s="1"/>
    </row>
    <row r="436" spans="10:14">
      <c r="J436" s="1"/>
      <c r="L436" s="1"/>
      <c r="N436" s="1"/>
    </row>
    <row r="437" spans="10:14">
      <c r="J437" s="1"/>
      <c r="L437" s="1"/>
      <c r="N437" s="1"/>
    </row>
    <row r="438" spans="10:14">
      <c r="J438" s="1"/>
      <c r="L438" s="1"/>
      <c r="N438" s="1"/>
    </row>
    <row r="439" spans="10:14">
      <c r="J439" s="1"/>
      <c r="L439" s="1"/>
      <c r="N439" s="1"/>
    </row>
    <row r="440" spans="10:14">
      <c r="J440" s="1"/>
      <c r="L440" s="1"/>
      <c r="N440" s="1"/>
    </row>
    <row r="441" spans="10:14">
      <c r="J441" s="1"/>
      <c r="L441" s="1"/>
      <c r="N441" s="1"/>
    </row>
    <row r="442" spans="10:14">
      <c r="J442" s="1"/>
      <c r="L442" s="1"/>
      <c r="N442" s="1"/>
    </row>
    <row r="443" spans="10:14">
      <c r="J443" s="1"/>
      <c r="L443" s="1"/>
      <c r="N443" s="1"/>
    </row>
    <row r="444" spans="10:14">
      <c r="J444" s="1"/>
      <c r="L444" s="1"/>
      <c r="N444" s="1"/>
    </row>
    <row r="445" spans="10:14">
      <c r="J445" s="1"/>
      <c r="L445" s="1"/>
      <c r="N445" s="1"/>
    </row>
    <row r="446" spans="10:14">
      <c r="J446" s="1"/>
      <c r="L446" s="1"/>
      <c r="N446" s="1"/>
    </row>
    <row r="447" spans="10:14">
      <c r="J447" s="1"/>
      <c r="L447" s="1"/>
      <c r="N447" s="1"/>
    </row>
    <row r="448" spans="10:14">
      <c r="J448" s="1"/>
      <c r="L448" s="1"/>
      <c r="N448" s="1"/>
    </row>
    <row r="449" spans="10:14">
      <c r="J449" s="1"/>
      <c r="L449" s="1"/>
      <c r="N449" s="1"/>
    </row>
    <row r="450" spans="10:14">
      <c r="J450" s="1"/>
      <c r="L450" s="1"/>
      <c r="N450" s="1"/>
    </row>
    <row r="451" spans="10:14">
      <c r="J451" s="1"/>
      <c r="L451" s="1"/>
      <c r="N451" s="1"/>
    </row>
    <row r="452" spans="10:14">
      <c r="J452" s="1"/>
      <c r="L452" s="1"/>
      <c r="N452" s="1"/>
    </row>
    <row r="453" spans="10:14">
      <c r="J453" s="1"/>
      <c r="L453" s="1"/>
      <c r="N453" s="1"/>
    </row>
    <row r="454" spans="10:14">
      <c r="J454" s="1"/>
      <c r="L454" s="1"/>
      <c r="N454" s="1"/>
    </row>
    <row r="455" spans="10:14">
      <c r="J455" s="1"/>
      <c r="L455" s="1"/>
      <c r="N455" s="1"/>
    </row>
    <row r="456" spans="10:14">
      <c r="J456" s="1"/>
      <c r="L456" s="1"/>
      <c r="N456" s="1"/>
    </row>
    <row r="457" spans="10:14">
      <c r="J457" s="1"/>
      <c r="L457" s="1"/>
      <c r="N457" s="1"/>
    </row>
    <row r="458" spans="10:14">
      <c r="J458" s="1"/>
      <c r="L458" s="1"/>
      <c r="N458" s="1"/>
    </row>
    <row r="459" spans="10:14">
      <c r="J459" s="1"/>
      <c r="L459" s="1"/>
      <c r="N459" s="1"/>
    </row>
    <row r="460" spans="10:14">
      <c r="J460" s="1"/>
      <c r="L460" s="1"/>
      <c r="N460" s="1"/>
    </row>
    <row r="461" spans="10:14">
      <c r="J461" s="1"/>
      <c r="L461" s="1"/>
      <c r="N461" s="1"/>
    </row>
    <row r="462" spans="10:14">
      <c r="J462" s="1"/>
      <c r="L462" s="1"/>
      <c r="N462" s="1"/>
    </row>
    <row r="463" spans="10:14">
      <c r="J463" s="1"/>
      <c r="L463" s="1"/>
      <c r="N463" s="1"/>
    </row>
    <row r="464" spans="10:14">
      <c r="J464" s="1"/>
      <c r="L464" s="1"/>
      <c r="N464" s="1"/>
    </row>
    <row r="465" spans="10:14">
      <c r="J465" s="1"/>
      <c r="L465" s="1"/>
      <c r="N465" s="1"/>
    </row>
    <row r="466" spans="10:14">
      <c r="J466" s="1"/>
      <c r="L466" s="1"/>
      <c r="N466" s="1"/>
    </row>
    <row r="467" spans="10:14">
      <c r="J467" s="1"/>
      <c r="L467" s="1"/>
      <c r="N467" s="1"/>
    </row>
    <row r="468" spans="10:14">
      <c r="J468" s="1"/>
      <c r="L468" s="1"/>
      <c r="N468" s="1"/>
    </row>
    <row r="469" spans="10:14">
      <c r="J469" s="1"/>
      <c r="L469" s="1"/>
      <c r="N469" s="1"/>
    </row>
    <row r="470" spans="10:14">
      <c r="J470" s="1"/>
      <c r="L470" s="1"/>
      <c r="N470" s="1"/>
    </row>
    <row r="471" spans="10:14">
      <c r="J471" s="1"/>
      <c r="L471" s="1"/>
      <c r="N471" s="1"/>
    </row>
    <row r="472" spans="10:14">
      <c r="J472" s="1"/>
      <c r="L472" s="1"/>
      <c r="N472" s="1"/>
    </row>
    <row r="473" spans="10:14">
      <c r="J473" s="1"/>
      <c r="L473" s="1"/>
      <c r="N473" s="1"/>
    </row>
    <row r="474" spans="10:14">
      <c r="J474" s="1"/>
      <c r="L474" s="1"/>
      <c r="N474" s="1"/>
    </row>
    <row r="475" spans="10:14">
      <c r="J475" s="1"/>
      <c r="L475" s="1"/>
      <c r="N475" s="1"/>
    </row>
    <row r="476" spans="10:14">
      <c r="J476" s="1"/>
      <c r="L476" s="1"/>
      <c r="N476" s="1"/>
    </row>
    <row r="477" spans="10:14">
      <c r="J477" s="1"/>
      <c r="L477" s="1"/>
      <c r="N477" s="1"/>
    </row>
    <row r="478" spans="10:14">
      <c r="J478" s="1"/>
      <c r="L478" s="1"/>
      <c r="N478" s="1"/>
    </row>
    <row r="479" spans="10:14">
      <c r="J479" s="1"/>
      <c r="L479" s="1"/>
      <c r="N479" s="1"/>
    </row>
    <row r="480" spans="10:14">
      <c r="J480" s="1"/>
      <c r="L480" s="1"/>
      <c r="N480" s="1"/>
    </row>
    <row r="481" spans="10:14">
      <c r="J481" s="1"/>
      <c r="L481" s="1"/>
      <c r="N481" s="1"/>
    </row>
    <row r="482" spans="10:14">
      <c r="J482" s="1"/>
      <c r="L482" s="1"/>
      <c r="N482" s="1"/>
    </row>
    <row r="483" spans="10:14">
      <c r="J483" s="1"/>
      <c r="L483" s="1"/>
      <c r="N483" s="1"/>
    </row>
    <row r="484" spans="10:14">
      <c r="J484" s="1"/>
      <c r="L484" s="1"/>
      <c r="N484" s="1"/>
    </row>
    <row r="485" spans="10:14">
      <c r="J485" s="1"/>
      <c r="L485" s="1"/>
      <c r="N485" s="1"/>
    </row>
    <row r="486" spans="10:14">
      <c r="J486" s="1"/>
      <c r="L486" s="1"/>
      <c r="N486" s="1"/>
    </row>
    <row r="487" spans="10:14">
      <c r="J487" s="1"/>
      <c r="L487" s="1"/>
      <c r="N487" s="1"/>
    </row>
    <row r="488" spans="10:14">
      <c r="J488" s="1"/>
      <c r="L488" s="1"/>
      <c r="N488" s="1"/>
    </row>
    <row r="489" spans="10:14">
      <c r="J489" s="1"/>
      <c r="L489" s="1"/>
      <c r="N489" s="1"/>
    </row>
    <row r="490" spans="10:14">
      <c r="J490" s="1"/>
      <c r="L490" s="1"/>
      <c r="N490" s="1"/>
    </row>
    <row r="491" spans="10:14">
      <c r="J491" s="1"/>
      <c r="L491" s="1"/>
      <c r="N491" s="1"/>
    </row>
    <row r="492" spans="10:14">
      <c r="J492" s="1"/>
      <c r="L492" s="1"/>
      <c r="N492" s="1"/>
    </row>
    <row r="493" spans="10:14">
      <c r="J493" s="1"/>
      <c r="L493" s="1"/>
      <c r="N493" s="1"/>
    </row>
    <row r="494" spans="10:14">
      <c r="J494" s="1"/>
      <c r="L494" s="1"/>
      <c r="N494" s="1"/>
    </row>
    <row r="495" spans="10:14">
      <c r="J495" s="1"/>
      <c r="L495" s="1"/>
      <c r="N495" s="1"/>
    </row>
    <row r="496" spans="10:14">
      <c r="J496" s="1"/>
      <c r="L496" s="1"/>
      <c r="N496" s="1"/>
    </row>
    <row r="497" spans="10:14">
      <c r="J497" s="1"/>
      <c r="L497" s="1"/>
      <c r="N497" s="1"/>
    </row>
    <row r="498" spans="10:14">
      <c r="J498" s="1"/>
      <c r="L498" s="1"/>
      <c r="N498" s="1"/>
    </row>
    <row r="499" spans="10:14">
      <c r="J499" s="1"/>
      <c r="L499" s="1"/>
      <c r="N499" s="1"/>
    </row>
    <row r="500" spans="10:14">
      <c r="J500" s="1"/>
      <c r="L500" s="1"/>
      <c r="N500" s="1"/>
    </row>
    <row r="501" spans="10:14">
      <c r="J501" s="1"/>
      <c r="L501" s="1"/>
      <c r="N501" s="1"/>
    </row>
    <row r="502" spans="10:14">
      <c r="J502" s="1"/>
      <c r="L502" s="1"/>
      <c r="N502" s="1"/>
    </row>
    <row r="503" spans="10:14">
      <c r="J503" s="1"/>
      <c r="L503" s="1"/>
      <c r="N503" s="1"/>
    </row>
    <row r="504" spans="10:14">
      <c r="J504" s="1"/>
      <c r="L504" s="1"/>
      <c r="N504" s="1"/>
    </row>
    <row r="505" spans="10:14">
      <c r="J505" s="1"/>
      <c r="L505" s="1"/>
      <c r="N505" s="1"/>
    </row>
    <row r="506" spans="10:14">
      <c r="J506" s="1"/>
      <c r="L506" s="1"/>
      <c r="N506" s="1"/>
    </row>
    <row r="507" spans="10:14">
      <c r="J507" s="1"/>
      <c r="L507" s="1"/>
      <c r="N507" s="1"/>
    </row>
    <row r="508" spans="10:14">
      <c r="J508" s="1"/>
      <c r="L508" s="1"/>
      <c r="N508" s="1"/>
    </row>
    <row r="509" spans="10:14">
      <c r="J509" s="1"/>
      <c r="L509" s="1"/>
      <c r="N509" s="1"/>
    </row>
    <row r="510" spans="10:14">
      <c r="J510" s="1"/>
      <c r="L510" s="1"/>
      <c r="N510" s="1"/>
    </row>
    <row r="511" spans="10:14">
      <c r="J511" s="1"/>
      <c r="L511" s="1"/>
      <c r="N511" s="1"/>
    </row>
    <row r="512" spans="10:14">
      <c r="J512" s="1"/>
      <c r="L512" s="1"/>
      <c r="N512" s="1"/>
    </row>
    <row r="513" spans="10:14">
      <c r="J513" s="1"/>
      <c r="L513" s="1"/>
      <c r="N513" s="1"/>
    </row>
    <row r="514" spans="10:14">
      <c r="J514" s="1"/>
      <c r="L514" s="1"/>
      <c r="N514" s="1"/>
    </row>
    <row r="515" spans="10:14">
      <c r="J515" s="1"/>
      <c r="L515" s="1"/>
      <c r="N515" s="1"/>
    </row>
    <row r="516" spans="10:14">
      <c r="J516" s="1"/>
      <c r="L516" s="1"/>
      <c r="N516" s="1"/>
    </row>
    <row r="517" spans="10:14">
      <c r="J517" s="1"/>
      <c r="L517" s="1"/>
      <c r="N517" s="1"/>
    </row>
    <row r="518" spans="10:14">
      <c r="J518" s="1"/>
      <c r="L518" s="1"/>
      <c r="N518" s="1"/>
    </row>
    <row r="519" spans="10:14">
      <c r="J519" s="1"/>
      <c r="L519" s="1"/>
      <c r="N519" s="1"/>
    </row>
    <row r="520" spans="10:14">
      <c r="J520" s="1"/>
      <c r="L520" s="1"/>
      <c r="N520" s="1"/>
    </row>
    <row r="521" spans="10:14">
      <c r="J521" s="1"/>
      <c r="L521" s="1"/>
      <c r="N521" s="1"/>
    </row>
    <row r="522" spans="10:14">
      <c r="J522" s="1"/>
      <c r="L522" s="1"/>
      <c r="N522" s="1"/>
    </row>
    <row r="523" spans="10:14">
      <c r="J523" s="1"/>
      <c r="L523" s="1"/>
      <c r="N523" s="1"/>
    </row>
    <row r="524" spans="10:14">
      <c r="J524" s="1"/>
      <c r="L524" s="1"/>
      <c r="N524" s="1"/>
    </row>
    <row r="525" spans="10:14">
      <c r="J525" s="1"/>
      <c r="L525" s="1"/>
      <c r="N525" s="1"/>
    </row>
    <row r="526" spans="10:14">
      <c r="J526" s="1"/>
      <c r="L526" s="1"/>
      <c r="N526" s="1"/>
    </row>
    <row r="527" spans="10:14">
      <c r="J527" s="1"/>
      <c r="L527" s="1"/>
      <c r="N527" s="1"/>
    </row>
    <row r="528" spans="10:14">
      <c r="J528" s="1"/>
      <c r="L528" s="1"/>
      <c r="N528" s="1"/>
    </row>
    <row r="529" spans="10:14">
      <c r="J529" s="1"/>
      <c r="L529" s="1"/>
      <c r="N529" s="1"/>
    </row>
    <row r="530" spans="10:14">
      <c r="J530" s="1"/>
      <c r="L530" s="1"/>
      <c r="N530" s="1"/>
    </row>
    <row r="531" spans="10:14">
      <c r="J531" s="1"/>
      <c r="L531" s="1"/>
      <c r="N531" s="1"/>
    </row>
    <row r="532" spans="10:14">
      <c r="J532" s="1"/>
      <c r="L532" s="1"/>
      <c r="N532" s="1"/>
    </row>
    <row r="533" spans="10:14">
      <c r="J533" s="1"/>
      <c r="L533" s="1"/>
      <c r="N533" s="1"/>
    </row>
    <row r="534" spans="10:14">
      <c r="J534" s="1"/>
      <c r="L534" s="1"/>
      <c r="N534" s="1"/>
    </row>
    <row r="535" spans="10:14">
      <c r="J535" s="1"/>
      <c r="L535" s="1"/>
      <c r="N535" s="1"/>
    </row>
    <row r="536" spans="10:14">
      <c r="J536" s="1"/>
      <c r="L536" s="1"/>
      <c r="N536" s="1"/>
    </row>
    <row r="537" spans="10:14">
      <c r="J537" s="1"/>
      <c r="L537" s="1"/>
      <c r="N537" s="1"/>
    </row>
    <row r="538" spans="10:14">
      <c r="J538" s="1"/>
      <c r="L538" s="1"/>
      <c r="N538" s="1"/>
    </row>
    <row r="539" spans="10:14">
      <c r="J539" s="1"/>
      <c r="L539" s="1"/>
      <c r="N539" s="1"/>
    </row>
    <row r="540" spans="10:14">
      <c r="J540" s="1"/>
      <c r="L540" s="1"/>
      <c r="N540" s="1"/>
    </row>
    <row r="541" spans="10:14">
      <c r="J541" s="1"/>
      <c r="L541" s="1"/>
      <c r="N541" s="1"/>
    </row>
    <row r="542" spans="10:14">
      <c r="J542" s="1"/>
      <c r="L542" s="1"/>
      <c r="N542" s="1"/>
    </row>
    <row r="543" spans="10:14">
      <c r="J543" s="1"/>
      <c r="L543" s="1"/>
      <c r="N543" s="1"/>
    </row>
    <row r="544" spans="10:14">
      <c r="J544" s="1"/>
      <c r="L544" s="1"/>
      <c r="N544" s="1"/>
    </row>
    <row r="545" spans="10:14">
      <c r="J545" s="1"/>
      <c r="L545" s="1"/>
      <c r="N545" s="1"/>
    </row>
    <row r="546" spans="10:14">
      <c r="J546" s="1"/>
      <c r="L546" s="1"/>
      <c r="N546" s="1"/>
    </row>
    <row r="547" spans="10:14">
      <c r="J547" s="1"/>
      <c r="L547" s="1"/>
      <c r="N547" s="1"/>
    </row>
    <row r="548" spans="10:14">
      <c r="J548" s="1"/>
      <c r="L548" s="1"/>
      <c r="N548" s="1"/>
    </row>
    <row r="549" spans="10:14">
      <c r="J549" s="1"/>
      <c r="L549" s="1"/>
      <c r="N549" s="1"/>
    </row>
    <row r="550" spans="10:14">
      <c r="J550" s="1"/>
      <c r="L550" s="1"/>
      <c r="N550" s="1"/>
    </row>
    <row r="551" spans="10:14">
      <c r="J551" s="1"/>
      <c r="L551" s="1"/>
      <c r="N551" s="1"/>
    </row>
    <row r="552" spans="10:14">
      <c r="J552" s="1"/>
      <c r="L552" s="1"/>
      <c r="N552" s="1"/>
    </row>
    <row r="553" spans="10:14">
      <c r="J553" s="1"/>
      <c r="L553" s="1"/>
      <c r="N553" s="1"/>
    </row>
    <row r="554" spans="10:14">
      <c r="J554" s="1"/>
      <c r="L554" s="1"/>
      <c r="N554" s="1"/>
    </row>
    <row r="555" spans="10:14">
      <c r="J555" s="1"/>
      <c r="L555" s="1"/>
      <c r="N555" s="1"/>
    </row>
    <row r="556" spans="10:14">
      <c r="J556" s="1"/>
      <c r="L556" s="1"/>
      <c r="N556" s="1"/>
    </row>
    <row r="557" spans="10:14">
      <c r="J557" s="1"/>
      <c r="L557" s="1"/>
      <c r="N557" s="1"/>
    </row>
    <row r="558" spans="10:14">
      <c r="J558" s="1"/>
      <c r="L558" s="1"/>
      <c r="N558" s="1"/>
    </row>
    <row r="559" spans="10:14">
      <c r="J559" s="1"/>
      <c r="L559" s="1"/>
      <c r="N559" s="1"/>
    </row>
    <row r="560" spans="10:14">
      <c r="J560" s="1"/>
      <c r="L560" s="1"/>
      <c r="N560" s="1"/>
    </row>
    <row r="561" spans="10:14">
      <c r="J561" s="1"/>
      <c r="L561" s="1"/>
      <c r="N561" s="1"/>
    </row>
    <row r="562" spans="10:14">
      <c r="J562" s="1"/>
      <c r="L562" s="1"/>
      <c r="N562" s="1"/>
    </row>
    <row r="563" spans="10:14">
      <c r="J563" s="1"/>
      <c r="L563" s="1"/>
      <c r="N563" s="1"/>
    </row>
    <row r="564" spans="10:14">
      <c r="J564" s="1"/>
      <c r="L564" s="1"/>
      <c r="N564" s="1"/>
    </row>
    <row r="565" spans="10:14">
      <c r="J565" s="1"/>
      <c r="L565" s="1"/>
      <c r="N565" s="1"/>
    </row>
    <row r="566" spans="10:14">
      <c r="J566" s="1"/>
      <c r="L566" s="1"/>
      <c r="N566" s="1"/>
    </row>
    <row r="567" spans="10:14">
      <c r="J567" s="1"/>
      <c r="L567" s="1"/>
      <c r="N567" s="1"/>
    </row>
    <row r="568" spans="10:14">
      <c r="J568" s="1"/>
      <c r="L568" s="1"/>
      <c r="N568" s="1"/>
    </row>
    <row r="569" spans="10:14">
      <c r="J569" s="1"/>
      <c r="L569" s="1"/>
      <c r="N569" s="1"/>
    </row>
    <row r="570" spans="10:14">
      <c r="J570" s="1"/>
      <c r="L570" s="1"/>
      <c r="N570" s="1"/>
    </row>
    <row r="571" spans="10:14">
      <c r="J571" s="1"/>
      <c r="L571" s="1"/>
      <c r="N571" s="1"/>
    </row>
    <row r="572" spans="10:14">
      <c r="J572" s="1"/>
      <c r="L572" s="1"/>
      <c r="N572" s="1"/>
    </row>
    <row r="573" spans="10:14">
      <c r="J573" s="1"/>
      <c r="L573" s="1"/>
      <c r="N573" s="1"/>
    </row>
    <row r="574" spans="10:14">
      <c r="J574" s="1"/>
      <c r="L574" s="1"/>
      <c r="N574" s="1"/>
    </row>
    <row r="575" spans="10:14">
      <c r="J575" s="1"/>
      <c r="L575" s="1"/>
      <c r="N575" s="1"/>
    </row>
    <row r="576" spans="10:14">
      <c r="J576" s="1"/>
      <c r="L576" s="1"/>
      <c r="N576" s="1"/>
    </row>
    <row r="577" spans="10:14">
      <c r="J577" s="1"/>
      <c r="L577" s="1"/>
      <c r="N577" s="1"/>
    </row>
    <row r="578" spans="10:14">
      <c r="J578" s="1"/>
      <c r="L578" s="1"/>
      <c r="N578" s="1"/>
    </row>
    <row r="579" spans="10:14">
      <c r="J579" s="1"/>
      <c r="L579" s="1"/>
      <c r="N579" s="1"/>
    </row>
    <row r="580" spans="10:14">
      <c r="J580" s="1"/>
      <c r="L580" s="1"/>
      <c r="N580" s="1"/>
    </row>
    <row r="581" spans="10:14">
      <c r="J581" s="1"/>
      <c r="L581" s="1"/>
      <c r="N581" s="1"/>
    </row>
    <row r="582" spans="10:14">
      <c r="J582" s="1"/>
      <c r="L582" s="1"/>
      <c r="N582" s="1"/>
    </row>
    <row r="583" spans="10:14">
      <c r="J583" s="1"/>
      <c r="L583" s="1"/>
      <c r="N583" s="1"/>
    </row>
    <row r="584" spans="10:14">
      <c r="J584" s="1"/>
      <c r="L584" s="1"/>
      <c r="N584" s="1"/>
    </row>
    <row r="585" spans="10:14">
      <c r="J585" s="1"/>
      <c r="L585" s="1"/>
      <c r="N585" s="1"/>
    </row>
    <row r="586" spans="10:14">
      <c r="J586" s="1"/>
      <c r="L586" s="1"/>
      <c r="N586" s="1"/>
    </row>
    <row r="587" spans="10:14">
      <c r="J587" s="1"/>
      <c r="L587" s="1"/>
      <c r="N587" s="1"/>
    </row>
    <row r="588" spans="10:14">
      <c r="J588" s="1"/>
      <c r="L588" s="1"/>
      <c r="N588" s="1"/>
    </row>
    <row r="589" spans="10:14">
      <c r="J589" s="1"/>
      <c r="L589" s="1"/>
      <c r="N589" s="1"/>
    </row>
    <row r="590" spans="10:14">
      <c r="J590" s="1"/>
      <c r="L590" s="1"/>
      <c r="N590" s="1"/>
    </row>
    <row r="591" spans="10:14">
      <c r="J591" s="1"/>
      <c r="L591" s="1"/>
      <c r="N591" s="1"/>
    </row>
    <row r="592" spans="10:14">
      <c r="J592" s="1"/>
      <c r="L592" s="1"/>
      <c r="N592" s="1"/>
    </row>
    <row r="593" spans="10:14">
      <c r="J593" s="1"/>
      <c r="L593" s="1"/>
      <c r="N593" s="1"/>
    </row>
    <row r="594" spans="10:14">
      <c r="J594" s="1"/>
      <c r="L594" s="1"/>
      <c r="N594" s="1"/>
    </row>
    <row r="595" spans="10:14">
      <c r="J595" s="1"/>
      <c r="L595" s="1"/>
      <c r="N595" s="1"/>
    </row>
    <row r="596" spans="10:14">
      <c r="J596" s="1"/>
      <c r="L596" s="1"/>
      <c r="N596" s="1"/>
    </row>
    <row r="597" spans="10:14">
      <c r="J597" s="1"/>
      <c r="L597" s="1"/>
      <c r="N597" s="1"/>
    </row>
    <row r="598" spans="10:14">
      <c r="J598" s="1"/>
      <c r="L598" s="1"/>
      <c r="N598" s="1"/>
    </row>
    <row r="599" spans="10:14">
      <c r="J599" s="1"/>
      <c r="L599" s="1"/>
      <c r="N599" s="1"/>
    </row>
    <row r="600" spans="10:14">
      <c r="J600" s="1"/>
      <c r="L600" s="1"/>
      <c r="N600" s="1"/>
    </row>
    <row r="601" spans="10:14">
      <c r="J601" s="1"/>
      <c r="L601" s="1"/>
      <c r="N601" s="1"/>
    </row>
    <row r="602" spans="10:14">
      <c r="J602" s="1"/>
      <c r="L602" s="1"/>
      <c r="N602" s="1"/>
    </row>
    <row r="603" spans="10:14">
      <c r="J603" s="1"/>
      <c r="L603" s="1"/>
      <c r="N603" s="1"/>
    </row>
    <row r="604" spans="10:14">
      <c r="J604" s="1"/>
      <c r="L604" s="1"/>
      <c r="N604" s="1"/>
    </row>
    <row r="605" spans="10:14">
      <c r="J605" s="1"/>
      <c r="L605" s="1"/>
      <c r="N605" s="1"/>
    </row>
    <row r="606" spans="10:14">
      <c r="J606" s="1"/>
      <c r="L606" s="1"/>
      <c r="N606" s="1"/>
    </row>
    <row r="607" spans="10:14">
      <c r="J607" s="1"/>
      <c r="L607" s="1"/>
      <c r="N607" s="1"/>
    </row>
    <row r="608" spans="10:14">
      <c r="J608" s="1"/>
      <c r="L608" s="1"/>
      <c r="N608" s="1"/>
    </row>
    <row r="609" spans="10:14">
      <c r="J609" s="1"/>
      <c r="L609" s="1"/>
      <c r="N609" s="1"/>
    </row>
    <row r="610" spans="10:14">
      <c r="J610" s="1"/>
      <c r="L610" s="1"/>
      <c r="N610" s="1"/>
    </row>
    <row r="611" spans="10:14">
      <c r="J611" s="1"/>
      <c r="L611" s="1"/>
      <c r="N611" s="1"/>
    </row>
    <row r="612" spans="10:14">
      <c r="J612" s="1"/>
      <c r="L612" s="1"/>
      <c r="N612" s="1"/>
    </row>
    <row r="613" spans="10:14">
      <c r="J613" s="1"/>
      <c r="L613" s="1"/>
      <c r="N613" s="1"/>
    </row>
    <row r="614" spans="10:14">
      <c r="J614" s="1"/>
      <c r="L614" s="1"/>
      <c r="N614" s="1"/>
    </row>
    <row r="615" spans="10:14">
      <c r="J615" s="1"/>
      <c r="L615" s="1"/>
      <c r="N615" s="1"/>
    </row>
    <row r="616" spans="10:14">
      <c r="J616" s="1"/>
      <c r="L616" s="1"/>
      <c r="N616" s="1"/>
    </row>
    <row r="617" spans="10:14">
      <c r="J617" s="1"/>
      <c r="L617" s="1"/>
      <c r="N617" s="1"/>
    </row>
    <row r="618" spans="10:14">
      <c r="J618" s="1"/>
      <c r="L618" s="1"/>
      <c r="N618" s="1"/>
    </row>
    <row r="619" spans="10:14">
      <c r="J619" s="1"/>
      <c r="L619" s="1"/>
      <c r="N619" s="1"/>
    </row>
    <row r="620" spans="10:14">
      <c r="J620" s="1"/>
      <c r="L620" s="1"/>
      <c r="N620" s="1"/>
    </row>
    <row r="621" spans="10:14">
      <c r="J621" s="1"/>
      <c r="L621" s="1"/>
      <c r="N621" s="1"/>
    </row>
    <row r="622" spans="10:14">
      <c r="J622" s="1"/>
      <c r="L622" s="1"/>
      <c r="N622" s="1"/>
    </row>
    <row r="623" spans="10:14">
      <c r="J623" s="1"/>
      <c r="L623" s="1"/>
      <c r="N623" s="1"/>
    </row>
    <row r="624" spans="10:14">
      <c r="J624" s="1"/>
      <c r="L624" s="1"/>
      <c r="N624" s="1"/>
    </row>
    <row r="625" spans="10:14">
      <c r="J625" s="1"/>
      <c r="L625" s="1"/>
      <c r="N625" s="1"/>
    </row>
    <row r="626" spans="10:14">
      <c r="J626" s="1"/>
      <c r="L626" s="1"/>
      <c r="N626" s="1"/>
    </row>
    <row r="627" spans="10:14">
      <c r="J627" s="1"/>
      <c r="L627" s="1"/>
      <c r="N627" s="1"/>
    </row>
    <row r="628" spans="10:14">
      <c r="J628" s="1"/>
      <c r="L628" s="1"/>
      <c r="N628" s="1"/>
    </row>
    <row r="629" spans="10:14">
      <c r="J629" s="1"/>
      <c r="L629" s="1"/>
      <c r="N629" s="1"/>
    </row>
    <row r="630" spans="10:14">
      <c r="J630" s="1"/>
      <c r="L630" s="1"/>
      <c r="N630" s="1"/>
    </row>
    <row r="631" spans="10:14">
      <c r="J631" s="1"/>
      <c r="L631" s="1"/>
      <c r="N631" s="1"/>
    </row>
    <row r="632" spans="10:14">
      <c r="J632" s="1"/>
      <c r="L632" s="1"/>
      <c r="N632" s="1"/>
    </row>
    <row r="633" spans="10:14">
      <c r="J633" s="1"/>
      <c r="L633" s="1"/>
      <c r="N633" s="1"/>
    </row>
    <row r="634" spans="10:14">
      <c r="J634" s="1"/>
      <c r="L634" s="1"/>
      <c r="N634" s="1"/>
    </row>
    <row r="635" spans="10:14">
      <c r="J635" s="1"/>
      <c r="L635" s="1"/>
      <c r="N635" s="1"/>
    </row>
    <row r="636" spans="10:14">
      <c r="J636" s="1"/>
      <c r="L636" s="1"/>
      <c r="N636" s="1"/>
    </row>
    <row r="637" spans="10:14">
      <c r="J637" s="1"/>
      <c r="L637" s="1"/>
      <c r="N637" s="1"/>
    </row>
    <row r="638" spans="10:14">
      <c r="J638" s="1"/>
      <c r="L638" s="1"/>
      <c r="N638" s="1"/>
    </row>
    <row r="639" spans="10:14">
      <c r="J639" s="1"/>
      <c r="L639" s="1"/>
      <c r="N639" s="1"/>
    </row>
    <row r="640" spans="10:14">
      <c r="J640" s="1"/>
      <c r="L640" s="1"/>
      <c r="N640" s="1"/>
    </row>
    <row r="641" spans="10:14">
      <c r="J641" s="1"/>
      <c r="L641" s="1"/>
      <c r="N641" s="1"/>
    </row>
    <row r="642" spans="10:14">
      <c r="J642" s="1"/>
      <c r="L642" s="1"/>
      <c r="N642" s="1"/>
    </row>
    <row r="643" spans="10:14">
      <c r="J643" s="1"/>
      <c r="L643" s="1"/>
      <c r="N643" s="1"/>
    </row>
    <row r="644" spans="10:14">
      <c r="J644" s="1"/>
      <c r="L644" s="1"/>
      <c r="N644" s="1"/>
    </row>
    <row r="645" spans="10:14">
      <c r="J645" s="1"/>
      <c r="L645" s="1"/>
      <c r="N645" s="1"/>
    </row>
    <row r="646" spans="10:14">
      <c r="J646" s="1"/>
      <c r="L646" s="1"/>
      <c r="N646" s="1"/>
    </row>
    <row r="647" spans="10:14">
      <c r="J647" s="1"/>
      <c r="L647" s="1"/>
      <c r="N647" s="1"/>
    </row>
    <row r="648" spans="10:14">
      <c r="J648" s="1"/>
      <c r="L648" s="1"/>
      <c r="N648" s="1"/>
    </row>
    <row r="649" spans="10:14">
      <c r="J649" s="1"/>
      <c r="L649" s="1"/>
      <c r="N649" s="1"/>
    </row>
    <row r="650" spans="10:14">
      <c r="J650" s="1"/>
      <c r="L650" s="1"/>
      <c r="N650" s="1"/>
    </row>
    <row r="651" spans="10:14">
      <c r="J651" s="1"/>
      <c r="L651" s="1"/>
      <c r="N651" s="1"/>
    </row>
    <row r="652" spans="10:14">
      <c r="J652" s="1"/>
      <c r="L652" s="1"/>
      <c r="N652" s="1"/>
    </row>
    <row r="653" spans="10:14">
      <c r="J653" s="1"/>
      <c r="L653" s="1"/>
      <c r="N653" s="1"/>
    </row>
    <row r="654" spans="10:14">
      <c r="J654" s="1"/>
      <c r="L654" s="1"/>
      <c r="N654" s="1"/>
    </row>
    <row r="655" spans="10:14">
      <c r="J655" s="1"/>
      <c r="L655" s="1"/>
      <c r="N655" s="1"/>
    </row>
    <row r="656" spans="10:14">
      <c r="J656" s="1"/>
      <c r="L656" s="1"/>
      <c r="N656" s="1"/>
    </row>
    <row r="657" spans="10:14">
      <c r="J657" s="1"/>
      <c r="L657" s="1"/>
      <c r="N657" s="1"/>
    </row>
    <row r="658" spans="10:14">
      <c r="J658" s="1"/>
      <c r="L658" s="1"/>
      <c r="N658" s="1"/>
    </row>
    <row r="659" spans="10:14">
      <c r="J659" s="1"/>
      <c r="L659" s="1"/>
      <c r="N659" s="1"/>
    </row>
    <row r="660" spans="10:14">
      <c r="J660" s="1"/>
      <c r="L660" s="1"/>
      <c r="N660" s="1"/>
    </row>
    <row r="661" spans="10:14">
      <c r="J661" s="1"/>
      <c r="L661" s="1"/>
      <c r="N661" s="1"/>
    </row>
    <row r="662" spans="10:14">
      <c r="J662" s="1"/>
      <c r="L662" s="1"/>
      <c r="N662" s="1"/>
    </row>
    <row r="663" spans="10:14">
      <c r="J663" s="1"/>
      <c r="L663" s="1"/>
      <c r="N663" s="1"/>
    </row>
    <row r="664" spans="10:14">
      <c r="J664" s="1"/>
      <c r="L664" s="1"/>
      <c r="N664" s="1"/>
    </row>
    <row r="665" spans="10:14">
      <c r="J665" s="1"/>
      <c r="L665" s="1"/>
      <c r="N665" s="1"/>
    </row>
    <row r="666" spans="10:14">
      <c r="J666" s="1"/>
      <c r="L666" s="1"/>
      <c r="N666" s="1"/>
    </row>
    <row r="667" spans="10:14">
      <c r="J667" s="1"/>
      <c r="L667" s="1"/>
      <c r="N667" s="1"/>
    </row>
    <row r="668" spans="10:14">
      <c r="J668" s="1"/>
      <c r="L668" s="1"/>
      <c r="N668" s="1"/>
    </row>
    <row r="669" spans="10:14">
      <c r="J669" s="1"/>
      <c r="L669" s="1"/>
      <c r="N669" s="1"/>
    </row>
    <row r="670" spans="10:14">
      <c r="J670" s="1"/>
      <c r="L670" s="1"/>
      <c r="N670" s="1"/>
    </row>
    <row r="671" spans="10:14">
      <c r="J671" s="1"/>
      <c r="L671" s="1"/>
      <c r="N671" s="1"/>
    </row>
    <row r="672" spans="10:14">
      <c r="J672" s="1"/>
      <c r="L672" s="1"/>
      <c r="N672" s="1"/>
    </row>
    <row r="673" spans="10:14">
      <c r="J673" s="1"/>
      <c r="L673" s="1"/>
      <c r="N673" s="1"/>
    </row>
    <row r="674" spans="10:14">
      <c r="J674" s="1"/>
      <c r="L674" s="1"/>
      <c r="N674" s="1"/>
    </row>
    <row r="675" spans="10:14">
      <c r="J675" s="1"/>
      <c r="L675" s="1"/>
      <c r="N675" s="1"/>
    </row>
    <row r="676" spans="10:14">
      <c r="J676" s="1"/>
      <c r="L676" s="1"/>
      <c r="N676" s="1"/>
    </row>
    <row r="677" spans="10:14">
      <c r="J677" s="1"/>
      <c r="L677" s="1"/>
      <c r="N677" s="1"/>
    </row>
    <row r="678" spans="10:14">
      <c r="J678" s="1"/>
      <c r="L678" s="1"/>
      <c r="N678" s="1"/>
    </row>
    <row r="679" spans="10:14">
      <c r="J679" s="1"/>
      <c r="L679" s="1"/>
      <c r="N679" s="1"/>
    </row>
    <row r="680" spans="10:14">
      <c r="J680" s="1"/>
      <c r="L680" s="1"/>
      <c r="N680" s="1"/>
    </row>
    <row r="681" spans="10:14">
      <c r="J681" s="1"/>
      <c r="L681" s="1"/>
      <c r="N681" s="1"/>
    </row>
    <row r="682" spans="10:14">
      <c r="J682" s="1"/>
      <c r="L682" s="1"/>
      <c r="N682" s="1"/>
    </row>
    <row r="683" spans="10:14">
      <c r="J683" s="1"/>
      <c r="L683" s="1"/>
      <c r="N683" s="1"/>
    </row>
    <row r="684" spans="10:14">
      <c r="J684" s="1"/>
      <c r="L684" s="1"/>
      <c r="N684" s="1"/>
    </row>
    <row r="685" spans="10:14">
      <c r="J685" s="1"/>
      <c r="L685" s="1"/>
      <c r="N685" s="1"/>
    </row>
    <row r="686" spans="10:14">
      <c r="J686" s="1"/>
      <c r="L686" s="1"/>
      <c r="N686" s="1"/>
    </row>
    <row r="687" spans="10:14">
      <c r="J687" s="1"/>
      <c r="L687" s="1"/>
      <c r="N687" s="1"/>
    </row>
    <row r="688" spans="10:14">
      <c r="J688" s="1"/>
      <c r="L688" s="1"/>
      <c r="N688" s="1"/>
    </row>
    <row r="689" spans="10:14">
      <c r="J689" s="1"/>
      <c r="L689" s="1"/>
      <c r="N689" s="1"/>
    </row>
    <row r="690" spans="10:14">
      <c r="J690" s="1"/>
      <c r="L690" s="1"/>
      <c r="N690" s="1"/>
    </row>
    <row r="691" spans="10:14">
      <c r="J691" s="1"/>
      <c r="L691" s="1"/>
      <c r="N691" s="1"/>
    </row>
    <row r="692" spans="10:14">
      <c r="J692" s="1"/>
      <c r="L692" s="1"/>
      <c r="N692" s="1"/>
    </row>
    <row r="693" spans="10:14">
      <c r="J693" s="1"/>
      <c r="L693" s="1"/>
      <c r="N693" s="1"/>
    </row>
    <row r="694" spans="10:14">
      <c r="J694" s="1"/>
      <c r="L694" s="1"/>
      <c r="N694" s="1"/>
    </row>
    <row r="695" spans="10:14">
      <c r="J695" s="1"/>
      <c r="L695" s="1"/>
      <c r="N695" s="1"/>
    </row>
    <row r="696" spans="10:14">
      <c r="J696" s="1"/>
      <c r="L696" s="1"/>
      <c r="N696" s="1"/>
    </row>
    <row r="697" spans="10:14">
      <c r="J697" s="1"/>
      <c r="L697" s="1"/>
      <c r="N697" s="1"/>
    </row>
    <row r="698" spans="10:14">
      <c r="J698" s="1"/>
      <c r="L698" s="1"/>
      <c r="N698" s="1"/>
    </row>
    <row r="699" spans="10:14">
      <c r="J699" s="1"/>
      <c r="L699" s="1"/>
      <c r="N699" s="1"/>
    </row>
    <row r="700" spans="10:14">
      <c r="J700" s="1"/>
      <c r="L700" s="1"/>
      <c r="N700" s="1"/>
    </row>
    <row r="701" spans="10:14">
      <c r="J701" s="1"/>
      <c r="L701" s="1"/>
      <c r="N701" s="1"/>
    </row>
    <row r="702" spans="10:14">
      <c r="J702" s="1"/>
      <c r="L702" s="1"/>
      <c r="N702" s="1"/>
    </row>
    <row r="703" spans="10:14">
      <c r="J703" s="1"/>
      <c r="L703" s="1"/>
      <c r="N703" s="1"/>
    </row>
    <row r="704" spans="10:14">
      <c r="J704" s="1"/>
      <c r="L704" s="1"/>
      <c r="N704" s="1"/>
    </row>
    <row r="705" spans="10:14">
      <c r="J705" s="1"/>
      <c r="L705" s="1"/>
      <c r="N705" s="1"/>
    </row>
    <row r="706" spans="10:14">
      <c r="J706" s="1"/>
      <c r="L706" s="1"/>
      <c r="N706" s="1"/>
    </row>
    <row r="707" spans="10:14">
      <c r="J707" s="1"/>
      <c r="L707" s="1"/>
      <c r="N707" s="1"/>
    </row>
    <row r="708" spans="10:14">
      <c r="J708" s="1"/>
      <c r="L708" s="1"/>
      <c r="N708" s="1"/>
    </row>
    <row r="709" spans="10:14">
      <c r="J709" s="1"/>
      <c r="L709" s="1"/>
      <c r="N709" s="1"/>
    </row>
    <row r="710" spans="10:14">
      <c r="J710" s="1"/>
      <c r="L710" s="1"/>
      <c r="N710" s="1"/>
    </row>
    <row r="711" spans="10:14">
      <c r="J711" s="1"/>
      <c r="L711" s="1"/>
      <c r="N711" s="1"/>
    </row>
    <row r="712" spans="10:14">
      <c r="J712" s="1"/>
      <c r="L712" s="1"/>
      <c r="N712" s="1"/>
    </row>
    <row r="713" spans="10:14">
      <c r="J713" s="1"/>
      <c r="L713" s="1"/>
      <c r="N713" s="1"/>
    </row>
    <row r="714" spans="10:14">
      <c r="J714" s="1"/>
      <c r="L714" s="1"/>
      <c r="N714" s="1"/>
    </row>
    <row r="715" spans="10:14">
      <c r="J715" s="1"/>
      <c r="L715" s="1"/>
      <c r="N715" s="1"/>
    </row>
    <row r="716" spans="10:14">
      <c r="J716" s="1"/>
      <c r="L716" s="1"/>
      <c r="N716" s="1"/>
    </row>
    <row r="717" spans="10:14">
      <c r="J717" s="1"/>
      <c r="L717" s="1"/>
      <c r="N717" s="1"/>
    </row>
    <row r="718" spans="10:14">
      <c r="J718" s="1"/>
      <c r="L718" s="1"/>
      <c r="N718" s="1"/>
    </row>
    <row r="719" spans="10:14">
      <c r="J719" s="1"/>
      <c r="L719" s="1"/>
      <c r="N719" s="1"/>
    </row>
    <row r="720" spans="10:14">
      <c r="J720" s="1"/>
      <c r="L720" s="1"/>
      <c r="N720" s="1"/>
    </row>
    <row r="721" spans="10:14">
      <c r="J721" s="1"/>
      <c r="L721" s="1"/>
      <c r="N721" s="1"/>
    </row>
    <row r="722" spans="10:14">
      <c r="J722" s="1"/>
      <c r="L722" s="1"/>
      <c r="N722" s="1"/>
    </row>
    <row r="723" spans="10:14">
      <c r="J723" s="1"/>
      <c r="L723" s="1"/>
      <c r="N723" s="1"/>
    </row>
    <row r="724" spans="10:14">
      <c r="J724" s="1"/>
      <c r="L724" s="1"/>
      <c r="N724" s="1"/>
    </row>
    <row r="725" spans="10:14">
      <c r="J725" s="1"/>
      <c r="L725" s="1"/>
      <c r="N725" s="1"/>
    </row>
    <row r="726" spans="10:14">
      <c r="J726" s="1"/>
      <c r="L726" s="1"/>
      <c r="N726" s="1"/>
    </row>
    <row r="727" spans="10:14">
      <c r="J727" s="1"/>
      <c r="L727" s="1"/>
      <c r="N727" s="1"/>
    </row>
    <row r="728" spans="10:14">
      <c r="J728" s="1"/>
      <c r="L728" s="1"/>
      <c r="N728" s="1"/>
    </row>
    <row r="729" spans="10:14">
      <c r="J729" s="1"/>
      <c r="L729" s="1"/>
      <c r="N729" s="1"/>
    </row>
    <row r="730" spans="10:14">
      <c r="J730" s="1"/>
      <c r="L730" s="1"/>
      <c r="N730" s="1"/>
    </row>
    <row r="731" spans="10:14">
      <c r="J731" s="1"/>
      <c r="L731" s="1"/>
      <c r="N731" s="1"/>
    </row>
    <row r="732" spans="10:14">
      <c r="J732" s="1"/>
      <c r="L732" s="1"/>
      <c r="N732" s="1"/>
    </row>
    <row r="733" spans="10:14">
      <c r="J733" s="1"/>
      <c r="L733" s="1"/>
      <c r="N733" s="1"/>
    </row>
    <row r="734" spans="10:14">
      <c r="J734" s="1"/>
      <c r="L734" s="1"/>
      <c r="N734" s="1"/>
    </row>
    <row r="735" spans="10:14">
      <c r="J735" s="1"/>
      <c r="L735" s="1"/>
      <c r="N735" s="1"/>
    </row>
    <row r="736" spans="10:14">
      <c r="J736" s="1"/>
      <c r="L736" s="1"/>
      <c r="N736" s="1"/>
    </row>
    <row r="737" spans="10:14">
      <c r="J737" s="1"/>
      <c r="L737" s="1"/>
      <c r="N737" s="1"/>
    </row>
    <row r="738" spans="10:14">
      <c r="J738" s="1"/>
      <c r="L738" s="1"/>
      <c r="N738" s="1"/>
    </row>
    <row r="739" spans="10:14">
      <c r="J739" s="1"/>
      <c r="L739" s="1"/>
      <c r="N739" s="1"/>
    </row>
    <row r="740" spans="10:14">
      <c r="J740" s="1"/>
      <c r="L740" s="1"/>
      <c r="N740" s="1"/>
    </row>
    <row r="741" spans="10:14">
      <c r="J741" s="1"/>
      <c r="L741" s="1"/>
      <c r="N741" s="1"/>
    </row>
    <row r="742" spans="10:14">
      <c r="J742" s="1"/>
      <c r="L742" s="1"/>
      <c r="N742" s="1"/>
    </row>
    <row r="743" spans="10:14">
      <c r="J743" s="1"/>
      <c r="L743" s="1"/>
      <c r="N743" s="1"/>
    </row>
    <row r="744" spans="10:14">
      <c r="J744" s="1"/>
      <c r="L744" s="1"/>
      <c r="N744" s="1"/>
    </row>
    <row r="745" spans="10:14">
      <c r="J745" s="1"/>
      <c r="L745" s="1"/>
      <c r="N745" s="1"/>
    </row>
    <row r="746" spans="10:14">
      <c r="J746" s="1"/>
      <c r="L746" s="1"/>
      <c r="N746" s="1"/>
    </row>
    <row r="747" spans="10:14">
      <c r="J747" s="1"/>
      <c r="L747" s="1"/>
      <c r="N747" s="1"/>
    </row>
    <row r="748" spans="10:14">
      <c r="J748" s="1"/>
      <c r="L748" s="1"/>
      <c r="N748" s="1"/>
    </row>
    <row r="749" spans="10:14">
      <c r="J749" s="1"/>
      <c r="L749" s="1"/>
      <c r="N749" s="1"/>
    </row>
    <row r="750" spans="10:14">
      <c r="J750" s="1"/>
      <c r="L750" s="1"/>
      <c r="N750" s="1"/>
    </row>
    <row r="751" spans="10:14">
      <c r="J751" s="1"/>
      <c r="L751" s="1"/>
      <c r="N751" s="1"/>
    </row>
    <row r="752" spans="10:14">
      <c r="J752" s="1"/>
      <c r="L752" s="1"/>
      <c r="N752" s="1"/>
    </row>
    <row r="753" spans="10:14">
      <c r="J753" s="1"/>
      <c r="L753" s="1"/>
      <c r="N753" s="1"/>
    </row>
    <row r="754" spans="10:14">
      <c r="J754" s="1"/>
      <c r="L754" s="1"/>
      <c r="N754" s="1"/>
    </row>
    <row r="755" spans="10:14">
      <c r="J755" s="1"/>
      <c r="L755" s="1"/>
      <c r="N755" s="1"/>
    </row>
    <row r="756" spans="10:14">
      <c r="J756" s="1"/>
      <c r="L756" s="1"/>
      <c r="N756" s="1"/>
    </row>
    <row r="757" spans="10:14">
      <c r="J757" s="1"/>
      <c r="L757" s="1"/>
      <c r="N757" s="1"/>
    </row>
    <row r="758" spans="10:14">
      <c r="J758" s="1"/>
      <c r="L758" s="1"/>
      <c r="N758" s="1"/>
    </row>
    <row r="759" spans="10:14">
      <c r="J759" s="1"/>
      <c r="L759" s="1"/>
      <c r="N759" s="1"/>
    </row>
    <row r="760" spans="10:14">
      <c r="J760" s="1"/>
      <c r="L760" s="1"/>
      <c r="N760" s="1"/>
    </row>
    <row r="761" spans="10:14">
      <c r="J761" s="1"/>
      <c r="L761" s="1"/>
      <c r="N761" s="1"/>
    </row>
    <row r="762" spans="10:14">
      <c r="J762" s="1"/>
      <c r="L762" s="1"/>
      <c r="N762" s="1"/>
    </row>
    <row r="763" spans="10:14">
      <c r="J763" s="1"/>
      <c r="L763" s="1"/>
      <c r="N763" s="1"/>
    </row>
    <row r="764" spans="10:14">
      <c r="J764" s="1"/>
      <c r="L764" s="1"/>
      <c r="N764" s="1"/>
    </row>
    <row r="765" spans="10:14">
      <c r="J765" s="1"/>
      <c r="L765" s="1"/>
      <c r="N765" s="1"/>
    </row>
    <row r="766" spans="10:14">
      <c r="J766" s="1"/>
      <c r="L766" s="1"/>
      <c r="N766" s="1"/>
    </row>
    <row r="767" spans="10:14">
      <c r="J767" s="1"/>
      <c r="L767" s="1"/>
      <c r="N767" s="1"/>
    </row>
    <row r="768" spans="10:14">
      <c r="J768" s="1"/>
      <c r="L768" s="1"/>
      <c r="N768" s="1"/>
    </row>
    <row r="769" spans="10:14">
      <c r="J769" s="1"/>
      <c r="L769" s="1"/>
      <c r="N769" s="1"/>
    </row>
    <row r="770" spans="10:14">
      <c r="J770" s="1"/>
      <c r="L770" s="1"/>
      <c r="N770" s="1"/>
    </row>
    <row r="771" spans="10:14">
      <c r="J771" s="1"/>
      <c r="L771" s="1"/>
      <c r="N771" s="1"/>
    </row>
    <row r="772" spans="10:14">
      <c r="J772" s="1"/>
      <c r="L772" s="1"/>
      <c r="N772" s="1"/>
    </row>
    <row r="773" spans="10:14">
      <c r="J773" s="1"/>
      <c r="L773" s="1"/>
      <c r="N773" s="1"/>
    </row>
    <row r="774" spans="10:14">
      <c r="J774" s="1"/>
      <c r="L774" s="1"/>
      <c r="N774" s="1"/>
    </row>
    <row r="775" spans="10:14">
      <c r="J775" s="1"/>
      <c r="L775" s="1"/>
      <c r="N775" s="1"/>
    </row>
    <row r="776" spans="10:14">
      <c r="J776" s="1"/>
      <c r="L776" s="1"/>
      <c r="N776" s="1"/>
    </row>
    <row r="777" spans="10:14">
      <c r="J777" s="1"/>
      <c r="L777" s="1"/>
      <c r="N777" s="1"/>
    </row>
    <row r="778" spans="10:14">
      <c r="J778" s="1"/>
      <c r="L778" s="1"/>
      <c r="N778" s="1"/>
    </row>
    <row r="779" spans="10:14">
      <c r="J779" s="1"/>
      <c r="L779" s="1"/>
      <c r="N779" s="1"/>
    </row>
    <row r="780" spans="10:14">
      <c r="J780" s="1"/>
      <c r="L780" s="1"/>
      <c r="N780" s="1"/>
    </row>
    <row r="781" spans="10:14">
      <c r="J781" s="1"/>
      <c r="L781" s="1"/>
      <c r="N781" s="1"/>
    </row>
    <row r="782" spans="10:14">
      <c r="J782" s="1"/>
      <c r="L782" s="1"/>
      <c r="N782" s="1"/>
    </row>
    <row r="783" spans="10:14">
      <c r="J783" s="1"/>
      <c r="L783" s="1"/>
      <c r="N783" s="1"/>
    </row>
    <row r="784" spans="10:14">
      <c r="J784" s="1"/>
      <c r="L784" s="1"/>
      <c r="N784" s="1"/>
    </row>
    <row r="785" spans="10:14">
      <c r="J785" s="1"/>
      <c r="L785" s="1"/>
      <c r="N785" s="1"/>
    </row>
    <row r="786" spans="10:14">
      <c r="J786" s="1"/>
      <c r="L786" s="1"/>
      <c r="N786" s="1"/>
    </row>
    <row r="787" spans="10:14">
      <c r="J787" s="1"/>
      <c r="L787" s="1"/>
      <c r="N787" s="1"/>
    </row>
    <row r="788" spans="10:14">
      <c r="J788" s="1"/>
      <c r="L788" s="1"/>
      <c r="N788" s="1"/>
    </row>
    <row r="789" spans="10:14">
      <c r="J789" s="1"/>
      <c r="L789" s="1"/>
      <c r="N789" s="1"/>
    </row>
    <row r="790" spans="10:14">
      <c r="J790" s="1"/>
      <c r="L790" s="1"/>
      <c r="N790" s="1"/>
    </row>
    <row r="791" spans="10:14">
      <c r="J791" s="1"/>
      <c r="L791" s="1"/>
      <c r="N791" s="1"/>
    </row>
    <row r="792" spans="10:14">
      <c r="J792" s="1"/>
      <c r="L792" s="1"/>
      <c r="N792" s="1"/>
    </row>
    <row r="793" spans="10:14">
      <c r="J793" s="1"/>
      <c r="L793" s="1"/>
      <c r="N793" s="1"/>
    </row>
    <row r="794" spans="10:14">
      <c r="J794" s="1"/>
      <c r="L794" s="1"/>
      <c r="N794" s="1"/>
    </row>
    <row r="795" spans="10:14">
      <c r="J795" s="1"/>
      <c r="L795" s="1"/>
      <c r="N795" s="1"/>
    </row>
    <row r="796" spans="10:14">
      <c r="J796" s="1"/>
      <c r="L796" s="1"/>
      <c r="N796" s="1"/>
    </row>
    <row r="797" spans="10:14">
      <c r="J797" s="1"/>
      <c r="L797" s="1"/>
      <c r="N797" s="1"/>
    </row>
    <row r="798" spans="10:14">
      <c r="J798" s="1"/>
      <c r="L798" s="1"/>
      <c r="N798" s="1"/>
    </row>
    <row r="799" spans="10:14">
      <c r="J799" s="1"/>
      <c r="L799" s="1"/>
      <c r="N799" s="1"/>
    </row>
    <row r="800" spans="10:14">
      <c r="J800" s="1"/>
      <c r="L800" s="1"/>
      <c r="N800" s="1"/>
    </row>
    <row r="801" spans="10:14">
      <c r="J801" s="1"/>
      <c r="L801" s="1"/>
      <c r="N801" s="1"/>
    </row>
    <row r="802" spans="10:14">
      <c r="J802" s="1"/>
      <c r="L802" s="1"/>
      <c r="N802" s="1"/>
    </row>
    <row r="803" spans="10:14">
      <c r="J803" s="1"/>
      <c r="L803" s="1"/>
      <c r="N803" s="1"/>
    </row>
    <row r="804" spans="10:14">
      <c r="J804" s="1"/>
      <c r="L804" s="1"/>
      <c r="N804" s="1"/>
    </row>
    <row r="805" spans="10:14">
      <c r="J805" s="1"/>
      <c r="L805" s="1"/>
      <c r="N805" s="1"/>
    </row>
    <row r="806" spans="10:14">
      <c r="J806" s="1"/>
      <c r="L806" s="1"/>
      <c r="N806" s="1"/>
    </row>
    <row r="807" spans="10:14">
      <c r="J807" s="1"/>
      <c r="L807" s="1"/>
      <c r="N807" s="1"/>
    </row>
    <row r="808" spans="10:14">
      <c r="J808" s="1"/>
      <c r="L808" s="1"/>
      <c r="N808" s="1"/>
    </row>
    <row r="809" spans="10:14">
      <c r="J809" s="1"/>
      <c r="L809" s="1"/>
      <c r="N809" s="1"/>
    </row>
    <row r="810" spans="10:14">
      <c r="J810" s="1"/>
      <c r="L810" s="1"/>
      <c r="N810" s="1"/>
    </row>
    <row r="811" spans="10:14">
      <c r="J811" s="1"/>
      <c r="L811" s="1"/>
      <c r="N811" s="1"/>
    </row>
    <row r="812" spans="10:14">
      <c r="J812" s="1"/>
      <c r="L812" s="1"/>
      <c r="N812" s="1"/>
    </row>
    <row r="813" spans="10:14">
      <c r="J813" s="1"/>
      <c r="L813" s="1"/>
      <c r="N813" s="1"/>
    </row>
    <row r="814" spans="10:14">
      <c r="J814" s="1"/>
      <c r="L814" s="1"/>
      <c r="N814" s="1"/>
    </row>
    <row r="815" spans="10:14">
      <c r="J815" s="1"/>
      <c r="L815" s="1"/>
      <c r="N815" s="1"/>
    </row>
    <row r="816" spans="10:14">
      <c r="J816" s="1"/>
      <c r="L816" s="1"/>
      <c r="N816" s="1"/>
    </row>
    <row r="817" spans="10:14">
      <c r="J817" s="1"/>
      <c r="L817" s="1"/>
      <c r="N817" s="1"/>
    </row>
    <row r="818" spans="10:14">
      <c r="J818" s="1"/>
      <c r="L818" s="1"/>
      <c r="N818" s="1"/>
    </row>
    <row r="819" spans="10:14">
      <c r="J819" s="1"/>
      <c r="L819" s="1"/>
      <c r="N819" s="1"/>
    </row>
    <row r="820" spans="10:14">
      <c r="J820" s="1"/>
      <c r="L820" s="1"/>
      <c r="N820" s="1"/>
    </row>
    <row r="821" spans="10:14">
      <c r="J821" s="1"/>
      <c r="L821" s="1"/>
      <c r="N821" s="1"/>
    </row>
    <row r="822" spans="10:14">
      <c r="J822" s="1"/>
      <c r="L822" s="1"/>
      <c r="N822" s="1"/>
    </row>
    <row r="823" spans="10:14">
      <c r="J823" s="1"/>
      <c r="L823" s="1"/>
      <c r="N823" s="1"/>
    </row>
    <row r="824" spans="10:14">
      <c r="J824" s="1"/>
      <c r="L824" s="1"/>
      <c r="N824" s="1"/>
    </row>
    <row r="825" spans="10:14">
      <c r="J825" s="1"/>
      <c r="L825" s="1"/>
      <c r="N825" s="1"/>
    </row>
    <row r="826" spans="10:14">
      <c r="J826" s="1"/>
      <c r="L826" s="1"/>
      <c r="N826" s="1"/>
    </row>
    <row r="827" spans="10:14">
      <c r="J827" s="1"/>
      <c r="L827" s="1"/>
      <c r="N827" s="1"/>
    </row>
    <row r="828" spans="10:14">
      <c r="J828" s="1"/>
      <c r="L828" s="1"/>
      <c r="N828" s="1"/>
    </row>
    <row r="829" spans="10:14">
      <c r="J829" s="1"/>
      <c r="L829" s="1"/>
      <c r="N829" s="1"/>
    </row>
    <row r="830" spans="10:14">
      <c r="J830" s="1"/>
      <c r="L830" s="1"/>
      <c r="N830" s="1"/>
    </row>
    <row r="831" spans="10:14">
      <c r="J831" s="1"/>
      <c r="L831" s="1"/>
      <c r="N831" s="1"/>
    </row>
    <row r="832" spans="10:14">
      <c r="J832" s="1"/>
      <c r="L832" s="1"/>
      <c r="N832" s="1"/>
    </row>
    <row r="833" spans="10:14">
      <c r="J833" s="1"/>
      <c r="L833" s="1"/>
      <c r="N833" s="1"/>
    </row>
    <row r="834" spans="10:14">
      <c r="J834" s="1"/>
      <c r="L834" s="1"/>
      <c r="N834" s="1"/>
    </row>
    <row r="835" spans="10:14">
      <c r="J835" s="1"/>
      <c r="L835" s="1"/>
      <c r="N835" s="1"/>
    </row>
    <row r="836" spans="10:14">
      <c r="J836" s="1"/>
      <c r="L836" s="1"/>
      <c r="N836" s="1"/>
    </row>
    <row r="837" spans="10:14">
      <c r="J837" s="1"/>
      <c r="L837" s="1"/>
      <c r="N837" s="1"/>
    </row>
    <row r="838" spans="10:14">
      <c r="J838" s="1"/>
      <c r="L838" s="1"/>
      <c r="N838" s="1"/>
    </row>
    <row r="839" spans="10:14">
      <c r="J839" s="1"/>
      <c r="L839" s="1"/>
      <c r="N839" s="1"/>
    </row>
    <row r="840" spans="10:14">
      <c r="J840" s="1"/>
      <c r="L840" s="1"/>
      <c r="N840" s="1"/>
    </row>
    <row r="841" spans="10:14">
      <c r="J841" s="1"/>
      <c r="L841" s="1"/>
      <c r="N841" s="1"/>
    </row>
    <row r="842" spans="10:14">
      <c r="J842" s="1"/>
      <c r="L842" s="1"/>
      <c r="N842" s="1"/>
    </row>
    <row r="843" spans="10:14">
      <c r="J843" s="1"/>
      <c r="L843" s="1"/>
      <c r="N843" s="1"/>
    </row>
    <row r="844" spans="10:14">
      <c r="J844" s="1"/>
      <c r="L844" s="1"/>
      <c r="N844" s="1"/>
    </row>
    <row r="845" spans="10:14">
      <c r="J845" s="1"/>
      <c r="L845" s="1"/>
      <c r="N845" s="1"/>
    </row>
    <row r="846" spans="10:14">
      <c r="J846" s="1"/>
      <c r="L846" s="1"/>
      <c r="N846" s="1"/>
    </row>
    <row r="847" spans="10:14">
      <c r="J847" s="1"/>
      <c r="L847" s="1"/>
      <c r="N847" s="1"/>
    </row>
    <row r="848" spans="10:14">
      <c r="J848" s="1"/>
      <c r="L848" s="1"/>
      <c r="N848" s="1"/>
    </row>
    <row r="849" spans="10:14">
      <c r="J849" s="1"/>
      <c r="L849" s="1"/>
      <c r="N849" s="1"/>
    </row>
    <row r="850" spans="10:14">
      <c r="J850" s="1"/>
      <c r="L850" s="1"/>
      <c r="N850" s="1"/>
    </row>
    <row r="851" spans="10:14">
      <c r="J851" s="1"/>
      <c r="L851" s="1"/>
      <c r="N851" s="1"/>
    </row>
    <row r="852" spans="10:14">
      <c r="J852" s="1"/>
      <c r="L852" s="1"/>
      <c r="N852" s="1"/>
    </row>
    <row r="853" spans="10:14">
      <c r="J853" s="1"/>
      <c r="L853" s="1"/>
      <c r="N853" s="1"/>
    </row>
    <row r="854" spans="10:14">
      <c r="J854" s="1"/>
      <c r="L854" s="1"/>
      <c r="N854" s="1"/>
    </row>
    <row r="855" spans="10:14">
      <c r="J855" s="1"/>
      <c r="L855" s="1"/>
      <c r="N855" s="1"/>
    </row>
    <row r="856" spans="10:14">
      <c r="J856" s="1"/>
      <c r="L856" s="1"/>
      <c r="N856" s="1"/>
    </row>
    <row r="857" spans="10:14">
      <c r="J857" s="1"/>
      <c r="L857" s="1"/>
      <c r="N857" s="1"/>
    </row>
    <row r="858" spans="10:14">
      <c r="J858" s="1"/>
      <c r="L858" s="1"/>
      <c r="N858" s="1"/>
    </row>
    <row r="859" spans="10:14">
      <c r="J859" s="1"/>
      <c r="L859" s="1"/>
      <c r="N859" s="1"/>
    </row>
    <row r="860" spans="10:14">
      <c r="J860" s="1"/>
      <c r="L860" s="1"/>
      <c r="N860" s="1"/>
    </row>
    <row r="861" spans="10:14">
      <c r="J861" s="1"/>
      <c r="L861" s="1"/>
      <c r="N861" s="1"/>
    </row>
    <row r="862" spans="10:14">
      <c r="J862" s="1"/>
      <c r="L862" s="1"/>
      <c r="N862" s="1"/>
    </row>
    <row r="863" spans="10:14">
      <c r="J863" s="1"/>
      <c r="L863" s="1"/>
      <c r="N863" s="1"/>
    </row>
    <row r="864" spans="10:14">
      <c r="J864" s="1"/>
      <c r="L864" s="1"/>
      <c r="N864" s="1"/>
    </row>
    <row r="865" spans="10:14">
      <c r="J865" s="1"/>
      <c r="L865" s="1"/>
      <c r="N865" s="1"/>
    </row>
    <row r="866" spans="10:14">
      <c r="J866" s="1"/>
      <c r="L866" s="1"/>
      <c r="N866" s="1"/>
    </row>
    <row r="867" spans="10:14">
      <c r="J867" s="1"/>
      <c r="L867" s="1"/>
      <c r="N867" s="1"/>
    </row>
    <row r="868" spans="10:14">
      <c r="J868" s="1"/>
      <c r="L868" s="1"/>
      <c r="N868" s="1"/>
    </row>
    <row r="869" spans="10:14">
      <c r="J869" s="1"/>
      <c r="L869" s="1"/>
      <c r="N869" s="1"/>
    </row>
    <row r="870" spans="10:14">
      <c r="J870" s="1"/>
      <c r="L870" s="1"/>
      <c r="N870" s="1"/>
    </row>
    <row r="871" spans="10:14">
      <c r="J871" s="1"/>
      <c r="L871" s="1"/>
      <c r="N871" s="1"/>
    </row>
    <row r="872" spans="10:14">
      <c r="J872" s="1"/>
      <c r="L872" s="1"/>
      <c r="N872" s="1"/>
    </row>
    <row r="873" spans="10:14">
      <c r="J873" s="1"/>
      <c r="L873" s="1"/>
      <c r="N873" s="1"/>
    </row>
    <row r="874" spans="10:14">
      <c r="J874" s="1"/>
      <c r="L874" s="1"/>
      <c r="N874" s="1"/>
    </row>
    <row r="875" spans="10:14">
      <c r="J875" s="1"/>
      <c r="L875" s="1"/>
      <c r="N875" s="1"/>
    </row>
    <row r="876" spans="10:14">
      <c r="J876" s="1"/>
      <c r="L876" s="1"/>
      <c r="N876" s="1"/>
    </row>
    <row r="877" spans="10:14">
      <c r="J877" s="1"/>
      <c r="L877" s="1"/>
      <c r="N877" s="1"/>
    </row>
    <row r="878" spans="10:14">
      <c r="J878" s="1"/>
      <c r="L878" s="1"/>
      <c r="N878" s="1"/>
    </row>
    <row r="879" spans="10:14">
      <c r="J879" s="1"/>
      <c r="L879" s="1"/>
      <c r="N879" s="1"/>
    </row>
    <row r="880" spans="10:14">
      <c r="J880" s="1"/>
      <c r="L880" s="1"/>
      <c r="N880" s="1"/>
    </row>
    <row r="881" spans="10:14">
      <c r="J881" s="1"/>
      <c r="L881" s="1"/>
      <c r="N881" s="1"/>
    </row>
    <row r="882" spans="10:14">
      <c r="J882" s="1"/>
      <c r="L882" s="1"/>
      <c r="N882" s="1"/>
    </row>
    <row r="883" spans="10:14">
      <c r="J883" s="1"/>
      <c r="L883" s="1"/>
      <c r="N883" s="1"/>
    </row>
    <row r="884" spans="10:14">
      <c r="J884" s="1"/>
      <c r="L884" s="1"/>
      <c r="N884" s="1"/>
    </row>
    <row r="885" spans="10:14">
      <c r="J885" s="1"/>
      <c r="L885" s="1"/>
      <c r="N885" s="1"/>
    </row>
    <row r="886" spans="10:14">
      <c r="J886" s="1"/>
      <c r="L886" s="1"/>
      <c r="N886" s="1"/>
    </row>
    <row r="887" spans="10:14">
      <c r="J887" s="1"/>
      <c r="L887" s="1"/>
      <c r="N887" s="1"/>
    </row>
    <row r="888" spans="10:14">
      <c r="J888" s="1"/>
      <c r="L888" s="1"/>
      <c r="N888" s="1"/>
    </row>
    <row r="889" spans="10:14">
      <c r="J889" s="1"/>
      <c r="L889" s="1"/>
      <c r="N889" s="1"/>
    </row>
    <row r="890" spans="10:14">
      <c r="J890" s="1"/>
      <c r="L890" s="1"/>
      <c r="N890" s="1"/>
    </row>
    <row r="891" spans="10:14">
      <c r="J891" s="1"/>
      <c r="L891" s="1"/>
      <c r="N891" s="1"/>
    </row>
    <row r="892" spans="10:14">
      <c r="J892" s="1"/>
      <c r="L892" s="1"/>
      <c r="N892" s="1"/>
    </row>
    <row r="893" spans="10:14">
      <c r="J893" s="1"/>
      <c r="L893" s="1"/>
      <c r="N893" s="1"/>
    </row>
    <row r="894" spans="10:14">
      <c r="J894" s="1"/>
      <c r="L894" s="1"/>
      <c r="N894" s="1"/>
    </row>
    <row r="895" spans="10:14">
      <c r="J895" s="1"/>
      <c r="L895" s="1"/>
      <c r="N895" s="1"/>
    </row>
    <row r="896" spans="10:14">
      <c r="J896" s="1"/>
      <c r="L896" s="1"/>
      <c r="N896" s="1"/>
    </row>
    <row r="897" spans="10:14">
      <c r="J897" s="1"/>
      <c r="L897" s="1"/>
      <c r="N897" s="1"/>
    </row>
    <row r="898" spans="10:14">
      <c r="J898" s="1"/>
      <c r="L898" s="1"/>
      <c r="N898" s="1"/>
    </row>
    <row r="899" spans="10:14">
      <c r="J899" s="1"/>
      <c r="L899" s="1"/>
      <c r="N899" s="1"/>
    </row>
    <row r="900" spans="10:14">
      <c r="J900" s="1"/>
      <c r="L900" s="1"/>
      <c r="N900" s="1"/>
    </row>
    <row r="901" spans="10:14">
      <c r="J901" s="1"/>
      <c r="L901" s="1"/>
      <c r="N901" s="1"/>
    </row>
    <row r="902" spans="10:14">
      <c r="J902" s="1"/>
      <c r="L902" s="1"/>
      <c r="N902" s="1"/>
    </row>
    <row r="903" spans="10:14">
      <c r="J903" s="1"/>
      <c r="L903" s="1"/>
      <c r="N903" s="1"/>
    </row>
    <row r="904" spans="10:14">
      <c r="J904" s="1"/>
      <c r="L904" s="1"/>
      <c r="N904" s="1"/>
    </row>
    <row r="905" spans="10:14">
      <c r="J905" s="1"/>
      <c r="L905" s="1"/>
      <c r="N905" s="1"/>
    </row>
    <row r="906" spans="10:14">
      <c r="J906" s="1"/>
      <c r="L906" s="1"/>
      <c r="N906" s="1"/>
    </row>
    <row r="907" spans="10:14">
      <c r="J907" s="1"/>
      <c r="L907" s="1"/>
      <c r="N907" s="1"/>
    </row>
    <row r="908" spans="10:14">
      <c r="J908" s="1"/>
      <c r="L908" s="1"/>
      <c r="N908" s="1"/>
    </row>
    <row r="909" spans="10:14">
      <c r="J909" s="1"/>
      <c r="L909" s="1"/>
      <c r="N909" s="1"/>
    </row>
    <row r="910" spans="10:14">
      <c r="J910" s="1"/>
      <c r="L910" s="1"/>
      <c r="N910" s="1"/>
    </row>
    <row r="911" spans="10:14">
      <c r="J911" s="1"/>
      <c r="L911" s="1"/>
      <c r="N911" s="1"/>
    </row>
    <row r="912" spans="10:14">
      <c r="J912" s="1"/>
      <c r="L912" s="1"/>
      <c r="N912" s="1"/>
    </row>
    <row r="913" spans="10:14">
      <c r="J913" s="1"/>
      <c r="L913" s="1"/>
      <c r="N913" s="1"/>
    </row>
    <row r="914" spans="10:14">
      <c r="J914" s="1"/>
      <c r="L914" s="1"/>
      <c r="N914" s="1"/>
    </row>
    <row r="915" spans="10:14">
      <c r="J915" s="1"/>
      <c r="L915" s="1"/>
      <c r="N915" s="1"/>
    </row>
    <row r="916" spans="10:14">
      <c r="J916" s="1"/>
      <c r="L916" s="1"/>
      <c r="N916" s="1"/>
    </row>
    <row r="917" spans="10:14">
      <c r="J917" s="1"/>
      <c r="L917" s="1"/>
      <c r="N917" s="1"/>
    </row>
    <row r="918" spans="10:14">
      <c r="J918" s="1"/>
      <c r="L918" s="1"/>
      <c r="N918" s="1"/>
    </row>
    <row r="919" spans="10:14">
      <c r="J919" s="1"/>
      <c r="L919" s="1"/>
      <c r="N919" s="1"/>
    </row>
    <row r="920" spans="10:14">
      <c r="J920" s="1"/>
      <c r="L920" s="1"/>
      <c r="N920" s="1"/>
    </row>
    <row r="921" spans="10:14">
      <c r="J921" s="1"/>
      <c r="L921" s="1"/>
      <c r="N921" s="1"/>
    </row>
    <row r="922" spans="10:14">
      <c r="J922" s="1"/>
      <c r="L922" s="1"/>
      <c r="N922" s="1"/>
    </row>
    <row r="923" spans="10:14">
      <c r="J923" s="1"/>
      <c r="L923" s="1"/>
      <c r="N923" s="1"/>
    </row>
    <row r="924" spans="10:14">
      <c r="J924" s="1"/>
      <c r="L924" s="1"/>
      <c r="N924" s="1"/>
    </row>
    <row r="925" spans="10:14">
      <c r="J925" s="1"/>
      <c r="L925" s="1"/>
      <c r="N925" s="1"/>
    </row>
    <row r="926" spans="10:14">
      <c r="J926" s="1"/>
      <c r="L926" s="1"/>
      <c r="N926" s="1"/>
    </row>
    <row r="927" spans="10:14">
      <c r="J927" s="1"/>
      <c r="L927" s="1"/>
      <c r="N927" s="1"/>
    </row>
    <row r="928" spans="10:14">
      <c r="J928" s="1"/>
      <c r="L928" s="1"/>
      <c r="N928" s="1"/>
    </row>
    <row r="929" spans="10:14">
      <c r="J929" s="1"/>
      <c r="L929" s="1"/>
      <c r="N929" s="1"/>
    </row>
    <row r="930" spans="10:14">
      <c r="J930" s="1"/>
      <c r="L930" s="1"/>
      <c r="N930" s="1"/>
    </row>
    <row r="931" spans="10:14">
      <c r="J931" s="1"/>
      <c r="L931" s="1"/>
      <c r="N931" s="1"/>
    </row>
    <row r="932" spans="10:14">
      <c r="J932" s="1"/>
      <c r="L932" s="1"/>
      <c r="N932" s="1"/>
    </row>
    <row r="933" spans="10:14">
      <c r="J933" s="1"/>
      <c r="L933" s="1"/>
      <c r="N933" s="1"/>
    </row>
    <row r="934" spans="10:14">
      <c r="J934" s="1"/>
      <c r="L934" s="1"/>
      <c r="N934" s="1"/>
    </row>
    <row r="935" spans="10:14">
      <c r="J935" s="1"/>
      <c r="L935" s="1"/>
      <c r="N935" s="1"/>
    </row>
    <row r="936" spans="10:14">
      <c r="J936" s="1"/>
      <c r="L936" s="1"/>
      <c r="N936" s="1"/>
    </row>
    <row r="937" spans="10:14">
      <c r="J937" s="1"/>
      <c r="L937" s="1"/>
      <c r="N937" s="1"/>
    </row>
    <row r="938" spans="10:14">
      <c r="J938" s="1"/>
      <c r="L938" s="1"/>
      <c r="N938" s="1"/>
    </row>
    <row r="939" spans="10:14">
      <c r="J939" s="1"/>
      <c r="L939" s="1"/>
      <c r="N939" s="1"/>
    </row>
    <row r="940" spans="10:14">
      <c r="J940" s="1"/>
      <c r="L940" s="1"/>
      <c r="N940" s="1"/>
    </row>
    <row r="941" spans="10:14">
      <c r="J941" s="1"/>
      <c r="L941" s="1"/>
      <c r="N941" s="1"/>
    </row>
    <row r="942" spans="10:14">
      <c r="J942" s="1"/>
      <c r="L942" s="1"/>
      <c r="N942" s="1"/>
    </row>
    <row r="943" spans="10:14">
      <c r="J943" s="1"/>
      <c r="L943" s="1"/>
      <c r="N943" s="1"/>
    </row>
    <row r="944" spans="10:14">
      <c r="J944" s="1"/>
      <c r="L944" s="1"/>
      <c r="N944" s="1"/>
    </row>
    <row r="945" spans="10:14">
      <c r="J945" s="1"/>
      <c r="L945" s="1"/>
      <c r="N945" s="1"/>
    </row>
    <row r="946" spans="10:14">
      <c r="J946" s="1"/>
      <c r="L946" s="1"/>
      <c r="N946" s="1"/>
    </row>
    <row r="947" spans="10:14">
      <c r="J947" s="1"/>
      <c r="L947" s="1"/>
      <c r="N947" s="1"/>
    </row>
    <row r="948" spans="10:14">
      <c r="J948" s="1"/>
      <c r="L948" s="1"/>
      <c r="N948" s="1"/>
    </row>
    <row r="949" spans="10:14">
      <c r="J949" s="1"/>
      <c r="L949" s="1"/>
      <c r="N949" s="1"/>
    </row>
    <row r="950" spans="10:14">
      <c r="J950" s="1"/>
      <c r="L950" s="1"/>
      <c r="N950" s="1"/>
    </row>
    <row r="951" spans="10:14">
      <c r="J951" s="1"/>
      <c r="L951" s="1"/>
      <c r="N951" s="1"/>
    </row>
    <row r="952" spans="10:14">
      <c r="J952" s="1"/>
      <c r="L952" s="1"/>
      <c r="N952" s="1"/>
    </row>
    <row r="953" spans="10:14">
      <c r="J953" s="1"/>
      <c r="L953" s="1"/>
      <c r="N953" s="1"/>
    </row>
    <row r="954" spans="10:14">
      <c r="J954" s="1"/>
      <c r="L954" s="1"/>
      <c r="N954" s="1"/>
    </row>
    <row r="955" spans="10:14">
      <c r="J955" s="1"/>
      <c r="L955" s="1"/>
      <c r="N955" s="1"/>
    </row>
    <row r="956" spans="10:14">
      <c r="J956" s="1"/>
      <c r="L956" s="1"/>
      <c r="N956" s="1"/>
    </row>
    <row r="957" spans="10:14">
      <c r="J957" s="1"/>
      <c r="L957" s="1"/>
      <c r="N957" s="1"/>
    </row>
    <row r="958" spans="10:14">
      <c r="J958" s="1"/>
      <c r="L958" s="1"/>
      <c r="N958" s="1"/>
    </row>
    <row r="959" spans="10:14">
      <c r="J959" s="1"/>
      <c r="L959" s="1"/>
      <c r="N959" s="1"/>
    </row>
    <row r="960" spans="10:14">
      <c r="J960" s="1"/>
      <c r="L960" s="1"/>
      <c r="N960" s="1"/>
    </row>
    <row r="961" spans="10:14">
      <c r="J961" s="1"/>
      <c r="L961" s="1"/>
      <c r="N961" s="1"/>
    </row>
    <row r="962" spans="10:14">
      <c r="J962" s="1"/>
      <c r="L962" s="1"/>
      <c r="N962" s="1"/>
    </row>
    <row r="963" spans="10:14">
      <c r="J963" s="1"/>
      <c r="L963" s="1"/>
      <c r="N963" s="1"/>
    </row>
    <row r="964" spans="10:14">
      <c r="J964" s="1"/>
      <c r="L964" s="1"/>
      <c r="N964" s="1"/>
    </row>
    <row r="965" spans="10:14">
      <c r="J965" s="1"/>
      <c r="L965" s="1"/>
      <c r="N965" s="1"/>
    </row>
    <row r="966" spans="10:14">
      <c r="J966" s="1"/>
      <c r="L966" s="1"/>
      <c r="N966" s="1"/>
    </row>
    <row r="967" spans="10:14">
      <c r="J967" s="1"/>
      <c r="L967" s="1"/>
      <c r="N967" s="1"/>
    </row>
    <row r="968" spans="10:14">
      <c r="J968" s="1"/>
      <c r="L968" s="1"/>
      <c r="N968" s="1"/>
    </row>
    <row r="969" spans="10:14">
      <c r="J969" s="1"/>
      <c r="L969" s="1"/>
      <c r="N969" s="1"/>
    </row>
    <row r="970" spans="10:14">
      <c r="J970" s="1"/>
      <c r="L970" s="1"/>
      <c r="N970" s="1"/>
    </row>
    <row r="971" spans="10:14">
      <c r="J971" s="1"/>
      <c r="L971" s="1"/>
      <c r="N971" s="1"/>
    </row>
    <row r="972" spans="10:14">
      <c r="J972" s="1"/>
      <c r="L972" s="1"/>
      <c r="N972" s="1"/>
    </row>
    <row r="973" spans="10:14">
      <c r="J973" s="1"/>
      <c r="L973" s="1"/>
      <c r="N973" s="1"/>
    </row>
    <row r="974" spans="10:14">
      <c r="J974" s="1"/>
      <c r="L974" s="1"/>
      <c r="N974" s="1"/>
    </row>
    <row r="975" spans="10:14">
      <c r="J975" s="1"/>
      <c r="L975" s="1"/>
      <c r="N975" s="1"/>
    </row>
    <row r="976" spans="10:14">
      <c r="J976" s="1"/>
      <c r="L976" s="1"/>
      <c r="N976" s="1"/>
    </row>
    <row r="977" spans="10:14">
      <c r="J977" s="1"/>
      <c r="L977" s="1"/>
      <c r="N977" s="1"/>
    </row>
    <row r="978" spans="10:14">
      <c r="J978" s="1"/>
      <c r="L978" s="1"/>
      <c r="N978" s="1"/>
    </row>
    <row r="979" spans="10:14">
      <c r="J979" s="1"/>
      <c r="L979" s="1"/>
      <c r="N979" s="1"/>
    </row>
    <row r="980" spans="10:14">
      <c r="J980" s="1"/>
      <c r="L980" s="1"/>
      <c r="N980" s="1"/>
    </row>
    <row r="981" spans="10:14">
      <c r="J981" s="1"/>
      <c r="L981" s="1"/>
      <c r="N981" s="1"/>
    </row>
    <row r="982" spans="10:14">
      <c r="J982" s="1"/>
      <c r="L982" s="1"/>
      <c r="N982" s="1"/>
    </row>
    <row r="983" spans="10:14">
      <c r="J983" s="1"/>
      <c r="L983" s="1"/>
      <c r="N983" s="1"/>
    </row>
    <row r="984" spans="10:14">
      <c r="J984" s="1"/>
      <c r="L984" s="1"/>
      <c r="N984" s="1"/>
    </row>
    <row r="985" spans="10:14">
      <c r="J985" s="1"/>
      <c r="L985" s="1"/>
      <c r="N985" s="1"/>
    </row>
    <row r="986" spans="10:14">
      <c r="J986" s="1"/>
      <c r="L986" s="1"/>
      <c r="N986" s="1"/>
    </row>
    <row r="987" spans="10:14">
      <c r="J987" s="1"/>
      <c r="L987" s="1"/>
      <c r="N987" s="1"/>
    </row>
    <row r="988" spans="10:14">
      <c r="J988" s="1"/>
      <c r="L988" s="1"/>
      <c r="N988" s="1"/>
    </row>
    <row r="989" spans="10:14">
      <c r="J989" s="1"/>
      <c r="L989" s="1"/>
      <c r="N989" s="1"/>
    </row>
    <row r="990" spans="10:14">
      <c r="J990" s="1"/>
      <c r="L990" s="1"/>
      <c r="N990" s="1"/>
    </row>
    <row r="991" spans="10:14">
      <c r="J991" s="1"/>
      <c r="L991" s="1"/>
      <c r="N991" s="1"/>
    </row>
    <row r="992" spans="10:14">
      <c r="J992" s="1"/>
      <c r="L992" s="1"/>
      <c r="N992" s="1"/>
    </row>
    <row r="993" spans="10:14">
      <c r="J993" s="1"/>
      <c r="L993" s="1"/>
      <c r="N993" s="1"/>
    </row>
    <row r="994" spans="10:14">
      <c r="J994" s="1"/>
      <c r="L994" s="1"/>
      <c r="N994" s="1"/>
    </row>
    <row r="995" spans="10:14">
      <c r="J995" s="1"/>
      <c r="L995" s="1"/>
      <c r="N995" s="1"/>
    </row>
    <row r="996" spans="10:14">
      <c r="J996" s="1"/>
      <c r="L996" s="1"/>
      <c r="N996" s="1"/>
    </row>
    <row r="997" spans="10:14">
      <c r="J997" s="1"/>
      <c r="L997" s="1"/>
      <c r="N997" s="1"/>
    </row>
    <row r="998" spans="10:14">
      <c r="J998" s="1"/>
      <c r="L998" s="1"/>
      <c r="N998" s="1"/>
    </row>
    <row r="999" spans="10:14">
      <c r="J999" s="1"/>
      <c r="L999" s="1"/>
      <c r="N999" s="1"/>
    </row>
    <row r="1000" spans="10:14">
      <c r="J1000" s="1"/>
      <c r="L1000" s="1"/>
      <c r="N1000" s="1"/>
    </row>
    <row r="1001" spans="10:14">
      <c r="J1001" s="1"/>
      <c r="L1001" s="1"/>
      <c r="N1001" s="1"/>
    </row>
    <row r="1002" spans="10:14">
      <c r="J1002" s="1"/>
      <c r="L1002" s="1"/>
      <c r="N1002" s="1"/>
    </row>
    <row r="1003" spans="10:14">
      <c r="J1003" s="1"/>
      <c r="L1003" s="1"/>
      <c r="N1003" s="1"/>
    </row>
    <row r="1004" spans="10:14">
      <c r="J1004" s="1"/>
      <c r="L1004" s="1"/>
      <c r="N1004" s="1"/>
    </row>
    <row r="1005" spans="10:14">
      <c r="J1005" s="1"/>
      <c r="L1005" s="1"/>
      <c r="N1005" s="1"/>
    </row>
    <row r="1006" spans="10:14">
      <c r="J1006" s="1"/>
      <c r="L1006" s="1"/>
      <c r="N1006" s="1"/>
    </row>
    <row r="1007" spans="10:14">
      <c r="J1007" s="1"/>
      <c r="L1007" s="1"/>
      <c r="N1007" s="1"/>
    </row>
    <row r="1008" spans="10:14">
      <c r="J1008" s="1"/>
      <c r="L1008" s="1"/>
      <c r="N1008" s="1"/>
    </row>
    <row r="1009" spans="10:14">
      <c r="J1009" s="1"/>
      <c r="L1009" s="1"/>
      <c r="N1009" s="1"/>
    </row>
    <row r="1010" spans="10:14">
      <c r="J1010" s="1"/>
      <c r="L1010" s="1"/>
      <c r="N1010" s="1"/>
    </row>
    <row r="1011" spans="10:14">
      <c r="J1011" s="1"/>
      <c r="L1011" s="1"/>
      <c r="N1011" s="1"/>
    </row>
    <row r="1012" spans="10:14">
      <c r="J1012" s="1"/>
      <c r="L1012" s="1"/>
      <c r="N1012" s="1"/>
    </row>
    <row r="1013" spans="10:14">
      <c r="J1013" s="1"/>
      <c r="L1013" s="1"/>
      <c r="N1013" s="1"/>
    </row>
    <row r="1014" spans="10:14">
      <c r="J1014" s="1"/>
      <c r="L1014" s="1"/>
      <c r="N1014" s="1"/>
    </row>
    <row r="1015" spans="10:14">
      <c r="J1015" s="1"/>
      <c r="L1015" s="1"/>
      <c r="N1015" s="1"/>
    </row>
    <row r="1016" spans="10:14">
      <c r="J1016" s="1"/>
      <c r="L1016" s="1"/>
      <c r="N1016" s="1"/>
    </row>
    <row r="1017" spans="10:14">
      <c r="J1017" s="1"/>
      <c r="L1017" s="1"/>
      <c r="N1017" s="1"/>
    </row>
    <row r="1018" spans="10:14">
      <c r="J1018" s="1"/>
      <c r="L1018" s="1"/>
      <c r="N1018" s="1"/>
    </row>
    <row r="1019" spans="10:14">
      <c r="J1019" s="1"/>
      <c r="L1019" s="1"/>
      <c r="N1019" s="1"/>
    </row>
    <row r="1020" spans="10:14">
      <c r="J1020" s="1"/>
      <c r="L1020" s="1"/>
      <c r="N1020" s="1"/>
    </row>
    <row r="1021" spans="10:14">
      <c r="J1021" s="1"/>
      <c r="L1021" s="1"/>
      <c r="N1021" s="1"/>
    </row>
    <row r="1022" spans="10:14">
      <c r="J1022" s="1"/>
      <c r="L1022" s="1"/>
      <c r="N1022" s="1"/>
    </row>
    <row r="1023" spans="10:14">
      <c r="J1023" s="1"/>
      <c r="L1023" s="1"/>
      <c r="N1023" s="1"/>
    </row>
    <row r="1024" spans="10:14">
      <c r="J1024" s="1"/>
      <c r="L1024" s="1"/>
      <c r="N1024" s="1"/>
    </row>
    <row r="1025" spans="10:14">
      <c r="J1025" s="1"/>
      <c r="L1025" s="1"/>
      <c r="N1025" s="1"/>
    </row>
    <row r="1026" spans="10:14">
      <c r="J1026" s="1"/>
      <c r="L1026" s="1"/>
      <c r="N1026" s="1"/>
    </row>
    <row r="1027" spans="10:14">
      <c r="J1027" s="1"/>
      <c r="L1027" s="1"/>
      <c r="N1027" s="1"/>
    </row>
    <row r="1028" spans="10:14">
      <c r="J1028" s="1"/>
      <c r="L1028" s="1"/>
      <c r="N1028" s="1"/>
    </row>
    <row r="1029" spans="10:14">
      <c r="J1029" s="1"/>
      <c r="L1029" s="1"/>
      <c r="N1029" s="1"/>
    </row>
    <row r="1030" spans="10:14">
      <c r="J1030" s="1"/>
      <c r="L1030" s="1"/>
      <c r="N1030" s="1"/>
    </row>
    <row r="1031" spans="10:14">
      <c r="J1031" s="1"/>
      <c r="L1031" s="1"/>
      <c r="N1031" s="1"/>
    </row>
    <row r="1032" spans="10:14">
      <c r="J1032" s="1"/>
      <c r="L1032" s="1"/>
      <c r="N1032" s="1"/>
    </row>
    <row r="1033" spans="10:14">
      <c r="J1033" s="1"/>
      <c r="L1033" s="1"/>
      <c r="N1033" s="1"/>
    </row>
    <row r="1034" spans="10:14">
      <c r="J1034" s="1"/>
      <c r="L1034" s="1"/>
      <c r="N1034" s="1"/>
    </row>
    <row r="1035" spans="10:14">
      <c r="J1035" s="1"/>
      <c r="L1035" s="1"/>
      <c r="N1035" s="1"/>
    </row>
    <row r="1036" spans="10:14">
      <c r="J1036" s="1"/>
      <c r="L1036" s="1"/>
      <c r="N1036" s="1"/>
    </row>
    <row r="1037" spans="10:14">
      <c r="J1037" s="1"/>
      <c r="L1037" s="1"/>
      <c r="N1037" s="1"/>
    </row>
    <row r="1038" spans="10:14">
      <c r="J1038" s="1"/>
      <c r="L1038" s="1"/>
      <c r="N1038" s="1"/>
    </row>
    <row r="1039" spans="10:14">
      <c r="J1039" s="1"/>
      <c r="L1039" s="1"/>
      <c r="N1039" s="1"/>
    </row>
    <row r="1040" spans="10:14">
      <c r="J1040" s="1"/>
      <c r="L1040" s="1"/>
      <c r="N1040" s="1"/>
    </row>
    <row r="1041" spans="10:14">
      <c r="J1041" s="1"/>
      <c r="L1041" s="1"/>
      <c r="N1041" s="1"/>
    </row>
    <row r="1042" spans="10:14">
      <c r="J1042" s="1"/>
      <c r="L1042" s="1"/>
      <c r="N1042" s="1"/>
    </row>
    <row r="1043" spans="10:14">
      <c r="J1043" s="1"/>
      <c r="L1043" s="1"/>
      <c r="N1043" s="1"/>
    </row>
    <row r="1044" spans="10:14">
      <c r="J1044" s="1"/>
      <c r="L1044" s="1"/>
      <c r="N1044" s="1"/>
    </row>
    <row r="1045" spans="10:14">
      <c r="J1045" s="1"/>
      <c r="L1045" s="1"/>
      <c r="N1045" s="1"/>
    </row>
    <row r="1046" spans="10:14">
      <c r="J1046" s="1"/>
      <c r="L1046" s="1"/>
      <c r="N1046" s="1"/>
    </row>
    <row r="1047" spans="10:14">
      <c r="J1047" s="1"/>
      <c r="L1047" s="1"/>
      <c r="N1047" s="1"/>
    </row>
    <row r="1048" spans="10:14">
      <c r="J1048" s="1"/>
      <c r="L1048" s="1"/>
      <c r="N1048" s="1"/>
    </row>
    <row r="1049" spans="10:14">
      <c r="J1049" s="1"/>
      <c r="L1049" s="1"/>
      <c r="N1049" s="1"/>
    </row>
    <row r="1050" spans="10:14">
      <c r="J1050" s="1"/>
      <c r="L1050" s="1"/>
      <c r="N1050" s="1"/>
    </row>
    <row r="1051" spans="10:14">
      <c r="J1051" s="1"/>
      <c r="L1051" s="1"/>
      <c r="N1051" s="1"/>
    </row>
    <row r="1052" spans="10:14">
      <c r="J1052" s="1"/>
      <c r="L1052" s="1"/>
      <c r="N1052" s="1"/>
    </row>
    <row r="1053" spans="10:14">
      <c r="J1053" s="1"/>
      <c r="L1053" s="1"/>
      <c r="N1053" s="1"/>
    </row>
    <row r="1054" spans="10:14">
      <c r="J1054" s="1"/>
      <c r="L1054" s="1"/>
      <c r="N1054" s="1"/>
    </row>
    <row r="1055" spans="10:14">
      <c r="J1055" s="1"/>
      <c r="L1055" s="1"/>
      <c r="N1055" s="1"/>
    </row>
    <row r="1056" spans="10:14">
      <c r="J1056" s="1"/>
      <c r="L1056" s="1"/>
      <c r="N1056" s="1"/>
    </row>
    <row r="1057" spans="10:14">
      <c r="J1057" s="1"/>
      <c r="L1057" s="1"/>
      <c r="N1057" s="1"/>
    </row>
    <row r="1058" spans="10:14">
      <c r="J1058" s="1"/>
      <c r="L1058" s="1"/>
      <c r="N1058" s="1"/>
    </row>
    <row r="1059" spans="10:14">
      <c r="J1059" s="1"/>
      <c r="L1059" s="1"/>
      <c r="N1059" s="1"/>
    </row>
    <row r="1060" spans="10:14">
      <c r="J1060" s="1"/>
      <c r="L1060" s="1"/>
      <c r="N1060" s="1"/>
    </row>
    <row r="1061" spans="10:14">
      <c r="J1061" s="1"/>
      <c r="L1061" s="1"/>
      <c r="N1061" s="1"/>
    </row>
    <row r="1062" spans="10:14">
      <c r="J1062" s="1"/>
      <c r="L1062" s="1"/>
      <c r="N1062" s="1"/>
    </row>
    <row r="1063" spans="10:14">
      <c r="J1063" s="1"/>
      <c r="L1063" s="1"/>
      <c r="N1063" s="1"/>
    </row>
    <row r="1064" spans="10:14">
      <c r="J1064" s="1"/>
      <c r="L1064" s="1"/>
      <c r="N1064" s="1"/>
    </row>
    <row r="1065" spans="10:14">
      <c r="J1065" s="1"/>
      <c r="L1065" s="1"/>
      <c r="N1065" s="1"/>
    </row>
    <row r="1066" spans="10:14">
      <c r="J1066" s="1"/>
      <c r="L1066" s="1"/>
      <c r="N1066" s="1"/>
    </row>
    <row r="1067" spans="10:14">
      <c r="J1067" s="1"/>
      <c r="L1067" s="1"/>
      <c r="N1067" s="1"/>
    </row>
    <row r="1068" spans="10:14">
      <c r="J1068" s="1"/>
      <c r="L1068" s="1"/>
      <c r="N1068" s="1"/>
    </row>
    <row r="1069" spans="10:14">
      <c r="J1069" s="1"/>
      <c r="L1069" s="1"/>
      <c r="N1069" s="1"/>
    </row>
    <row r="1070" spans="10:14">
      <c r="J1070" s="1"/>
      <c r="L1070" s="1"/>
      <c r="N1070" s="1"/>
    </row>
    <row r="1071" spans="10:14">
      <c r="J1071" s="1"/>
      <c r="L1071" s="1"/>
      <c r="N1071" s="1"/>
    </row>
    <row r="1072" spans="10:14">
      <c r="J1072" s="1"/>
      <c r="L1072" s="1"/>
      <c r="N1072" s="1"/>
    </row>
    <row r="1073" spans="10:14">
      <c r="J1073" s="1"/>
      <c r="L1073" s="1"/>
      <c r="N1073" s="1"/>
    </row>
    <row r="1074" spans="10:14">
      <c r="J1074" s="1"/>
      <c r="L1074" s="1"/>
      <c r="N1074" s="1"/>
    </row>
    <row r="1075" spans="10:14">
      <c r="J1075" s="1"/>
      <c r="L1075" s="1"/>
      <c r="N1075" s="1"/>
    </row>
    <row r="1076" spans="10:14">
      <c r="J1076" s="1"/>
      <c r="L1076" s="1"/>
      <c r="N1076" s="1"/>
    </row>
    <row r="1077" spans="10:14">
      <c r="J1077" s="1"/>
      <c r="L1077" s="1"/>
      <c r="N1077" s="1"/>
    </row>
    <row r="1078" spans="10:14">
      <c r="J1078" s="1"/>
      <c r="L1078" s="1"/>
      <c r="N1078" s="1"/>
    </row>
    <row r="1079" spans="10:14">
      <c r="J1079" s="1"/>
      <c r="L1079" s="1"/>
      <c r="N1079" s="1"/>
    </row>
    <row r="1080" spans="10:14">
      <c r="J1080" s="1"/>
      <c r="L1080" s="1"/>
      <c r="N1080" s="1"/>
    </row>
    <row r="1081" spans="10:14">
      <c r="J1081" s="1"/>
      <c r="L1081" s="1"/>
      <c r="N1081" s="1"/>
    </row>
    <row r="1082" spans="10:14">
      <c r="J1082" s="1"/>
      <c r="L1082" s="1"/>
      <c r="N1082" s="1"/>
    </row>
    <row r="1083" spans="10:14">
      <c r="J1083" s="1"/>
      <c r="L1083" s="1"/>
      <c r="N1083" s="1"/>
    </row>
    <row r="1084" spans="10:14">
      <c r="J1084" s="1"/>
      <c r="L1084" s="1"/>
      <c r="N1084" s="1"/>
    </row>
    <row r="1085" spans="10:14">
      <c r="J1085" s="1"/>
      <c r="L1085" s="1"/>
      <c r="N1085" s="1"/>
    </row>
    <row r="1086" spans="10:14">
      <c r="J1086" s="1"/>
      <c r="L1086" s="1"/>
      <c r="N1086" s="1"/>
    </row>
    <row r="1087" spans="10:14">
      <c r="J1087" s="1"/>
      <c r="L1087" s="1"/>
      <c r="N1087" s="1"/>
    </row>
    <row r="1088" spans="10:14">
      <c r="J1088" s="1"/>
      <c r="L1088" s="1"/>
      <c r="N1088" s="1"/>
    </row>
    <row r="1089" spans="10:14">
      <c r="J1089" s="1"/>
      <c r="L1089" s="1"/>
      <c r="N1089" s="1"/>
    </row>
    <row r="1090" spans="10:14">
      <c r="J1090" s="1"/>
      <c r="L1090" s="1"/>
      <c r="N1090" s="1"/>
    </row>
    <row r="1091" spans="10:14">
      <c r="J1091" s="1"/>
      <c r="L1091" s="1"/>
      <c r="N1091" s="1"/>
    </row>
    <row r="1092" spans="10:14">
      <c r="J1092" s="1"/>
      <c r="L1092" s="1"/>
      <c r="N1092" s="1"/>
    </row>
    <row r="1093" spans="10:14">
      <c r="J1093" s="1"/>
      <c r="L1093" s="1"/>
      <c r="N1093" s="1"/>
    </row>
    <row r="1094" spans="10:14">
      <c r="J1094" s="1"/>
      <c r="L1094" s="1"/>
      <c r="N1094" s="1"/>
    </row>
    <row r="1095" spans="10:14">
      <c r="J1095" s="1"/>
      <c r="L1095" s="1"/>
      <c r="N1095" s="1"/>
    </row>
    <row r="1096" spans="10:14">
      <c r="J1096" s="1"/>
      <c r="L1096" s="1"/>
      <c r="N1096" s="1"/>
    </row>
    <row r="1097" spans="10:14">
      <c r="J1097" s="1"/>
      <c r="L1097" s="1"/>
      <c r="N1097" s="1"/>
    </row>
    <row r="1098" spans="10:14">
      <c r="J1098" s="1"/>
      <c r="L1098" s="1"/>
      <c r="N1098" s="1"/>
    </row>
    <row r="1099" spans="10:14">
      <c r="J1099" s="1"/>
      <c r="L1099" s="1"/>
      <c r="N1099" s="1"/>
    </row>
    <row r="1100" spans="10:14">
      <c r="J1100" s="1"/>
      <c r="L1100" s="1"/>
      <c r="N1100" s="1"/>
    </row>
    <row r="1101" spans="10:14">
      <c r="J1101" s="1"/>
      <c r="L1101" s="1"/>
      <c r="N1101" s="1"/>
    </row>
    <row r="1102" spans="10:14">
      <c r="J1102" s="1"/>
      <c r="L1102" s="1"/>
      <c r="N1102" s="1"/>
    </row>
    <row r="1103" spans="10:14">
      <c r="J1103" s="1"/>
      <c r="L1103" s="1"/>
      <c r="N1103" s="1"/>
    </row>
    <row r="1104" spans="10:14">
      <c r="J1104" s="1"/>
      <c r="L1104" s="1"/>
      <c r="N1104" s="1"/>
    </row>
    <row r="1105" spans="10:14">
      <c r="J1105" s="1"/>
      <c r="L1105" s="1"/>
      <c r="N1105" s="1"/>
    </row>
    <row r="1106" spans="10:14">
      <c r="J1106" s="1"/>
      <c r="L1106" s="1"/>
      <c r="N1106" s="1"/>
    </row>
    <row r="1107" spans="10:14">
      <c r="J1107" s="1"/>
      <c r="L1107" s="1"/>
      <c r="N1107" s="1"/>
    </row>
    <row r="1108" spans="10:14">
      <c r="J1108" s="1"/>
      <c r="L1108" s="1"/>
      <c r="N1108" s="1"/>
    </row>
    <row r="1109" spans="10:14">
      <c r="J1109" s="1"/>
      <c r="L1109" s="1"/>
      <c r="N1109" s="1"/>
    </row>
    <row r="1110" spans="10:14">
      <c r="J1110" s="1"/>
      <c r="L1110" s="1"/>
      <c r="N1110" s="1"/>
    </row>
    <row r="1111" spans="10:14">
      <c r="J1111" s="1"/>
      <c r="L1111" s="1"/>
      <c r="N1111" s="1"/>
    </row>
    <row r="1112" spans="10:14">
      <c r="J1112" s="1"/>
      <c r="L1112" s="1"/>
      <c r="N1112" s="1"/>
    </row>
    <row r="1113" spans="10:14">
      <c r="J1113" s="1"/>
      <c r="L1113" s="1"/>
      <c r="N1113" s="1"/>
    </row>
    <row r="1114" spans="10:14">
      <c r="J1114" s="1"/>
      <c r="L1114" s="1"/>
      <c r="N1114" s="1"/>
    </row>
    <row r="1115" spans="10:14">
      <c r="J1115" s="1"/>
      <c r="L1115" s="1"/>
      <c r="N1115" s="1"/>
    </row>
    <row r="1116" spans="10:14">
      <c r="J1116" s="1"/>
      <c r="L1116" s="1"/>
      <c r="N1116" s="1"/>
    </row>
    <row r="1117" spans="10:14">
      <c r="J1117" s="1"/>
      <c r="L1117" s="1"/>
      <c r="N1117" s="1"/>
    </row>
    <row r="1118" spans="10:14">
      <c r="J1118" s="1"/>
      <c r="L1118" s="1"/>
      <c r="N1118" s="1"/>
    </row>
    <row r="1119" spans="10:14">
      <c r="J1119" s="1"/>
      <c r="L1119" s="1"/>
      <c r="N1119" s="1"/>
    </row>
    <row r="1120" spans="10:14">
      <c r="J1120" s="1"/>
      <c r="L1120" s="1"/>
      <c r="N1120" s="1"/>
    </row>
    <row r="1121" spans="10:14">
      <c r="J1121" s="1"/>
      <c r="L1121" s="1"/>
      <c r="N1121" s="1"/>
    </row>
    <row r="1122" spans="10:14">
      <c r="J1122" s="1"/>
      <c r="L1122" s="1"/>
      <c r="N1122" s="1"/>
    </row>
    <row r="1123" spans="10:14">
      <c r="J1123" s="1"/>
      <c r="L1123" s="1"/>
      <c r="N1123" s="1"/>
    </row>
    <row r="1124" spans="10:14">
      <c r="J1124" s="1"/>
      <c r="L1124" s="1"/>
      <c r="N1124" s="1"/>
    </row>
    <row r="1125" spans="10:14">
      <c r="J1125" s="1"/>
      <c r="L1125" s="1"/>
      <c r="N1125" s="1"/>
    </row>
    <row r="1126" spans="10:14">
      <c r="J1126" s="1"/>
      <c r="L1126" s="1"/>
      <c r="N1126" s="1"/>
    </row>
    <row r="1127" spans="10:14">
      <c r="J1127" s="1"/>
      <c r="L1127" s="1"/>
      <c r="N1127" s="1"/>
    </row>
    <row r="1128" spans="10:14">
      <c r="J1128" s="1"/>
      <c r="L1128" s="1"/>
      <c r="N1128" s="1"/>
    </row>
    <row r="1129" spans="10:14">
      <c r="J1129" s="1"/>
      <c r="L1129" s="1"/>
      <c r="N1129" s="1"/>
    </row>
    <row r="1130" spans="10:14">
      <c r="J1130" s="1"/>
      <c r="L1130" s="1"/>
      <c r="N1130" s="1"/>
    </row>
    <row r="1131" spans="10:14">
      <c r="J1131" s="1"/>
      <c r="L1131" s="1"/>
      <c r="N1131" s="1"/>
    </row>
    <row r="1132" spans="10:14">
      <c r="J1132" s="1"/>
      <c r="L1132" s="1"/>
      <c r="N1132" s="1"/>
    </row>
    <row r="1133" spans="10:14">
      <c r="J1133" s="1"/>
      <c r="L1133" s="1"/>
      <c r="N1133" s="1"/>
    </row>
    <row r="1134" spans="10:14">
      <c r="J1134" s="1"/>
      <c r="L1134" s="1"/>
      <c r="N1134" s="1"/>
    </row>
    <row r="1135" spans="10:14">
      <c r="J1135" s="1"/>
      <c r="L1135" s="1"/>
      <c r="N1135" s="1"/>
    </row>
    <row r="1136" spans="10:14">
      <c r="J1136" s="1"/>
      <c r="L1136" s="1"/>
      <c r="N1136" s="1"/>
    </row>
    <row r="1137" spans="10:14">
      <c r="J1137" s="1"/>
      <c r="L1137" s="1"/>
      <c r="N1137" s="1"/>
    </row>
    <row r="1138" spans="10:14">
      <c r="J1138" s="1"/>
      <c r="L1138" s="1"/>
      <c r="N1138" s="1"/>
    </row>
    <row r="1139" spans="10:14">
      <c r="J1139" s="1"/>
      <c r="L1139" s="1"/>
      <c r="N1139" s="1"/>
    </row>
    <row r="1140" spans="10:14">
      <c r="J1140" s="1"/>
      <c r="L1140" s="1"/>
      <c r="N1140" s="1"/>
    </row>
    <row r="1141" spans="10:14">
      <c r="J1141" s="1"/>
      <c r="L1141" s="1"/>
      <c r="N1141" s="1"/>
    </row>
    <row r="1142" spans="10:14">
      <c r="J1142" s="1"/>
      <c r="L1142" s="1"/>
      <c r="N1142" s="1"/>
    </row>
    <row r="1143" spans="10:14">
      <c r="J1143" s="1"/>
      <c r="L1143" s="1"/>
      <c r="N1143" s="1"/>
    </row>
    <row r="1144" spans="10:14">
      <c r="J1144" s="1"/>
      <c r="L1144" s="1"/>
      <c r="N1144" s="1"/>
    </row>
    <row r="1145" spans="10:14">
      <c r="J1145" s="1"/>
      <c r="L1145" s="1"/>
      <c r="N1145" s="1"/>
    </row>
    <row r="1146" spans="10:14">
      <c r="J1146" s="1"/>
      <c r="L1146" s="1"/>
      <c r="N1146" s="1"/>
    </row>
    <row r="1147" spans="10:14">
      <c r="J1147" s="1"/>
      <c r="L1147" s="1"/>
      <c r="N1147" s="1"/>
    </row>
    <row r="1148" spans="10:14">
      <c r="J1148" s="1"/>
      <c r="L1148" s="1"/>
      <c r="N1148" s="1"/>
    </row>
    <row r="1149" spans="10:14">
      <c r="J1149" s="1"/>
      <c r="L1149" s="1"/>
      <c r="N1149" s="1"/>
    </row>
    <row r="1150" spans="10:14">
      <c r="J1150" s="1"/>
      <c r="L1150" s="1"/>
      <c r="N1150" s="1"/>
    </row>
    <row r="1151" spans="10:14">
      <c r="J1151" s="1"/>
      <c r="L1151" s="1"/>
      <c r="N1151" s="1"/>
    </row>
    <row r="1152" spans="10:14">
      <c r="J1152" s="1"/>
      <c r="L1152" s="1"/>
      <c r="N1152" s="1"/>
    </row>
    <row r="1153" spans="10:14">
      <c r="J1153" s="1"/>
      <c r="L1153" s="1"/>
      <c r="N1153" s="1"/>
    </row>
    <row r="1154" spans="10:14">
      <c r="J1154" s="1"/>
      <c r="L1154" s="1"/>
      <c r="N1154" s="1"/>
    </row>
    <row r="1155" spans="10:14">
      <c r="J1155" s="1"/>
      <c r="L1155" s="1"/>
      <c r="N1155" s="1"/>
    </row>
    <row r="1156" spans="10:14">
      <c r="J1156" s="1"/>
      <c r="L1156" s="1"/>
      <c r="N1156" s="1"/>
    </row>
    <row r="1157" spans="10:14">
      <c r="J1157" s="1"/>
      <c r="L1157" s="1"/>
      <c r="N1157" s="1"/>
    </row>
    <row r="1158" spans="10:14">
      <c r="J1158" s="1"/>
      <c r="L1158" s="1"/>
      <c r="N1158" s="1"/>
    </row>
    <row r="1159" spans="10:14">
      <c r="J1159" s="1"/>
      <c r="L1159" s="1"/>
      <c r="N1159" s="1"/>
    </row>
    <row r="1160" spans="10:14">
      <c r="J1160" s="1"/>
      <c r="L1160" s="1"/>
      <c r="N1160" s="1"/>
    </row>
    <row r="1161" spans="10:14">
      <c r="J1161" s="1"/>
      <c r="L1161" s="1"/>
      <c r="N1161" s="1"/>
    </row>
    <row r="1162" spans="10:14">
      <c r="J1162" s="1"/>
      <c r="L1162" s="1"/>
      <c r="N1162" s="1"/>
    </row>
    <row r="1163" spans="10:14">
      <c r="J1163" s="1"/>
      <c r="L1163" s="1"/>
      <c r="N1163" s="1"/>
    </row>
    <row r="1164" spans="10:14">
      <c r="J1164" s="1"/>
      <c r="L1164" s="1"/>
      <c r="N1164" s="1"/>
    </row>
    <row r="1165" spans="10:14">
      <c r="J1165" s="1"/>
      <c r="L1165" s="1"/>
      <c r="N1165" s="1"/>
    </row>
    <row r="1166" spans="10:14">
      <c r="J1166" s="1"/>
      <c r="L1166" s="1"/>
      <c r="N1166" s="1"/>
    </row>
    <row r="1167" spans="10:14">
      <c r="J1167" s="1"/>
      <c r="L1167" s="1"/>
      <c r="N1167" s="1"/>
    </row>
    <row r="1168" spans="10:14">
      <c r="J1168" s="1"/>
      <c r="L1168" s="1"/>
      <c r="N1168" s="1"/>
    </row>
    <row r="1169" spans="10:14">
      <c r="J1169" s="1"/>
      <c r="L1169" s="1"/>
      <c r="N1169" s="1"/>
    </row>
    <row r="1170" spans="10:14">
      <c r="J1170" s="1"/>
      <c r="L1170" s="1"/>
      <c r="N1170" s="1"/>
    </row>
    <row r="1171" spans="10:14">
      <c r="J1171" s="1"/>
      <c r="L1171" s="1"/>
      <c r="N1171" s="1"/>
    </row>
    <row r="1172" spans="10:14">
      <c r="J1172" s="1"/>
      <c r="L1172" s="1"/>
      <c r="N1172" s="1"/>
    </row>
    <row r="1173" spans="10:14">
      <c r="J1173" s="1"/>
      <c r="L1173" s="1"/>
      <c r="N1173" s="1"/>
    </row>
    <row r="1174" spans="10:14">
      <c r="J1174" s="1"/>
      <c r="L1174" s="1"/>
      <c r="N1174" s="1"/>
    </row>
    <row r="1175" spans="10:14">
      <c r="J1175" s="1"/>
      <c r="L1175" s="1"/>
      <c r="N1175" s="1"/>
    </row>
    <row r="1176" spans="10:14">
      <c r="J1176" s="1"/>
      <c r="L1176" s="1"/>
      <c r="N1176" s="1"/>
    </row>
    <row r="1177" spans="10:14">
      <c r="J1177" s="1"/>
      <c r="L1177" s="1"/>
      <c r="N1177" s="1"/>
    </row>
    <row r="1178" spans="10:14">
      <c r="J1178" s="1"/>
      <c r="L1178" s="1"/>
      <c r="N1178" s="1"/>
    </row>
    <row r="1179" spans="10:14">
      <c r="J1179" s="1"/>
      <c r="L1179" s="1"/>
      <c r="N1179" s="1"/>
    </row>
    <row r="1180" spans="10:14">
      <c r="J1180" s="1"/>
      <c r="L1180" s="1"/>
      <c r="N1180" s="1"/>
    </row>
    <row r="1181" spans="10:14">
      <c r="J1181" s="1"/>
      <c r="L1181" s="1"/>
      <c r="N1181" s="1"/>
    </row>
    <row r="1182" spans="10:14">
      <c r="J1182" s="1"/>
      <c r="L1182" s="1"/>
      <c r="N1182" s="1"/>
    </row>
    <row r="1183" spans="10:14">
      <c r="J1183" s="1"/>
      <c r="L1183" s="1"/>
      <c r="N1183" s="1"/>
    </row>
    <row r="1184" spans="10:14">
      <c r="J1184" s="1"/>
      <c r="L1184" s="1"/>
      <c r="N1184" s="1"/>
    </row>
    <row r="1185" spans="10:14">
      <c r="J1185" s="1"/>
      <c r="L1185" s="1"/>
      <c r="N1185" s="1"/>
    </row>
    <row r="1186" spans="10:14">
      <c r="J1186" s="1"/>
      <c r="L1186" s="1"/>
      <c r="N1186" s="1"/>
    </row>
    <row r="1187" spans="10:14">
      <c r="J1187" s="1"/>
      <c r="L1187" s="1"/>
      <c r="N1187" s="1"/>
    </row>
    <row r="1188" spans="10:14">
      <c r="J1188" s="1"/>
      <c r="L1188" s="1"/>
      <c r="N1188" s="1"/>
    </row>
    <row r="1189" spans="10:14">
      <c r="J1189" s="1"/>
      <c r="L1189" s="1"/>
      <c r="N1189" s="1"/>
    </row>
    <row r="1190" spans="10:14">
      <c r="J1190" s="1"/>
      <c r="L1190" s="1"/>
      <c r="N1190" s="1"/>
    </row>
    <row r="1191" spans="10:14">
      <c r="J1191" s="1"/>
      <c r="L1191" s="1"/>
      <c r="N1191" s="1"/>
    </row>
    <row r="1192" spans="10:14">
      <c r="J1192" s="1"/>
      <c r="L1192" s="1"/>
      <c r="N1192" s="1"/>
    </row>
    <row r="1193" spans="10:14">
      <c r="J1193" s="1"/>
      <c r="L1193" s="1"/>
      <c r="N1193" s="1"/>
    </row>
    <row r="1194" spans="10:14">
      <c r="J1194" s="1"/>
      <c r="L1194" s="1"/>
      <c r="N1194" s="1"/>
    </row>
    <row r="1195" spans="10:14">
      <c r="J1195" s="1"/>
      <c r="L1195" s="1"/>
      <c r="N1195" s="1"/>
    </row>
    <row r="1196" spans="10:14">
      <c r="J1196" s="1"/>
      <c r="L1196" s="1"/>
      <c r="N1196" s="1"/>
    </row>
    <row r="1197" spans="10:14">
      <c r="J1197" s="1"/>
      <c r="L1197" s="1"/>
      <c r="N1197" s="1"/>
    </row>
    <row r="1198" spans="10:14">
      <c r="J1198" s="1"/>
      <c r="L1198" s="1"/>
      <c r="N1198" s="1"/>
    </row>
    <row r="1199" spans="10:14">
      <c r="J1199" s="1"/>
      <c r="L1199" s="1"/>
      <c r="N1199" s="1"/>
    </row>
    <row r="1200" spans="10:14">
      <c r="J1200" s="1"/>
      <c r="L1200" s="1"/>
      <c r="N1200" s="1"/>
    </row>
    <row r="1201" spans="10:14">
      <c r="J1201" s="1"/>
      <c r="L1201" s="1"/>
      <c r="N1201" s="1"/>
    </row>
    <row r="1202" spans="10:14">
      <c r="J1202" s="1"/>
      <c r="L1202" s="1"/>
      <c r="N1202" s="1"/>
    </row>
    <row r="1203" spans="10:14">
      <c r="J1203" s="1"/>
      <c r="L1203" s="1"/>
      <c r="N1203" s="1"/>
    </row>
    <row r="1204" spans="10:14">
      <c r="J1204" s="1"/>
      <c r="L1204" s="1"/>
      <c r="N1204" s="1"/>
    </row>
    <row r="1205" spans="10:14">
      <c r="J1205" s="1"/>
      <c r="L1205" s="1"/>
      <c r="N1205" s="1"/>
    </row>
    <row r="1206" spans="10:14">
      <c r="J1206" s="1"/>
      <c r="L1206" s="1"/>
      <c r="N1206" s="1"/>
    </row>
    <row r="1207" spans="10:14">
      <c r="J1207" s="1"/>
      <c r="L1207" s="1"/>
      <c r="N1207" s="1"/>
    </row>
    <row r="1208" spans="10:14">
      <c r="J1208" s="1"/>
      <c r="L1208" s="1"/>
      <c r="N1208" s="1"/>
    </row>
    <row r="1209" spans="10:14">
      <c r="J1209" s="1"/>
      <c r="L1209" s="1"/>
      <c r="N1209" s="1"/>
    </row>
    <row r="1210" spans="10:14">
      <c r="J1210" s="1"/>
      <c r="L1210" s="1"/>
      <c r="N1210" s="1"/>
    </row>
    <row r="1211" spans="10:14">
      <c r="J1211" s="1"/>
      <c r="L1211" s="1"/>
      <c r="N1211" s="1"/>
    </row>
    <row r="1212" spans="10:14">
      <c r="J1212" s="1"/>
      <c r="L1212" s="1"/>
      <c r="N1212" s="1"/>
    </row>
    <row r="1213" spans="10:14">
      <c r="J1213" s="1"/>
      <c r="L1213" s="1"/>
      <c r="N1213" s="1"/>
    </row>
    <row r="1214" spans="10:14">
      <c r="J1214" s="1"/>
      <c r="L1214" s="1"/>
      <c r="N1214" s="1"/>
    </row>
    <row r="1215" spans="10:14">
      <c r="J1215" s="1"/>
      <c r="L1215" s="1"/>
      <c r="N1215" s="1"/>
    </row>
    <row r="1216" spans="10:14">
      <c r="J1216" s="1"/>
      <c r="L1216" s="1"/>
      <c r="N1216" s="1"/>
    </row>
    <row r="1217" spans="10:14">
      <c r="J1217" s="1"/>
      <c r="L1217" s="1"/>
      <c r="N1217" s="1"/>
    </row>
    <row r="1218" spans="10:14">
      <c r="J1218" s="1"/>
      <c r="L1218" s="1"/>
      <c r="N1218" s="1"/>
    </row>
    <row r="1219" spans="10:14">
      <c r="J1219" s="1"/>
      <c r="L1219" s="1"/>
      <c r="N1219" s="1"/>
    </row>
    <row r="1220" spans="10:14">
      <c r="J1220" s="1"/>
      <c r="L1220" s="1"/>
      <c r="N1220" s="1"/>
    </row>
    <row r="1221" spans="10:14">
      <c r="J1221" s="1"/>
      <c r="L1221" s="1"/>
      <c r="N1221" s="1"/>
    </row>
    <row r="1222" spans="10:14">
      <c r="J1222" s="1"/>
      <c r="L1222" s="1"/>
      <c r="N1222" s="1"/>
    </row>
    <row r="1223" spans="10:14">
      <c r="J1223" s="1"/>
      <c r="L1223" s="1"/>
      <c r="N1223" s="1"/>
    </row>
    <row r="1224" spans="10:14">
      <c r="J1224" s="1"/>
      <c r="L1224" s="1"/>
      <c r="N1224" s="1"/>
    </row>
    <row r="1225" spans="10:14">
      <c r="J1225" s="1"/>
      <c r="L1225" s="1"/>
      <c r="N1225" s="1"/>
    </row>
    <row r="1226" spans="10:14">
      <c r="J1226" s="1"/>
      <c r="L1226" s="1"/>
      <c r="N1226" s="1"/>
    </row>
    <row r="1227" spans="10:14">
      <c r="J1227" s="1"/>
      <c r="L1227" s="1"/>
      <c r="N1227" s="1"/>
    </row>
    <row r="1228" spans="10:14">
      <c r="J1228" s="1"/>
      <c r="L1228" s="1"/>
      <c r="N1228" s="1"/>
    </row>
    <row r="1229" spans="10:14">
      <c r="J1229" s="1"/>
      <c r="L1229" s="1"/>
      <c r="N1229" s="1"/>
    </row>
    <row r="1230" spans="10:14">
      <c r="J1230" s="1"/>
      <c r="L1230" s="1"/>
      <c r="N1230" s="1"/>
    </row>
    <row r="1231" spans="10:14">
      <c r="J1231" s="1"/>
      <c r="L1231" s="1"/>
      <c r="N1231" s="1"/>
    </row>
    <row r="1232" spans="10:14">
      <c r="J1232" s="1"/>
      <c r="L1232" s="1"/>
      <c r="N1232" s="1"/>
    </row>
    <row r="1233" spans="10:14">
      <c r="J1233" s="1"/>
      <c r="L1233" s="1"/>
      <c r="N1233" s="1"/>
    </row>
    <row r="1234" spans="10:14">
      <c r="J1234" s="1"/>
      <c r="L1234" s="1"/>
      <c r="N1234" s="1"/>
    </row>
    <row r="1235" spans="10:14">
      <c r="J1235" s="1"/>
      <c r="L1235" s="1"/>
      <c r="N1235" s="1"/>
    </row>
    <row r="1236" spans="10:14">
      <c r="J1236" s="1"/>
      <c r="L1236" s="1"/>
      <c r="N1236" s="1"/>
    </row>
    <row r="1237" spans="10:14">
      <c r="J1237" s="1"/>
      <c r="L1237" s="1"/>
      <c r="N1237" s="1"/>
    </row>
    <row r="1238" spans="10:14">
      <c r="J1238" s="1"/>
      <c r="L1238" s="1"/>
      <c r="N1238" s="1"/>
    </row>
    <row r="1239" spans="10:14">
      <c r="J1239" s="1"/>
      <c r="L1239" s="1"/>
      <c r="N1239" s="1"/>
    </row>
    <row r="1240" spans="10:14">
      <c r="J1240" s="1"/>
      <c r="L1240" s="1"/>
      <c r="N1240" s="1"/>
    </row>
    <row r="1241" spans="10:14">
      <c r="J1241" s="1"/>
      <c r="L1241" s="1"/>
      <c r="N1241" s="1"/>
    </row>
    <row r="1242" spans="10:14">
      <c r="J1242" s="1"/>
      <c r="L1242" s="1"/>
      <c r="N1242" s="1"/>
    </row>
    <row r="1243" spans="10:14">
      <c r="J1243" s="1"/>
      <c r="L1243" s="1"/>
      <c r="N1243" s="1"/>
    </row>
    <row r="1244" spans="10:14">
      <c r="J1244" s="1"/>
      <c r="L1244" s="1"/>
      <c r="N1244" s="1"/>
    </row>
    <row r="1245" spans="10:14">
      <c r="J1245" s="1"/>
      <c r="L1245" s="1"/>
      <c r="N1245" s="1"/>
    </row>
    <row r="1246" spans="10:14">
      <c r="J1246" s="1"/>
      <c r="L1246" s="1"/>
      <c r="N1246" s="1"/>
    </row>
    <row r="1247" spans="10:14">
      <c r="J1247" s="1"/>
      <c r="L1247" s="1"/>
      <c r="N1247" s="1"/>
    </row>
    <row r="1248" spans="10:14">
      <c r="J1248" s="1"/>
      <c r="L1248" s="1"/>
      <c r="N1248" s="1"/>
    </row>
    <row r="1249" spans="10:14">
      <c r="J1249" s="1"/>
      <c r="L1249" s="1"/>
      <c r="N1249" s="1"/>
    </row>
    <row r="1250" spans="10:14">
      <c r="J1250" s="1"/>
      <c r="L1250" s="1"/>
      <c r="N1250" s="1"/>
    </row>
    <row r="1251" spans="10:14">
      <c r="J1251" s="1"/>
      <c r="L1251" s="1"/>
      <c r="N1251" s="1"/>
    </row>
    <row r="1252" spans="10:14">
      <c r="J1252" s="1"/>
      <c r="L1252" s="1"/>
      <c r="N1252" s="1"/>
    </row>
    <row r="1253" spans="10:14">
      <c r="J1253" s="1"/>
      <c r="L1253" s="1"/>
      <c r="N1253" s="1"/>
    </row>
    <row r="1254" spans="10:14">
      <c r="J1254" s="1"/>
      <c r="L1254" s="1"/>
      <c r="N1254" s="1"/>
    </row>
    <row r="1255" spans="10:14">
      <c r="J1255" s="1"/>
      <c r="L1255" s="1"/>
      <c r="N1255" s="1"/>
    </row>
    <row r="1256" spans="10:14">
      <c r="J1256" s="1"/>
      <c r="L1256" s="1"/>
      <c r="N1256" s="1"/>
    </row>
    <row r="1257" spans="10:14">
      <c r="J1257" s="1"/>
      <c r="L1257" s="1"/>
      <c r="N1257" s="1"/>
    </row>
    <row r="1258" spans="10:14">
      <c r="J1258" s="1"/>
      <c r="L1258" s="1"/>
      <c r="N1258" s="1"/>
    </row>
    <row r="1259" spans="10:14">
      <c r="J1259" s="1"/>
      <c r="L1259" s="1"/>
      <c r="N1259" s="1"/>
    </row>
    <row r="1260" spans="10:14">
      <c r="J1260" s="1"/>
      <c r="L1260" s="1"/>
      <c r="N1260" s="1"/>
    </row>
    <row r="1261" spans="10:14">
      <c r="J1261" s="1"/>
      <c r="L1261" s="1"/>
      <c r="N1261" s="1"/>
    </row>
    <row r="1262" spans="10:14">
      <c r="J1262" s="1"/>
      <c r="L1262" s="1"/>
      <c r="N1262" s="1"/>
    </row>
    <row r="1263" spans="10:14">
      <c r="J1263" s="1"/>
      <c r="L1263" s="1"/>
      <c r="N1263" s="1"/>
    </row>
    <row r="1264" spans="10:14">
      <c r="J1264" s="1"/>
      <c r="L1264" s="1"/>
      <c r="N1264" s="1"/>
    </row>
    <row r="1265" spans="10:14">
      <c r="J1265" s="1"/>
      <c r="L1265" s="1"/>
      <c r="N1265" s="1"/>
    </row>
    <row r="1266" spans="10:14">
      <c r="J1266" s="1"/>
      <c r="L1266" s="1"/>
      <c r="N1266" s="1"/>
    </row>
    <row r="1267" spans="10:14">
      <c r="J1267" s="1"/>
      <c r="L1267" s="1"/>
      <c r="N1267" s="1"/>
    </row>
    <row r="1268" spans="10:14">
      <c r="J1268" s="1"/>
      <c r="L1268" s="1"/>
      <c r="N1268" s="1"/>
    </row>
    <row r="1269" spans="10:14">
      <c r="J1269" s="1"/>
      <c r="L1269" s="1"/>
      <c r="N1269" s="1"/>
    </row>
    <row r="1270" spans="10:14">
      <c r="J1270" s="1"/>
      <c r="L1270" s="1"/>
      <c r="N1270" s="1"/>
    </row>
    <row r="1271" spans="10:14">
      <c r="J1271" s="1"/>
      <c r="L1271" s="1"/>
      <c r="N1271" s="1"/>
    </row>
    <row r="1272" spans="10:14">
      <c r="J1272" s="1"/>
      <c r="L1272" s="1"/>
      <c r="N1272" s="1"/>
    </row>
    <row r="1273" spans="10:14">
      <c r="J1273" s="1"/>
      <c r="L1273" s="1"/>
      <c r="N1273" s="1"/>
    </row>
    <row r="1274" spans="10:14">
      <c r="J1274" s="1"/>
      <c r="L1274" s="1"/>
      <c r="N1274" s="1"/>
    </row>
    <row r="1275" spans="10:14">
      <c r="J1275" s="1"/>
      <c r="L1275" s="1"/>
      <c r="N1275" s="1"/>
    </row>
    <row r="1276" spans="10:14">
      <c r="J1276" s="1"/>
      <c r="L1276" s="1"/>
      <c r="N1276" s="1"/>
    </row>
    <row r="1277" spans="10:14">
      <c r="J1277" s="1"/>
      <c r="L1277" s="1"/>
      <c r="N1277" s="1"/>
    </row>
    <row r="1278" spans="10:14">
      <c r="J1278" s="1"/>
      <c r="L1278" s="1"/>
      <c r="N1278" s="1"/>
    </row>
    <row r="1279" spans="10:14">
      <c r="J1279" s="1"/>
      <c r="L1279" s="1"/>
      <c r="N1279" s="1"/>
    </row>
    <row r="1280" spans="10:14">
      <c r="J1280" s="1"/>
      <c r="L1280" s="1"/>
      <c r="N1280" s="1"/>
    </row>
    <row r="1281" spans="10:14">
      <c r="J1281" s="1"/>
      <c r="L1281" s="1"/>
      <c r="N1281" s="1"/>
    </row>
    <row r="1282" spans="10:14">
      <c r="J1282" s="1"/>
      <c r="L1282" s="1"/>
      <c r="N1282" s="1"/>
    </row>
    <row r="1283" spans="10:14">
      <c r="J1283" s="1"/>
      <c r="L1283" s="1"/>
      <c r="N1283" s="1"/>
    </row>
    <row r="1284" spans="10:14">
      <c r="J1284" s="1"/>
      <c r="L1284" s="1"/>
      <c r="N1284" s="1"/>
    </row>
    <row r="1285" spans="10:14">
      <c r="J1285" s="1"/>
      <c r="L1285" s="1"/>
      <c r="N1285" s="1"/>
    </row>
    <row r="1286" spans="10:14">
      <c r="J1286" s="1"/>
      <c r="L1286" s="1"/>
      <c r="N1286" s="1"/>
    </row>
    <row r="1287" spans="10:14">
      <c r="J1287" s="1"/>
      <c r="L1287" s="1"/>
      <c r="N1287" s="1"/>
    </row>
    <row r="1288" spans="10:14">
      <c r="J1288" s="1"/>
      <c r="L1288" s="1"/>
      <c r="N1288" s="1"/>
    </row>
    <row r="1289" spans="10:14">
      <c r="J1289" s="1"/>
      <c r="L1289" s="1"/>
      <c r="N1289" s="1"/>
    </row>
    <row r="1290" spans="10:14">
      <c r="J1290" s="1"/>
      <c r="L1290" s="1"/>
      <c r="N1290" s="1"/>
    </row>
    <row r="1291" spans="10:14">
      <c r="J1291" s="1"/>
      <c r="L1291" s="1"/>
      <c r="N1291" s="1"/>
    </row>
    <row r="1292" spans="10:14">
      <c r="J1292" s="1"/>
      <c r="L1292" s="1"/>
      <c r="N1292" s="1"/>
    </row>
    <row r="1293" spans="10:14">
      <c r="J1293" s="1"/>
      <c r="L1293" s="1"/>
      <c r="N1293" s="1"/>
    </row>
    <row r="1294" spans="10:14">
      <c r="J1294" s="1"/>
      <c r="L1294" s="1"/>
      <c r="N1294" s="1"/>
    </row>
    <row r="1295" spans="10:14">
      <c r="J1295" s="1"/>
      <c r="L1295" s="1"/>
      <c r="N1295" s="1"/>
    </row>
    <row r="1296" spans="10:14">
      <c r="J1296" s="1"/>
      <c r="L1296" s="1"/>
      <c r="N1296" s="1"/>
    </row>
    <row r="1297" spans="10:14">
      <c r="J1297" s="1"/>
      <c r="L1297" s="1"/>
      <c r="N1297" s="1"/>
    </row>
    <row r="1298" spans="10:14">
      <c r="J1298" s="1"/>
      <c r="L1298" s="1"/>
      <c r="N1298" s="1"/>
    </row>
    <row r="1299" spans="10:14">
      <c r="J1299" s="1"/>
      <c r="L1299" s="1"/>
      <c r="N1299" s="1"/>
    </row>
    <row r="1300" spans="10:14">
      <c r="J1300" s="1"/>
      <c r="L1300" s="1"/>
      <c r="N1300" s="1"/>
    </row>
    <row r="1301" spans="10:14">
      <c r="J1301" s="1"/>
      <c r="L1301" s="1"/>
      <c r="N1301" s="1"/>
    </row>
    <row r="1302" spans="10:14">
      <c r="J1302" s="1"/>
      <c r="L1302" s="1"/>
      <c r="N1302" s="1"/>
    </row>
    <row r="1303" spans="10:14">
      <c r="J1303" s="1"/>
      <c r="L1303" s="1"/>
      <c r="N1303" s="1"/>
    </row>
    <row r="1304" spans="10:14">
      <c r="J1304" s="1"/>
      <c r="L1304" s="1"/>
      <c r="N1304" s="1"/>
    </row>
    <row r="1305" spans="10:14">
      <c r="J1305" s="1"/>
      <c r="L1305" s="1"/>
      <c r="N1305" s="1"/>
    </row>
    <row r="1306" spans="10:14">
      <c r="J1306" s="1"/>
      <c r="L1306" s="1"/>
      <c r="N1306" s="1"/>
    </row>
    <row r="1307" spans="10:14">
      <c r="J1307" s="1"/>
      <c r="L1307" s="1"/>
      <c r="N1307" s="1"/>
    </row>
    <row r="1308" spans="10:14">
      <c r="J1308" s="1"/>
      <c r="L1308" s="1"/>
      <c r="N1308" s="1"/>
    </row>
    <row r="1309" spans="10:14">
      <c r="J1309" s="1"/>
      <c r="L1309" s="1"/>
      <c r="N1309" s="1"/>
    </row>
    <row r="1310" spans="10:14">
      <c r="J1310" s="1"/>
      <c r="L1310" s="1"/>
      <c r="N1310" s="1"/>
    </row>
    <row r="1311" spans="10:14">
      <c r="J1311" s="1"/>
      <c r="L1311" s="1"/>
      <c r="N1311" s="1"/>
    </row>
    <row r="1312" spans="10:14">
      <c r="J1312" s="1"/>
      <c r="L1312" s="1"/>
      <c r="N1312" s="1"/>
    </row>
    <row r="1313" spans="10:14">
      <c r="J1313" s="1"/>
      <c r="L1313" s="1"/>
      <c r="N1313" s="1"/>
    </row>
    <row r="1314" spans="10:14">
      <c r="J1314" s="1"/>
      <c r="L1314" s="1"/>
      <c r="N1314" s="1"/>
    </row>
    <row r="1315" spans="10:14">
      <c r="J1315" s="1"/>
      <c r="L1315" s="1"/>
      <c r="N1315" s="1"/>
    </row>
    <row r="1316" spans="10:14">
      <c r="J1316" s="1"/>
      <c r="L1316" s="1"/>
      <c r="N1316" s="1"/>
    </row>
    <row r="1317" spans="10:14">
      <c r="J1317" s="1"/>
      <c r="L1317" s="1"/>
      <c r="N1317" s="1"/>
    </row>
    <row r="1318" spans="10:14">
      <c r="J1318" s="1"/>
      <c r="L1318" s="1"/>
      <c r="N1318" s="1"/>
    </row>
    <row r="1319" spans="10:14">
      <c r="J1319" s="1"/>
      <c r="L1319" s="1"/>
      <c r="N1319" s="1"/>
    </row>
    <row r="1320" spans="10:14">
      <c r="J1320" s="1"/>
      <c r="L1320" s="1"/>
      <c r="N1320" s="1"/>
    </row>
    <row r="1321" spans="10:14">
      <c r="J1321" s="1"/>
      <c r="L1321" s="1"/>
      <c r="N1321" s="1"/>
    </row>
    <row r="1322" spans="10:14">
      <c r="J1322" s="1"/>
      <c r="L1322" s="1"/>
      <c r="N1322" s="1"/>
    </row>
    <row r="1323" spans="10:14">
      <c r="J1323" s="1"/>
      <c r="L1323" s="1"/>
      <c r="N1323" s="1"/>
    </row>
    <row r="1324" spans="10:14">
      <c r="J1324" s="1"/>
      <c r="L1324" s="1"/>
      <c r="N1324" s="1"/>
    </row>
    <row r="1325" spans="10:14">
      <c r="J1325" s="1"/>
      <c r="L1325" s="1"/>
      <c r="N1325" s="1"/>
    </row>
    <row r="1326" spans="10:14">
      <c r="J1326" s="1"/>
      <c r="L1326" s="1"/>
      <c r="N1326" s="1"/>
    </row>
    <row r="1327" spans="10:14">
      <c r="J1327" s="1"/>
      <c r="L1327" s="1"/>
      <c r="N1327" s="1"/>
    </row>
    <row r="1328" spans="10:14">
      <c r="J1328" s="1"/>
      <c r="L1328" s="1"/>
      <c r="N1328" s="1"/>
    </row>
    <row r="1329" spans="10:14">
      <c r="J1329" s="1"/>
      <c r="L1329" s="1"/>
      <c r="N1329" s="1"/>
    </row>
    <row r="1330" spans="10:14">
      <c r="J1330" s="1"/>
      <c r="L1330" s="1"/>
      <c r="N1330" s="1"/>
    </row>
    <row r="1331" spans="10:14">
      <c r="J1331" s="1"/>
      <c r="L1331" s="1"/>
      <c r="N1331" s="1"/>
    </row>
    <row r="1332" spans="10:14">
      <c r="J1332" s="1"/>
      <c r="L1332" s="1"/>
      <c r="N1332" s="1"/>
    </row>
    <row r="1333" spans="10:14">
      <c r="J1333" s="1"/>
      <c r="L1333" s="1"/>
      <c r="N1333" s="1"/>
    </row>
    <row r="1334" spans="10:14">
      <c r="J1334" s="1"/>
      <c r="L1334" s="1"/>
      <c r="N1334" s="1"/>
    </row>
    <row r="1335" spans="10:14">
      <c r="J1335" s="1"/>
      <c r="L1335" s="1"/>
      <c r="N1335" s="1"/>
    </row>
    <row r="1336" spans="10:14">
      <c r="J1336" s="1"/>
      <c r="L1336" s="1"/>
      <c r="N1336" s="1"/>
    </row>
    <row r="1337" spans="10:14">
      <c r="J1337" s="1"/>
      <c r="L1337" s="1"/>
      <c r="N1337" s="1"/>
    </row>
    <row r="1338" spans="10:14">
      <c r="J1338" s="1"/>
      <c r="L1338" s="1"/>
      <c r="N1338" s="1"/>
    </row>
    <row r="1339" spans="10:14">
      <c r="J1339" s="1"/>
      <c r="L1339" s="1"/>
      <c r="N1339" s="1"/>
    </row>
    <row r="1340" spans="10:14">
      <c r="J1340" s="1"/>
      <c r="L1340" s="1"/>
      <c r="N1340" s="1"/>
    </row>
    <row r="1341" spans="10:14">
      <c r="J1341" s="1"/>
      <c r="L1341" s="1"/>
      <c r="N1341" s="1"/>
    </row>
    <row r="1342" spans="10:14">
      <c r="J1342" s="1"/>
      <c r="L1342" s="1"/>
      <c r="N1342" s="1"/>
    </row>
    <row r="1343" spans="10:14">
      <c r="J1343" s="1"/>
      <c r="L1343" s="1"/>
      <c r="N1343" s="1"/>
    </row>
    <row r="1344" spans="10:14">
      <c r="J1344" s="1"/>
      <c r="L1344" s="1"/>
      <c r="N1344" s="1"/>
    </row>
    <row r="1345" spans="10:14">
      <c r="J1345" s="1"/>
      <c r="L1345" s="1"/>
      <c r="N1345" s="1"/>
    </row>
    <row r="1346" spans="10:14">
      <c r="J1346" s="1"/>
      <c r="L1346" s="1"/>
      <c r="N1346" s="1"/>
    </row>
    <row r="1347" spans="10:14">
      <c r="J1347" s="1"/>
      <c r="L1347" s="1"/>
      <c r="N1347" s="1"/>
    </row>
    <row r="1348" spans="10:14">
      <c r="J1348" s="1"/>
      <c r="L1348" s="1"/>
      <c r="N1348" s="1"/>
    </row>
    <row r="1349" spans="10:14">
      <c r="J1349" s="1"/>
      <c r="L1349" s="1"/>
      <c r="N1349" s="1"/>
    </row>
    <row r="1350" spans="10:14">
      <c r="J1350" s="1"/>
      <c r="L1350" s="1"/>
      <c r="N1350" s="1"/>
    </row>
    <row r="1351" spans="10:14">
      <c r="J1351" s="1"/>
      <c r="L1351" s="1"/>
      <c r="N1351" s="1"/>
    </row>
    <row r="1352" spans="10:14">
      <c r="J1352" s="1"/>
      <c r="L1352" s="1"/>
      <c r="N1352" s="1"/>
    </row>
    <row r="1353" spans="10:14">
      <c r="J1353" s="1"/>
      <c r="L1353" s="1"/>
      <c r="N1353" s="1"/>
    </row>
    <row r="1354" spans="10:14">
      <c r="J1354" s="1"/>
      <c r="L1354" s="1"/>
      <c r="N1354" s="1"/>
    </row>
    <row r="1355" spans="10:14">
      <c r="J1355" s="1"/>
      <c r="L1355" s="1"/>
      <c r="N1355" s="1"/>
    </row>
    <row r="1356" spans="10:14">
      <c r="J1356" s="1"/>
      <c r="L1356" s="1"/>
      <c r="N1356" s="1"/>
    </row>
    <row r="1357" spans="10:14">
      <c r="J1357" s="1"/>
      <c r="L1357" s="1"/>
      <c r="N1357" s="1"/>
    </row>
    <row r="1358" spans="10:14">
      <c r="J1358" s="1"/>
      <c r="L1358" s="1"/>
      <c r="N1358" s="1"/>
    </row>
    <row r="1359" spans="10:14">
      <c r="J1359" s="1"/>
      <c r="L1359" s="1"/>
      <c r="N1359" s="1"/>
    </row>
    <row r="1360" spans="10:14">
      <c r="J1360" s="1"/>
      <c r="L1360" s="1"/>
      <c r="N1360" s="1"/>
    </row>
    <row r="1361" spans="10:14">
      <c r="J1361" s="1"/>
      <c r="L1361" s="1"/>
      <c r="N1361" s="1"/>
    </row>
    <row r="1362" spans="10:14">
      <c r="J1362" s="1"/>
      <c r="L1362" s="1"/>
      <c r="N1362" s="1"/>
    </row>
    <row r="1363" spans="10:14">
      <c r="J1363" s="1"/>
      <c r="L1363" s="1"/>
      <c r="N1363" s="1"/>
    </row>
    <row r="1364" spans="10:14">
      <c r="J1364" s="1"/>
      <c r="L1364" s="1"/>
      <c r="N1364" s="1"/>
    </row>
    <row r="1365" spans="10:14">
      <c r="J1365" s="1"/>
      <c r="L1365" s="1"/>
      <c r="N1365" s="1"/>
    </row>
    <row r="1366" spans="10:14">
      <c r="J1366" s="1"/>
      <c r="L1366" s="1"/>
      <c r="N1366" s="1"/>
    </row>
    <row r="1367" spans="10:14">
      <c r="J1367" s="1"/>
      <c r="L1367" s="1"/>
      <c r="N1367" s="1"/>
    </row>
    <row r="1368" spans="10:14">
      <c r="J1368" s="1"/>
      <c r="L1368" s="1"/>
      <c r="N1368" s="1"/>
    </row>
    <row r="1369" spans="10:14">
      <c r="J1369" s="1"/>
      <c r="L1369" s="1"/>
      <c r="N1369" s="1"/>
    </row>
    <row r="1370" spans="10:14">
      <c r="J1370" s="1"/>
      <c r="L1370" s="1"/>
      <c r="N1370" s="1"/>
    </row>
    <row r="1371" spans="10:14">
      <c r="J1371" s="1"/>
      <c r="L1371" s="1"/>
      <c r="N1371" s="1"/>
    </row>
    <row r="1372" spans="10:14">
      <c r="J1372" s="1"/>
      <c r="L1372" s="1"/>
      <c r="N1372" s="1"/>
    </row>
    <row r="1373" spans="10:14">
      <c r="J1373" s="1"/>
      <c r="L1373" s="1"/>
      <c r="N1373" s="1"/>
    </row>
    <row r="1374" spans="10:14">
      <c r="J1374" s="1"/>
      <c r="L1374" s="1"/>
      <c r="N1374" s="1"/>
    </row>
    <row r="1375" spans="10:14">
      <c r="J1375" s="1"/>
      <c r="L1375" s="1"/>
      <c r="N1375" s="1"/>
    </row>
    <row r="1376" spans="10:14">
      <c r="J1376" s="1"/>
      <c r="L1376" s="1"/>
      <c r="N1376" s="1"/>
    </row>
    <row r="1377" spans="10:14">
      <c r="J1377" s="1"/>
      <c r="L1377" s="1"/>
      <c r="N1377" s="1"/>
    </row>
    <row r="1378" spans="10:14">
      <c r="J1378" s="1"/>
      <c r="L1378" s="1"/>
      <c r="N1378" s="1"/>
    </row>
    <row r="1379" spans="10:14">
      <c r="J1379" s="1"/>
      <c r="L1379" s="1"/>
      <c r="N1379" s="1"/>
    </row>
    <row r="1380" spans="10:14">
      <c r="J1380" s="1"/>
      <c r="L1380" s="1"/>
      <c r="N1380" s="1"/>
    </row>
    <row r="1381" spans="10:14">
      <c r="J1381" s="1"/>
      <c r="L1381" s="1"/>
      <c r="N1381" s="1"/>
    </row>
    <row r="1382" spans="10:14">
      <c r="J1382" s="1"/>
      <c r="L1382" s="1"/>
      <c r="N1382" s="1"/>
    </row>
    <row r="1383" spans="10:14">
      <c r="J1383" s="1"/>
      <c r="L1383" s="1"/>
      <c r="N1383" s="1"/>
    </row>
    <row r="1384" spans="10:14">
      <c r="J1384" s="1"/>
      <c r="L1384" s="1"/>
      <c r="N1384" s="1"/>
    </row>
    <row r="1385" spans="10:14">
      <c r="J1385" s="1"/>
      <c r="L1385" s="1"/>
      <c r="N1385" s="1"/>
    </row>
    <row r="1386" spans="10:14">
      <c r="J1386" s="1"/>
      <c r="L1386" s="1"/>
      <c r="N1386" s="1"/>
    </row>
    <row r="1387" spans="10:14">
      <c r="J1387" s="1"/>
      <c r="L1387" s="1"/>
      <c r="N1387" s="1"/>
    </row>
    <row r="1388" spans="10:14">
      <c r="J1388" s="1"/>
      <c r="L1388" s="1"/>
      <c r="N1388" s="1"/>
    </row>
    <row r="1389" spans="10:14">
      <c r="J1389" s="1"/>
      <c r="L1389" s="1"/>
      <c r="N1389" s="1"/>
    </row>
    <row r="1390" spans="10:14">
      <c r="J1390" s="1"/>
      <c r="L1390" s="1"/>
      <c r="N1390" s="1"/>
    </row>
    <row r="1391" spans="10:14">
      <c r="J1391" s="1"/>
      <c r="L1391" s="1"/>
      <c r="N1391" s="1"/>
    </row>
    <row r="1392" spans="10:14">
      <c r="J1392" s="1"/>
      <c r="L1392" s="1"/>
      <c r="N1392" s="1"/>
    </row>
    <row r="1393" spans="10:14">
      <c r="J1393" s="1"/>
      <c r="L1393" s="1"/>
      <c r="N1393" s="1"/>
    </row>
    <row r="1394" spans="10:14">
      <c r="J1394" s="1"/>
      <c r="L1394" s="1"/>
      <c r="N1394" s="1"/>
    </row>
    <row r="1395" spans="10:14">
      <c r="J1395" s="1"/>
      <c r="L1395" s="1"/>
      <c r="N1395" s="1"/>
    </row>
    <row r="1396" spans="10:14">
      <c r="J1396" s="1"/>
      <c r="L1396" s="1"/>
      <c r="N1396" s="1"/>
    </row>
    <row r="1397" spans="10:14">
      <c r="J1397" s="1"/>
      <c r="L1397" s="1"/>
      <c r="N1397" s="1"/>
    </row>
    <row r="1398" spans="10:14">
      <c r="J1398" s="1"/>
      <c r="L1398" s="1"/>
      <c r="N1398" s="1"/>
    </row>
    <row r="1399" spans="10:14">
      <c r="J1399" s="1"/>
      <c r="L1399" s="1"/>
      <c r="N1399" s="1"/>
    </row>
    <row r="1400" spans="10:14">
      <c r="J1400" s="1"/>
      <c r="L1400" s="1"/>
      <c r="N1400" s="1"/>
    </row>
    <row r="1401" spans="10:14">
      <c r="J1401" s="1"/>
      <c r="L1401" s="1"/>
      <c r="N1401" s="1"/>
    </row>
    <row r="1402" spans="10:14">
      <c r="J1402" s="1"/>
      <c r="L1402" s="1"/>
      <c r="N1402" s="1"/>
    </row>
    <row r="1403" spans="10:14">
      <c r="J1403" s="1"/>
      <c r="L1403" s="1"/>
      <c r="N1403" s="1"/>
    </row>
    <row r="1404" spans="10:14">
      <c r="J1404" s="1"/>
      <c r="L1404" s="1"/>
      <c r="N1404" s="1"/>
    </row>
    <row r="1405" spans="10:14">
      <c r="J1405" s="1"/>
      <c r="L1405" s="1"/>
      <c r="N1405" s="1"/>
    </row>
    <row r="1406" spans="10:14">
      <c r="J1406" s="1"/>
      <c r="L1406" s="1"/>
      <c r="N1406" s="1"/>
    </row>
    <row r="1407" spans="10:14">
      <c r="J1407" s="1"/>
      <c r="L1407" s="1"/>
      <c r="N1407" s="1"/>
    </row>
    <row r="1408" spans="10:14">
      <c r="J1408" s="1"/>
      <c r="L1408" s="1"/>
      <c r="N1408" s="1"/>
    </row>
    <row r="1409" spans="10:14">
      <c r="J1409" s="1"/>
      <c r="L1409" s="1"/>
      <c r="N1409" s="1"/>
    </row>
    <row r="1410" spans="10:14">
      <c r="J1410" s="1"/>
      <c r="L1410" s="1"/>
      <c r="N1410" s="1"/>
    </row>
    <row r="1411" spans="10:14">
      <c r="J1411" s="1"/>
      <c r="L1411" s="1"/>
      <c r="N1411" s="1"/>
    </row>
    <row r="1412" spans="10:14">
      <c r="J1412" s="1"/>
      <c r="L1412" s="1"/>
      <c r="N1412" s="1"/>
    </row>
    <row r="1413" spans="10:14">
      <c r="J1413" s="1"/>
      <c r="L1413" s="1"/>
      <c r="N1413" s="1"/>
    </row>
    <row r="1414" spans="10:14">
      <c r="J1414" s="1"/>
      <c r="L1414" s="1"/>
      <c r="N1414" s="1"/>
    </row>
    <row r="1415" spans="10:14">
      <c r="J1415" s="1"/>
      <c r="L1415" s="1"/>
      <c r="N1415" s="1"/>
    </row>
    <row r="1416" spans="10:14">
      <c r="J1416" s="1"/>
      <c r="L1416" s="1"/>
      <c r="N1416" s="1"/>
    </row>
    <row r="1417" spans="10:14">
      <c r="J1417" s="1"/>
      <c r="L1417" s="1"/>
      <c r="N1417" s="1"/>
    </row>
    <row r="1418" spans="10:14">
      <c r="J1418" s="1"/>
      <c r="L1418" s="1"/>
      <c r="N1418" s="1"/>
    </row>
    <row r="1419" spans="10:14">
      <c r="J1419" s="1"/>
      <c r="L1419" s="1"/>
      <c r="N1419" s="1"/>
    </row>
    <row r="1420" spans="10:14">
      <c r="J1420" s="1"/>
      <c r="L1420" s="1"/>
      <c r="N1420" s="1"/>
    </row>
    <row r="1421" spans="10:14">
      <c r="J1421" s="1"/>
      <c r="L1421" s="1"/>
      <c r="N1421" s="1"/>
    </row>
    <row r="1422" spans="10:14">
      <c r="J1422" s="1"/>
      <c r="L1422" s="1"/>
      <c r="N1422" s="1"/>
    </row>
    <row r="1423" spans="10:14">
      <c r="J1423" s="1"/>
      <c r="L1423" s="1"/>
      <c r="N1423" s="1"/>
    </row>
    <row r="1424" spans="10:14">
      <c r="J1424" s="1"/>
      <c r="L1424" s="1"/>
      <c r="N1424" s="1"/>
    </row>
    <row r="1425" spans="10:14">
      <c r="J1425" s="1"/>
      <c r="L1425" s="1"/>
      <c r="N1425" s="1"/>
    </row>
    <row r="1426" spans="10:14">
      <c r="J1426" s="1"/>
      <c r="L1426" s="1"/>
      <c r="N1426" s="1"/>
    </row>
    <row r="1427" spans="10:14">
      <c r="J1427" s="1"/>
      <c r="L1427" s="1"/>
      <c r="N1427" s="1"/>
    </row>
    <row r="1428" spans="10:14">
      <c r="J1428" s="1"/>
      <c r="L1428" s="1"/>
      <c r="N1428" s="1"/>
    </row>
    <row r="1429" spans="10:14">
      <c r="J1429" s="1"/>
      <c r="L1429" s="1"/>
      <c r="N1429" s="1"/>
    </row>
    <row r="1430" spans="10:14">
      <c r="J1430" s="1"/>
      <c r="L1430" s="1"/>
      <c r="N1430" s="1"/>
    </row>
    <row r="1431" spans="10:14">
      <c r="J1431" s="1"/>
      <c r="L1431" s="1"/>
      <c r="N1431" s="1"/>
    </row>
    <row r="1432" spans="10:14">
      <c r="J1432" s="1"/>
      <c r="L1432" s="1"/>
      <c r="N1432" s="1"/>
    </row>
    <row r="1433" spans="10:14">
      <c r="J1433" s="1"/>
      <c r="L1433" s="1"/>
      <c r="N1433" s="1"/>
    </row>
    <row r="1434" spans="10:14">
      <c r="J1434" s="1"/>
      <c r="L1434" s="1"/>
      <c r="N1434" s="1"/>
    </row>
    <row r="1435" spans="10:14">
      <c r="J1435" s="1"/>
      <c r="L1435" s="1"/>
      <c r="N1435" s="1"/>
    </row>
    <row r="1436" spans="10:14">
      <c r="J1436" s="1"/>
      <c r="L1436" s="1"/>
      <c r="N1436" s="1"/>
    </row>
    <row r="1437" spans="10:14">
      <c r="J1437" s="1"/>
      <c r="L1437" s="1"/>
      <c r="N1437" s="1"/>
    </row>
    <row r="1438" spans="10:14">
      <c r="J1438" s="1"/>
      <c r="L1438" s="1"/>
      <c r="N1438" s="1"/>
    </row>
    <row r="1439" spans="10:14">
      <c r="J1439" s="1"/>
      <c r="L1439" s="1"/>
      <c r="N1439" s="1"/>
    </row>
    <row r="1440" spans="10:14">
      <c r="J1440" s="1"/>
      <c r="L1440" s="1"/>
      <c r="N1440" s="1"/>
    </row>
    <row r="1441" spans="10:14">
      <c r="J1441" s="1"/>
      <c r="L1441" s="1"/>
      <c r="N1441" s="1"/>
    </row>
    <row r="1442" spans="10:14">
      <c r="J1442" s="1"/>
      <c r="L1442" s="1"/>
      <c r="N1442" s="1"/>
    </row>
    <row r="1443" spans="10:14">
      <c r="J1443" s="1"/>
      <c r="L1443" s="1"/>
      <c r="N1443" s="1"/>
    </row>
    <row r="1444" spans="10:14">
      <c r="J1444" s="1"/>
      <c r="L1444" s="1"/>
      <c r="N1444" s="1"/>
    </row>
    <row r="1445" spans="10:14">
      <c r="J1445" s="1"/>
      <c r="L1445" s="1"/>
      <c r="N1445" s="1"/>
    </row>
    <row r="1446" spans="10:14">
      <c r="J1446" s="1"/>
      <c r="L1446" s="1"/>
      <c r="N1446" s="1"/>
    </row>
    <row r="1447" spans="10:14">
      <c r="J1447" s="1"/>
      <c r="L1447" s="1"/>
      <c r="N1447" s="1"/>
    </row>
    <row r="1448" spans="10:14">
      <c r="J1448" s="1"/>
      <c r="L1448" s="1"/>
      <c r="N1448" s="1"/>
    </row>
    <row r="1449" spans="10:14">
      <c r="J1449" s="1"/>
      <c r="L1449" s="1"/>
      <c r="N1449" s="1"/>
    </row>
    <row r="1450" spans="10:14">
      <c r="J1450" s="1"/>
      <c r="L1450" s="1"/>
      <c r="N1450" s="1"/>
    </row>
    <row r="1451" spans="10:14">
      <c r="J1451" s="1"/>
      <c r="L1451" s="1"/>
      <c r="N1451" s="1"/>
    </row>
    <row r="1452" spans="10:14">
      <c r="J1452" s="1"/>
      <c r="L1452" s="1"/>
      <c r="N1452" s="1"/>
    </row>
    <row r="1453" spans="10:14">
      <c r="J1453" s="1"/>
      <c r="L1453" s="1"/>
      <c r="N1453" s="1"/>
    </row>
    <row r="1454" spans="10:14">
      <c r="J1454" s="1"/>
      <c r="L1454" s="1"/>
      <c r="N1454" s="1"/>
    </row>
    <row r="1455" spans="10:14">
      <c r="J1455" s="1"/>
      <c r="L1455" s="1"/>
      <c r="N1455" s="1"/>
    </row>
    <row r="1456" spans="10:14">
      <c r="J1456" s="1"/>
      <c r="L1456" s="1"/>
      <c r="N1456" s="1"/>
    </row>
    <row r="1457" spans="10:14">
      <c r="J1457" s="1"/>
      <c r="L1457" s="1"/>
      <c r="N1457" s="1"/>
    </row>
    <row r="1458" spans="10:14">
      <c r="J1458" s="1"/>
      <c r="L1458" s="1"/>
      <c r="N1458" s="1"/>
    </row>
    <row r="1459" spans="10:14">
      <c r="J1459" s="1"/>
      <c r="L1459" s="1"/>
      <c r="N1459" s="1"/>
    </row>
    <row r="1460" spans="10:14">
      <c r="J1460" s="1"/>
      <c r="L1460" s="1"/>
      <c r="N1460" s="1"/>
    </row>
    <row r="1461" spans="10:14">
      <c r="J1461" s="1"/>
      <c r="L1461" s="1"/>
      <c r="N1461" s="1"/>
    </row>
    <row r="1462" spans="10:14">
      <c r="J1462" s="1"/>
      <c r="L1462" s="1"/>
      <c r="N1462" s="1"/>
    </row>
    <row r="1463" spans="10:14">
      <c r="J1463" s="1"/>
      <c r="L1463" s="1"/>
      <c r="N1463" s="1"/>
    </row>
    <row r="1464" spans="10:14">
      <c r="J1464" s="1"/>
      <c r="L1464" s="1"/>
      <c r="N1464" s="1"/>
    </row>
    <row r="1465" spans="10:14">
      <c r="J1465" s="1"/>
      <c r="L1465" s="1"/>
      <c r="N1465" s="1"/>
    </row>
    <row r="1466" spans="10:14">
      <c r="J1466" s="1"/>
      <c r="L1466" s="1"/>
      <c r="N1466" s="1"/>
    </row>
    <row r="1467" spans="10:14">
      <c r="J1467" s="1"/>
      <c r="L1467" s="1"/>
      <c r="N1467" s="1"/>
    </row>
    <row r="1468" spans="10:14">
      <c r="J1468" s="1"/>
      <c r="L1468" s="1"/>
      <c r="N1468" s="1"/>
    </row>
    <row r="1469" spans="10:14">
      <c r="J1469" s="1"/>
      <c r="L1469" s="1"/>
      <c r="N1469" s="1"/>
    </row>
    <row r="1470" spans="10:14">
      <c r="J1470" s="1"/>
      <c r="L1470" s="1"/>
      <c r="N1470" s="1"/>
    </row>
    <row r="1471" spans="10:14">
      <c r="J1471" s="1"/>
      <c r="L1471" s="1"/>
      <c r="N1471" s="1"/>
    </row>
    <row r="1472" spans="10:14">
      <c r="J1472" s="1"/>
      <c r="L1472" s="1"/>
      <c r="N1472" s="1"/>
    </row>
    <row r="1473" spans="10:14">
      <c r="J1473" s="1"/>
      <c r="L1473" s="1"/>
      <c r="N1473" s="1"/>
    </row>
    <row r="1474" spans="10:14">
      <c r="J1474" s="1"/>
      <c r="L1474" s="1"/>
      <c r="N1474" s="1"/>
    </row>
    <row r="1475" spans="10:14">
      <c r="J1475" s="1"/>
      <c r="L1475" s="1"/>
      <c r="N1475" s="1"/>
    </row>
    <row r="1476" spans="10:14">
      <c r="J1476" s="1"/>
      <c r="L1476" s="1"/>
      <c r="N1476" s="1"/>
    </row>
    <row r="1477" spans="10:14">
      <c r="J1477" s="1"/>
      <c r="L1477" s="1"/>
      <c r="N1477" s="1"/>
    </row>
    <row r="1478" spans="10:14">
      <c r="J1478" s="1"/>
      <c r="L1478" s="1"/>
      <c r="N1478" s="1"/>
    </row>
    <row r="1479" spans="10:14">
      <c r="J1479" s="1"/>
      <c r="L1479" s="1"/>
      <c r="N1479" s="1"/>
    </row>
    <row r="1480" spans="10:14">
      <c r="J1480" s="1"/>
      <c r="L1480" s="1"/>
      <c r="N1480" s="1"/>
    </row>
    <row r="1481" spans="10:14">
      <c r="J1481" s="1"/>
      <c r="L1481" s="1"/>
      <c r="N1481" s="1"/>
    </row>
    <row r="1482" spans="10:14">
      <c r="J1482" s="1"/>
      <c r="L1482" s="1"/>
      <c r="N1482" s="1"/>
    </row>
    <row r="1483" spans="10:14">
      <c r="J1483" s="1"/>
      <c r="L1483" s="1"/>
      <c r="N1483" s="1"/>
    </row>
    <row r="1484" spans="10:14">
      <c r="J1484" s="1"/>
      <c r="L1484" s="1"/>
      <c r="N1484" s="1"/>
    </row>
    <row r="1485" spans="10:14">
      <c r="J1485" s="1"/>
      <c r="L1485" s="1"/>
      <c r="N1485" s="1"/>
    </row>
    <row r="1486" spans="10:14">
      <c r="J1486" s="1"/>
      <c r="L1486" s="1"/>
      <c r="N1486" s="1"/>
    </row>
    <row r="1487" spans="10:14">
      <c r="J1487" s="1"/>
      <c r="L1487" s="1"/>
      <c r="N1487" s="1"/>
    </row>
    <row r="1488" spans="10:14">
      <c r="J1488" s="1"/>
      <c r="L1488" s="1"/>
      <c r="N1488" s="1"/>
    </row>
    <row r="1489" spans="10:14">
      <c r="J1489" s="1"/>
      <c r="L1489" s="1"/>
      <c r="N1489" s="1"/>
    </row>
    <row r="1490" spans="10:14">
      <c r="J1490" s="1"/>
      <c r="L1490" s="1"/>
      <c r="N1490" s="1"/>
    </row>
    <row r="1491" spans="10:14">
      <c r="J1491" s="1"/>
      <c r="L1491" s="1"/>
      <c r="N1491" s="1"/>
    </row>
    <row r="1492" spans="10:14">
      <c r="J1492" s="1"/>
      <c r="L1492" s="1"/>
      <c r="N1492" s="1"/>
    </row>
    <row r="1493" spans="10:14">
      <c r="J1493" s="1"/>
      <c r="L1493" s="1"/>
      <c r="N1493" s="1"/>
    </row>
    <row r="1494" spans="10:14">
      <c r="J1494" s="1"/>
      <c r="L1494" s="1"/>
      <c r="N1494" s="1"/>
    </row>
    <row r="1495" spans="10:14">
      <c r="J1495" s="1"/>
      <c r="L1495" s="1"/>
      <c r="N1495" s="1"/>
    </row>
    <row r="1496" spans="10:14">
      <c r="J1496" s="1"/>
      <c r="L1496" s="1"/>
      <c r="N1496" s="1"/>
    </row>
    <row r="1497" spans="10:14">
      <c r="J1497" s="1"/>
      <c r="L1497" s="1"/>
      <c r="N1497" s="1"/>
    </row>
    <row r="1498" spans="10:14">
      <c r="J1498" s="1"/>
      <c r="L1498" s="1"/>
      <c r="N1498" s="1"/>
    </row>
    <row r="1499" spans="10:14">
      <c r="J1499" s="1"/>
      <c r="L1499" s="1"/>
      <c r="N1499" s="1"/>
    </row>
    <row r="1500" spans="10:14">
      <c r="J1500" s="1"/>
      <c r="L1500" s="1"/>
      <c r="N1500" s="1"/>
    </row>
    <row r="1501" spans="10:14">
      <c r="J1501" s="1"/>
      <c r="L1501" s="1"/>
      <c r="N1501" s="1"/>
    </row>
    <row r="1502" spans="10:14">
      <c r="J1502" s="1"/>
      <c r="L1502" s="1"/>
      <c r="N1502" s="1"/>
    </row>
    <row r="1503" spans="10:14">
      <c r="J1503" s="1"/>
      <c r="L1503" s="1"/>
      <c r="N1503" s="1"/>
    </row>
    <row r="1504" spans="10:14">
      <c r="J1504" s="1"/>
      <c r="L1504" s="1"/>
      <c r="N1504" s="1"/>
    </row>
    <row r="1505" spans="10:14">
      <c r="J1505" s="1"/>
      <c r="L1505" s="1"/>
      <c r="N1505" s="1"/>
    </row>
    <row r="1506" spans="10:14">
      <c r="J1506" s="1"/>
      <c r="L1506" s="1"/>
      <c r="N1506" s="1"/>
    </row>
    <row r="1507" spans="10:14">
      <c r="J1507" s="1"/>
      <c r="L1507" s="1"/>
      <c r="N1507" s="1"/>
    </row>
    <row r="1508" spans="10:14">
      <c r="J1508" s="1"/>
      <c r="L1508" s="1"/>
      <c r="N1508" s="1"/>
    </row>
    <row r="1509" spans="10:14">
      <c r="J1509" s="1"/>
      <c r="L1509" s="1"/>
      <c r="N1509" s="1"/>
    </row>
    <row r="1510" spans="10:14">
      <c r="J1510" s="1"/>
      <c r="L1510" s="1"/>
      <c r="N1510" s="1"/>
    </row>
    <row r="1511" spans="10:14">
      <c r="J1511" s="1"/>
      <c r="L1511" s="1"/>
      <c r="N1511" s="1"/>
    </row>
    <row r="1512" spans="10:14">
      <c r="J1512" s="1"/>
      <c r="L1512" s="1"/>
      <c r="N1512" s="1"/>
    </row>
    <row r="1513" spans="10:14">
      <c r="J1513" s="1"/>
      <c r="L1513" s="1"/>
      <c r="N1513" s="1"/>
    </row>
    <row r="1514" spans="10:14">
      <c r="J1514" s="1"/>
      <c r="L1514" s="1"/>
      <c r="N1514" s="1"/>
    </row>
    <row r="1515" spans="10:14">
      <c r="J1515" s="1"/>
      <c r="L1515" s="1"/>
      <c r="N1515" s="1"/>
    </row>
    <row r="1516" spans="10:14">
      <c r="J1516" s="1"/>
      <c r="L1516" s="1"/>
      <c r="N1516" s="1"/>
    </row>
    <row r="1517" spans="10:14">
      <c r="J1517" s="1"/>
      <c r="L1517" s="1"/>
      <c r="N1517" s="1"/>
    </row>
    <row r="1518" spans="10:14">
      <c r="J1518" s="1"/>
      <c r="L1518" s="1"/>
      <c r="N1518" s="1"/>
    </row>
    <row r="1519" spans="10:14">
      <c r="J1519" s="1"/>
      <c r="L1519" s="1"/>
      <c r="N1519" s="1"/>
    </row>
    <row r="1520" spans="10:14">
      <c r="J1520" s="1"/>
      <c r="L1520" s="1"/>
      <c r="N1520" s="1"/>
    </row>
    <row r="1521" spans="10:14">
      <c r="J1521" s="1"/>
      <c r="L1521" s="1"/>
      <c r="N1521" s="1"/>
    </row>
    <row r="1522" spans="10:14">
      <c r="J1522" s="1"/>
      <c r="L1522" s="1"/>
      <c r="N1522" s="1"/>
    </row>
    <row r="1523" spans="10:14">
      <c r="J1523" s="1"/>
      <c r="L1523" s="1"/>
      <c r="N1523" s="1"/>
    </row>
    <row r="1524" spans="10:14">
      <c r="J1524" s="1"/>
      <c r="L1524" s="1"/>
      <c r="N1524" s="1"/>
    </row>
    <row r="1525" spans="10:14">
      <c r="J1525" s="1"/>
      <c r="L1525" s="1"/>
      <c r="N1525" s="1"/>
    </row>
    <row r="1526" spans="10:14">
      <c r="J1526" s="1"/>
      <c r="L1526" s="1"/>
      <c r="N1526" s="1"/>
    </row>
    <row r="1527" spans="10:14">
      <c r="J1527" s="1"/>
      <c r="L1527" s="1"/>
      <c r="N1527" s="1"/>
    </row>
    <row r="1528" spans="10:14">
      <c r="J1528" s="1"/>
      <c r="L1528" s="1"/>
      <c r="N1528" s="1"/>
    </row>
    <row r="1529" spans="10:14">
      <c r="J1529" s="1"/>
      <c r="L1529" s="1"/>
      <c r="N1529" s="1"/>
    </row>
    <row r="1530" spans="10:14">
      <c r="J1530" s="1"/>
      <c r="L1530" s="1"/>
      <c r="N1530" s="1"/>
    </row>
    <row r="1531" spans="10:14">
      <c r="J1531" s="1"/>
      <c r="L1531" s="1"/>
      <c r="N1531" s="1"/>
    </row>
    <row r="1532" spans="10:14">
      <c r="J1532" s="1"/>
      <c r="L1532" s="1"/>
      <c r="N1532" s="1"/>
    </row>
    <row r="1533" spans="10:14">
      <c r="J1533" s="1"/>
      <c r="L1533" s="1"/>
      <c r="N1533" s="1"/>
    </row>
    <row r="1534" spans="10:14">
      <c r="J1534" s="1"/>
      <c r="L1534" s="1"/>
      <c r="N1534" s="1"/>
    </row>
    <row r="1535" spans="10:14">
      <c r="J1535" s="1"/>
      <c r="L1535" s="1"/>
      <c r="N1535" s="1"/>
    </row>
    <row r="1536" spans="10:14">
      <c r="J1536" s="1"/>
      <c r="L1536" s="1"/>
      <c r="N1536" s="1"/>
    </row>
    <row r="1537" spans="10:14">
      <c r="J1537" s="1"/>
      <c r="L1537" s="1"/>
      <c r="N1537" s="1"/>
    </row>
    <row r="1538" spans="10:14">
      <c r="J1538" s="1"/>
      <c r="L1538" s="1"/>
      <c r="N1538" s="1"/>
    </row>
    <row r="1539" spans="10:14">
      <c r="J1539" s="1"/>
      <c r="L1539" s="1"/>
      <c r="N1539" s="1"/>
    </row>
    <row r="1540" spans="10:14">
      <c r="J1540" s="1"/>
      <c r="L1540" s="1"/>
      <c r="N1540" s="1"/>
    </row>
    <row r="1541" spans="10:14">
      <c r="J1541" s="1"/>
      <c r="L1541" s="1"/>
      <c r="N1541" s="1"/>
    </row>
    <row r="1542" spans="10:14">
      <c r="J1542" s="1"/>
      <c r="L1542" s="1"/>
      <c r="N1542" s="1"/>
    </row>
    <row r="1543" spans="10:14">
      <c r="J1543" s="1"/>
      <c r="L1543" s="1"/>
      <c r="N1543" s="1"/>
    </row>
    <row r="1544" spans="10:14">
      <c r="J1544" s="1"/>
      <c r="L1544" s="1"/>
      <c r="N1544" s="1"/>
    </row>
    <row r="1545" spans="10:14">
      <c r="J1545" s="1"/>
      <c r="L1545" s="1"/>
      <c r="N1545" s="1"/>
    </row>
    <row r="1546" spans="10:14">
      <c r="J1546" s="1"/>
      <c r="L1546" s="1"/>
      <c r="N1546" s="1"/>
    </row>
    <row r="1547" spans="10:14">
      <c r="J1547" s="1"/>
      <c r="L1547" s="1"/>
      <c r="N1547" s="1"/>
    </row>
    <row r="1548" spans="10:14">
      <c r="J1548" s="1"/>
      <c r="L1548" s="1"/>
      <c r="N1548" s="1"/>
    </row>
    <row r="1549" spans="10:14">
      <c r="J1549" s="1"/>
      <c r="L1549" s="1"/>
      <c r="N1549" s="1"/>
    </row>
    <row r="1550" spans="10:14">
      <c r="J1550" s="1"/>
      <c r="L1550" s="1"/>
      <c r="N1550" s="1"/>
    </row>
    <row r="1551" spans="10:14">
      <c r="J1551" s="1"/>
      <c r="L1551" s="1"/>
      <c r="N1551" s="1"/>
    </row>
    <row r="1552" spans="10:14">
      <c r="J1552" s="1"/>
      <c r="L1552" s="1"/>
      <c r="N1552" s="1"/>
    </row>
    <row r="1553" spans="10:14">
      <c r="J1553" s="1"/>
      <c r="L1553" s="1"/>
      <c r="N1553" s="1"/>
    </row>
    <row r="1554" spans="10:14">
      <c r="J1554" s="1"/>
      <c r="L1554" s="1"/>
      <c r="N1554" s="1"/>
    </row>
    <row r="1555" spans="10:14">
      <c r="J1555" s="1"/>
      <c r="L1555" s="1"/>
      <c r="N1555" s="1"/>
    </row>
    <row r="1556" spans="10:14">
      <c r="J1556" s="1"/>
      <c r="L1556" s="1"/>
      <c r="N1556" s="1"/>
    </row>
    <row r="1557" spans="10:14">
      <c r="J1557" s="1"/>
      <c r="L1557" s="1"/>
      <c r="N1557" s="1"/>
    </row>
    <row r="1558" spans="10:14">
      <c r="J1558" s="1"/>
      <c r="L1558" s="1"/>
      <c r="N1558" s="1"/>
    </row>
    <row r="1559" spans="10:14">
      <c r="J1559" s="1"/>
      <c r="L1559" s="1"/>
      <c r="N1559" s="1"/>
    </row>
    <row r="1560" spans="10:14">
      <c r="J1560" s="1"/>
      <c r="L1560" s="1"/>
      <c r="N1560" s="1"/>
    </row>
    <row r="1561" spans="10:14">
      <c r="J1561" s="1"/>
      <c r="L1561" s="1"/>
      <c r="N1561" s="1"/>
    </row>
    <row r="1562" spans="10:14">
      <c r="J1562" s="1"/>
      <c r="L1562" s="1"/>
      <c r="N1562" s="1"/>
    </row>
    <row r="1563" spans="10:14">
      <c r="J1563" s="1"/>
      <c r="L1563" s="1"/>
      <c r="N1563" s="1"/>
    </row>
    <row r="1564" spans="10:14">
      <c r="J1564" s="1"/>
      <c r="L1564" s="1"/>
      <c r="N1564" s="1"/>
    </row>
    <row r="1565" spans="10:14">
      <c r="J1565" s="1"/>
      <c r="L1565" s="1"/>
      <c r="N1565" s="1"/>
    </row>
    <row r="1566" spans="10:14">
      <c r="J1566" s="1"/>
      <c r="L1566" s="1"/>
      <c r="N1566" s="1"/>
    </row>
    <row r="1567" spans="10:14">
      <c r="J1567" s="1"/>
      <c r="L1567" s="1"/>
      <c r="N1567" s="1"/>
    </row>
    <row r="1568" spans="10:14">
      <c r="J1568" s="1"/>
      <c r="L1568" s="1"/>
      <c r="N1568" s="1"/>
    </row>
    <row r="1569" spans="10:14">
      <c r="J1569" s="1"/>
      <c r="L1569" s="1"/>
      <c r="N1569" s="1"/>
    </row>
    <row r="1570" spans="10:14">
      <c r="J1570" s="1"/>
      <c r="L1570" s="1"/>
      <c r="N1570" s="1"/>
    </row>
    <row r="1571" spans="10:14">
      <c r="J1571" s="1"/>
      <c r="L1571" s="1"/>
      <c r="N1571" s="1"/>
    </row>
    <row r="1572" spans="10:14">
      <c r="J1572" s="1"/>
      <c r="L1572" s="1"/>
      <c r="N1572" s="1"/>
    </row>
    <row r="1573" spans="10:14">
      <c r="J1573" s="1"/>
      <c r="L1573" s="1"/>
      <c r="N1573" s="1"/>
    </row>
    <row r="1574" spans="10:14">
      <c r="J1574" s="1"/>
      <c r="L1574" s="1"/>
      <c r="N1574" s="1"/>
    </row>
    <row r="1575" spans="10:14">
      <c r="J1575" s="1"/>
      <c r="L1575" s="1"/>
      <c r="N1575" s="1"/>
    </row>
    <row r="1576" spans="10:14">
      <c r="J1576" s="1"/>
      <c r="L1576" s="1"/>
      <c r="N1576" s="1"/>
    </row>
    <row r="1577" spans="10:14">
      <c r="J1577" s="1"/>
      <c r="L1577" s="1"/>
      <c r="N1577" s="1"/>
    </row>
    <row r="1578" spans="10:14">
      <c r="J1578" s="1"/>
      <c r="L1578" s="1"/>
      <c r="N1578" s="1"/>
    </row>
    <row r="1579" spans="10:14">
      <c r="J1579" s="1"/>
      <c r="L1579" s="1"/>
      <c r="N1579" s="1"/>
    </row>
    <row r="1580" spans="10:14">
      <c r="J1580" s="1"/>
      <c r="L1580" s="1"/>
      <c r="N1580" s="1"/>
    </row>
    <row r="1581" spans="10:14">
      <c r="J1581" s="1"/>
      <c r="L1581" s="1"/>
      <c r="N1581" s="1"/>
    </row>
    <row r="1582" spans="10:14">
      <c r="J1582" s="1"/>
      <c r="L1582" s="1"/>
      <c r="N1582" s="1"/>
    </row>
    <row r="1583" spans="10:14">
      <c r="J1583" s="1"/>
      <c r="L1583" s="1"/>
      <c r="N1583" s="1"/>
    </row>
    <row r="1584" spans="10:14">
      <c r="J1584" s="1"/>
      <c r="L1584" s="1"/>
      <c r="N1584" s="1"/>
    </row>
    <row r="1585" spans="10:14">
      <c r="J1585" s="1"/>
      <c r="L1585" s="1"/>
      <c r="N1585" s="1"/>
    </row>
    <row r="1586" spans="10:14">
      <c r="J1586" s="1"/>
      <c r="L1586" s="1"/>
      <c r="N1586" s="1"/>
    </row>
    <row r="1587" spans="10:14">
      <c r="J1587" s="1"/>
      <c r="L1587" s="1"/>
      <c r="N1587" s="1"/>
    </row>
    <row r="1588" spans="10:14">
      <c r="J1588" s="1"/>
      <c r="L1588" s="1"/>
      <c r="N1588" s="1"/>
    </row>
    <row r="1589" spans="10:14">
      <c r="J1589" s="1"/>
      <c r="L1589" s="1"/>
      <c r="N1589" s="1"/>
    </row>
    <row r="1590" spans="10:14">
      <c r="J1590" s="1"/>
      <c r="L1590" s="1"/>
      <c r="N1590" s="1"/>
    </row>
    <row r="1591" spans="10:14">
      <c r="J1591" s="1"/>
      <c r="L1591" s="1"/>
      <c r="N1591" s="1"/>
    </row>
    <row r="1592" spans="10:14">
      <c r="J1592" s="1"/>
      <c r="L1592" s="1"/>
      <c r="N1592" s="1"/>
    </row>
    <row r="1593" spans="10:14">
      <c r="J1593" s="1"/>
      <c r="L1593" s="1"/>
      <c r="N1593" s="1"/>
    </row>
    <row r="1594" spans="10:14">
      <c r="J1594" s="1"/>
      <c r="L1594" s="1"/>
      <c r="N1594" s="1"/>
    </row>
    <row r="1595" spans="10:14">
      <c r="J1595" s="1"/>
      <c r="L1595" s="1"/>
      <c r="N1595" s="1"/>
    </row>
    <row r="1596" spans="10:14">
      <c r="J1596" s="1"/>
      <c r="L1596" s="1"/>
      <c r="N1596" s="1"/>
    </row>
    <row r="1597" spans="10:14">
      <c r="J1597" s="1"/>
      <c r="L1597" s="1"/>
      <c r="N1597" s="1"/>
    </row>
    <row r="1598" spans="10:14">
      <c r="J1598" s="1"/>
      <c r="L1598" s="1"/>
      <c r="N1598" s="1"/>
    </row>
    <row r="1599" spans="10:14">
      <c r="J1599" s="1"/>
      <c r="L1599" s="1"/>
      <c r="N1599" s="1"/>
    </row>
    <row r="1600" spans="10:14">
      <c r="J1600" s="1"/>
      <c r="L1600" s="1"/>
      <c r="N1600" s="1"/>
    </row>
    <row r="1601" spans="10:14">
      <c r="J1601" s="1"/>
      <c r="L1601" s="1"/>
      <c r="N1601" s="1"/>
    </row>
    <row r="1602" spans="10:14">
      <c r="J1602" s="1"/>
      <c r="L1602" s="1"/>
      <c r="N1602" s="1"/>
    </row>
    <row r="1603" spans="10:14">
      <c r="J1603" s="1"/>
      <c r="L1603" s="1"/>
      <c r="N1603" s="1"/>
    </row>
    <row r="1604" spans="10:14">
      <c r="J1604" s="1"/>
      <c r="L1604" s="1"/>
      <c r="N1604" s="1"/>
    </row>
    <row r="1605" spans="10:14">
      <c r="J1605" s="1"/>
      <c r="L1605" s="1"/>
      <c r="N1605" s="1"/>
    </row>
    <row r="1606" spans="10:14">
      <c r="J1606" s="1"/>
      <c r="L1606" s="1"/>
      <c r="N1606" s="1"/>
    </row>
    <row r="1607" spans="10:14">
      <c r="J1607" s="1"/>
      <c r="L1607" s="1"/>
      <c r="N1607" s="1"/>
    </row>
    <row r="1608" spans="10:14">
      <c r="J1608" s="1"/>
      <c r="L1608" s="1"/>
      <c r="N1608" s="1"/>
    </row>
    <row r="1609" spans="10:14">
      <c r="J1609" s="1"/>
      <c r="L1609" s="1"/>
      <c r="N1609" s="1"/>
    </row>
    <row r="1610" spans="10:14">
      <c r="J1610" s="1"/>
      <c r="L1610" s="1"/>
      <c r="N1610" s="1"/>
    </row>
    <row r="1611" spans="10:14">
      <c r="J1611" s="1"/>
      <c r="L1611" s="1"/>
      <c r="N1611" s="1"/>
    </row>
    <row r="1612" spans="10:14">
      <c r="J1612" s="1"/>
      <c r="L1612" s="1"/>
      <c r="N1612" s="1"/>
    </row>
    <row r="1613" spans="10:14">
      <c r="J1613" s="1"/>
      <c r="L1613" s="1"/>
      <c r="N1613" s="1"/>
    </row>
    <row r="1614" spans="10:14">
      <c r="J1614" s="1"/>
      <c r="L1614" s="1"/>
      <c r="N1614" s="1"/>
    </row>
    <row r="1615" spans="10:14">
      <c r="J1615" s="1"/>
      <c r="L1615" s="1"/>
      <c r="N1615" s="1"/>
    </row>
    <row r="1616" spans="10:14">
      <c r="J1616" s="1"/>
      <c r="L1616" s="1"/>
      <c r="N1616" s="1"/>
    </row>
    <row r="1617" spans="10:14">
      <c r="J1617" s="1"/>
      <c r="L1617" s="1"/>
      <c r="N1617" s="1"/>
    </row>
    <row r="1618" spans="10:14">
      <c r="J1618" s="1"/>
      <c r="L1618" s="1"/>
      <c r="N1618" s="1"/>
    </row>
    <row r="1619" spans="10:14">
      <c r="J1619" s="1"/>
      <c r="L1619" s="1"/>
      <c r="N1619" s="1"/>
    </row>
    <row r="1620" spans="10:14">
      <c r="J1620" s="1"/>
      <c r="L1620" s="1"/>
      <c r="N1620" s="1"/>
    </row>
    <row r="1621" spans="10:14">
      <c r="J1621" s="1"/>
      <c r="L1621" s="1"/>
      <c r="N1621" s="1"/>
    </row>
    <row r="1622" spans="10:14">
      <c r="J1622" s="1"/>
      <c r="L1622" s="1"/>
      <c r="N1622" s="1"/>
    </row>
    <row r="1623" spans="10:14">
      <c r="J1623" s="1"/>
      <c r="L1623" s="1"/>
      <c r="N1623" s="1"/>
    </row>
    <row r="1624" spans="10:14">
      <c r="J1624" s="1"/>
      <c r="L1624" s="1"/>
      <c r="N1624" s="1"/>
    </row>
    <row r="1625" spans="10:14">
      <c r="J1625" s="1"/>
      <c r="L1625" s="1"/>
      <c r="N1625" s="1"/>
    </row>
    <row r="1626" spans="10:14">
      <c r="J1626" s="1"/>
      <c r="L1626" s="1"/>
      <c r="N1626" s="1"/>
    </row>
    <row r="1627" spans="10:14">
      <c r="J1627" s="1"/>
      <c r="L1627" s="1"/>
      <c r="N1627" s="1"/>
    </row>
    <row r="1628" spans="10:14">
      <c r="J1628" s="1"/>
      <c r="L1628" s="1"/>
      <c r="N1628" s="1"/>
    </row>
  </sheetData>
  <autoFilter ref="J1:S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AI169"/>
  <sheetViews>
    <sheetView zoomScale="80" zoomScaleNormal="80" workbookViewId="0">
      <pane xSplit="2" ySplit="1" topLeftCell="C127" activePane="bottomRight" state="frozen"/>
      <selection activeCell="AG2" sqref="AG2"/>
      <selection pane="topRight" activeCell="AG2" sqref="AG2"/>
      <selection pane="bottomLeft" activeCell="AG2" sqref="AG2"/>
      <selection pane="bottomRight" activeCell="D140" sqref="D140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>
        <v>14838</v>
      </c>
      <c r="E2" s="74">
        <v>8125</v>
      </c>
      <c r="F2" s="74">
        <v>5799</v>
      </c>
      <c r="G2" s="74">
        <v>4041</v>
      </c>
      <c r="H2" s="74">
        <v>3056</v>
      </c>
      <c r="I2" s="201">
        <v>35859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91">
        <f>SUM(Q2:S2)</f>
        <v>0</v>
      </c>
      <c r="U2" s="42">
        <f>VLOOKUP($A2,BUDGET!$A$1:$AH$167,21,FALSE)-VLOOKUP($A2,'2SEPT'!$A$2:$AI$168,21,FALSE)</f>
        <v>0</v>
      </c>
      <c r="V2" s="42">
        <f>VLOOKUP($A2,BUDGET!$A$1:$AH$167,22,FALSE)-VLOOKUP($A2,'2SEPT'!$A$2:$AI$168,22,FALSE)</f>
        <v>0</v>
      </c>
      <c r="W2" s="42">
        <f>VLOOKUP($A2,BUDGET!$A$1:$AH$167,23,FALSE)-VLOOKUP($A2,'2SEPT'!$A$2:$AI$168,23,FALSE)</f>
        <v>0</v>
      </c>
      <c r="X2" s="42">
        <f>VLOOKUP($A2,BUDGET!$A$1:$AH$167,24,FALSE)-VLOOKUP($A2,'2SEPT'!$A$2:$AI$168,24,FALSE)</f>
        <v>0</v>
      </c>
      <c r="Y2" s="98">
        <f>SUM(U2:X2)</f>
        <v>0</v>
      </c>
      <c r="Z2" s="42">
        <f>VLOOKUP($A2,BUDGET!$A$1:$AH$167,26,FALSE)-VLOOKUP($A2,'2SEPT'!$A$2:$AI$168,26,FALSE)</f>
        <v>0</v>
      </c>
      <c r="AA2" s="42">
        <f>VLOOKUP($A2,BUDGET!$A$1:$AH$167,27,FALSE)-VLOOKUP($A2,'2SEPT'!$A$2:$AI$168,27,FALSE)</f>
        <v>0</v>
      </c>
      <c r="AB2" s="42">
        <f>VLOOKUP($A2,BUDGET!$A$1:$AH$167,28,FALSE)-VLOOKUP($A2,'2SEPT'!$A$2:$AI$168,28,FALSE)</f>
        <v>0</v>
      </c>
      <c r="AC2" s="42">
        <f>VLOOKUP($A2,BUDGET!$A$1:$AH$167,29,FALSE)-VLOOKUP($A2,'2SEPT'!$A$2:$AI$168,29,FALSE)</f>
        <v>0</v>
      </c>
      <c r="AD2" s="94">
        <f>SUM(Z2:AC2)</f>
        <v>0</v>
      </c>
      <c r="AE2" s="42">
        <f>VLOOKUP($A2,BUDGET!$A$1:$AH$167,31,FALSE)-VLOOKUP($A2,'2SEPT'!$A$2:$AI$168,31,FALSE)</f>
        <v>0</v>
      </c>
      <c r="AF2" s="42">
        <f>VLOOKUP($A2,BUDGET!$A$1:$AH$167,32,FALSE)-VLOOKUP($A2,'2SEPT'!$A$2:$AI$168,32,FALSE)</f>
        <v>0</v>
      </c>
      <c r="AG2" s="42">
        <f>VLOOKUP($A2,BUDGET!$A$1:$AH$167,33,FALSE)-VLOOKUP($A2,'2SEPT'!$A$2:$AI$168,33,FALSE)</f>
        <v>0</v>
      </c>
      <c r="AH2" s="75">
        <f>SUM(I2:P2)+T2+Y2+SUM(AD2:AG2)</f>
        <v>35859</v>
      </c>
    </row>
    <row r="3" spans="1:34">
      <c r="A3" s="7" t="s">
        <v>2</v>
      </c>
      <c r="B3" s="8" t="s">
        <v>182</v>
      </c>
      <c r="C3" s="32" t="s">
        <v>183</v>
      </c>
      <c r="D3" s="74">
        <v>8172</v>
      </c>
      <c r="E3" s="74">
        <v>4475</v>
      </c>
      <c r="F3" s="74">
        <v>3194</v>
      </c>
      <c r="G3" s="74">
        <v>2225</v>
      </c>
      <c r="H3" s="74">
        <v>1683</v>
      </c>
      <c r="I3" s="201">
        <v>19749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19749</v>
      </c>
    </row>
    <row r="4" spans="1:34">
      <c r="A4" s="7" t="s">
        <v>4</v>
      </c>
      <c r="B4" s="8" t="s">
        <v>184</v>
      </c>
      <c r="C4" s="27" t="s">
        <v>185</v>
      </c>
      <c r="D4" s="74">
        <v>28108</v>
      </c>
      <c r="E4" s="74">
        <v>15391</v>
      </c>
      <c r="F4" s="74">
        <v>10985</v>
      </c>
      <c r="G4" s="74">
        <v>7655</v>
      </c>
      <c r="H4" s="74">
        <v>5788</v>
      </c>
      <c r="I4" s="201">
        <v>67927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67927</v>
      </c>
    </row>
    <row r="5" spans="1:34">
      <c r="A5" s="24" t="s">
        <v>6</v>
      </c>
      <c r="B5" s="8" t="s">
        <v>186</v>
      </c>
      <c r="C5" s="28" t="s">
        <v>187</v>
      </c>
      <c r="D5" s="74">
        <v>20647</v>
      </c>
      <c r="E5" s="74">
        <v>11305</v>
      </c>
      <c r="F5" s="74">
        <v>8069</v>
      </c>
      <c r="G5" s="74">
        <v>5623</v>
      </c>
      <c r="H5" s="74">
        <v>4252</v>
      </c>
      <c r="I5" s="201">
        <v>49896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49896</v>
      </c>
    </row>
    <row r="6" spans="1:34">
      <c r="A6" s="7" t="s">
        <v>8</v>
      </c>
      <c r="B6" s="8" t="s">
        <v>188</v>
      </c>
      <c r="C6" s="27" t="s">
        <v>185</v>
      </c>
      <c r="D6" s="74">
        <v>9832</v>
      </c>
      <c r="E6" s="74">
        <v>5383</v>
      </c>
      <c r="F6" s="74">
        <v>3842</v>
      </c>
      <c r="G6" s="74">
        <v>2677</v>
      </c>
      <c r="H6" s="74">
        <v>2025</v>
      </c>
      <c r="I6" s="201">
        <v>23759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23759</v>
      </c>
    </row>
    <row r="7" spans="1:34">
      <c r="A7" s="7" t="s">
        <v>10</v>
      </c>
      <c r="B7" s="8" t="s">
        <v>189</v>
      </c>
      <c r="C7" s="33" t="s">
        <v>190</v>
      </c>
      <c r="D7" s="74">
        <v>6800</v>
      </c>
      <c r="E7" s="74">
        <v>3723</v>
      </c>
      <c r="F7" s="74">
        <v>2657</v>
      </c>
      <c r="G7" s="74">
        <v>1852</v>
      </c>
      <c r="H7" s="74">
        <v>1400</v>
      </c>
      <c r="I7" s="201">
        <v>16432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16432</v>
      </c>
    </row>
    <row r="8" spans="1:34">
      <c r="A8" s="7" t="s">
        <v>12</v>
      </c>
      <c r="B8" s="8" t="s">
        <v>191</v>
      </c>
      <c r="C8" s="28" t="s">
        <v>187</v>
      </c>
      <c r="D8" s="74">
        <v>7538</v>
      </c>
      <c r="E8" s="74">
        <v>4127</v>
      </c>
      <c r="F8" s="74">
        <v>2946</v>
      </c>
      <c r="G8" s="74">
        <v>2053</v>
      </c>
      <c r="H8" s="74">
        <v>1552</v>
      </c>
      <c r="I8" s="201">
        <v>18216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18216</v>
      </c>
    </row>
    <row r="9" spans="1:34">
      <c r="A9" s="7" t="s">
        <v>14</v>
      </c>
      <c r="B9" s="8" t="s">
        <v>192</v>
      </c>
      <c r="C9" s="28" t="s">
        <v>187</v>
      </c>
      <c r="D9" s="74">
        <v>39648</v>
      </c>
      <c r="E9" s="74">
        <v>21710</v>
      </c>
      <c r="F9" s="74">
        <v>15495</v>
      </c>
      <c r="G9" s="74">
        <v>10797</v>
      </c>
      <c r="H9" s="74">
        <v>8164</v>
      </c>
      <c r="I9" s="201">
        <v>95814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95814</v>
      </c>
    </row>
    <row r="10" spans="1:34">
      <c r="A10" s="7" t="s">
        <v>16</v>
      </c>
      <c r="B10" s="8" t="s">
        <v>193</v>
      </c>
      <c r="C10" s="33" t="s">
        <v>190</v>
      </c>
      <c r="D10" s="74">
        <v>3340</v>
      </c>
      <c r="E10" s="74">
        <v>1829</v>
      </c>
      <c r="F10" s="74">
        <v>1305</v>
      </c>
      <c r="G10" s="74">
        <v>910</v>
      </c>
      <c r="H10" s="74">
        <v>688</v>
      </c>
      <c r="I10" s="201">
        <v>8072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8072</v>
      </c>
    </row>
    <row r="11" spans="1:34">
      <c r="A11" s="7" t="s">
        <v>18</v>
      </c>
      <c r="B11" s="8" t="s">
        <v>194</v>
      </c>
      <c r="C11" s="28" t="s">
        <v>187</v>
      </c>
      <c r="D11" s="74">
        <v>68644</v>
      </c>
      <c r="E11" s="74">
        <v>37587</v>
      </c>
      <c r="F11" s="74">
        <v>26828</v>
      </c>
      <c r="G11" s="74">
        <v>18694</v>
      </c>
      <c r="H11" s="74">
        <v>14135</v>
      </c>
      <c r="I11" s="201">
        <v>165888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165888</v>
      </c>
    </row>
    <row r="12" spans="1:34">
      <c r="A12" s="7" t="s">
        <v>20</v>
      </c>
      <c r="B12" s="8" t="s">
        <v>195</v>
      </c>
      <c r="C12" s="28" t="s">
        <v>187</v>
      </c>
      <c r="D12" s="74">
        <v>330153</v>
      </c>
      <c r="E12" s="74">
        <v>180780</v>
      </c>
      <c r="F12" s="74">
        <v>129031</v>
      </c>
      <c r="G12" s="74">
        <v>89909</v>
      </c>
      <c r="H12" s="74">
        <v>67986</v>
      </c>
      <c r="I12" s="201">
        <v>797859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797859</v>
      </c>
    </row>
    <row r="13" spans="1:34">
      <c r="A13" s="7" t="s">
        <v>22</v>
      </c>
      <c r="B13" s="8" t="s">
        <v>196</v>
      </c>
      <c r="C13" s="26" t="s">
        <v>181</v>
      </c>
      <c r="D13" s="74">
        <v>26331</v>
      </c>
      <c r="E13" s="74">
        <v>14418</v>
      </c>
      <c r="F13" s="74">
        <v>10291</v>
      </c>
      <c r="G13" s="74">
        <v>7171</v>
      </c>
      <c r="H13" s="74">
        <v>5422</v>
      </c>
      <c r="I13" s="201">
        <v>63633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63633</v>
      </c>
    </row>
    <row r="14" spans="1:34">
      <c r="A14" s="7" t="s">
        <v>24</v>
      </c>
      <c r="B14" s="8" t="s">
        <v>197</v>
      </c>
      <c r="C14" s="27" t="s">
        <v>185</v>
      </c>
      <c r="D14" s="74">
        <v>68982</v>
      </c>
      <c r="E14" s="74">
        <v>37772</v>
      </c>
      <c r="F14" s="74">
        <v>26960</v>
      </c>
      <c r="G14" s="74">
        <v>18786</v>
      </c>
      <c r="H14" s="74">
        <v>14205</v>
      </c>
      <c r="I14" s="201">
        <v>166705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166705</v>
      </c>
    </row>
    <row r="15" spans="1:34">
      <c r="A15" s="7" t="s">
        <v>25</v>
      </c>
      <c r="B15" s="8" t="s">
        <v>198</v>
      </c>
      <c r="C15" s="27" t="s">
        <v>185</v>
      </c>
      <c r="D15" s="74">
        <v>51082</v>
      </c>
      <c r="E15" s="74">
        <v>27971</v>
      </c>
      <c r="F15" s="74">
        <v>19964</v>
      </c>
      <c r="G15" s="74">
        <v>13911</v>
      </c>
      <c r="H15" s="74">
        <v>10519</v>
      </c>
      <c r="I15" s="201">
        <v>123447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123447</v>
      </c>
    </row>
    <row r="16" spans="1:34">
      <c r="A16" s="7" t="s">
        <v>26</v>
      </c>
      <c r="B16" s="8" t="s">
        <v>199</v>
      </c>
      <c r="C16" s="32" t="s">
        <v>183</v>
      </c>
      <c r="D16" s="74">
        <v>5630</v>
      </c>
      <c r="E16" s="74">
        <v>3083</v>
      </c>
      <c r="F16" s="74">
        <v>2200</v>
      </c>
      <c r="G16" s="74">
        <v>1533</v>
      </c>
      <c r="H16" s="74">
        <v>1159</v>
      </c>
      <c r="I16" s="201">
        <v>13605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13605</v>
      </c>
    </row>
    <row r="17" spans="1:34">
      <c r="A17" s="7" t="s">
        <v>27</v>
      </c>
      <c r="B17" s="8" t="s">
        <v>200</v>
      </c>
      <c r="C17" s="29" t="s">
        <v>201</v>
      </c>
      <c r="D17" s="74">
        <v>5612</v>
      </c>
      <c r="E17" s="74">
        <v>3073</v>
      </c>
      <c r="F17" s="74">
        <v>2193</v>
      </c>
      <c r="G17" s="74">
        <v>1528</v>
      </c>
      <c r="H17" s="74">
        <v>1156</v>
      </c>
      <c r="I17" s="201">
        <v>13562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13562</v>
      </c>
    </row>
    <row r="18" spans="1:34">
      <c r="A18" s="7" t="s">
        <v>28</v>
      </c>
      <c r="B18" s="8" t="s">
        <v>202</v>
      </c>
      <c r="C18" s="32" t="s">
        <v>183</v>
      </c>
      <c r="D18" s="74">
        <v>13766</v>
      </c>
      <c r="E18" s="74">
        <v>7538</v>
      </c>
      <c r="F18" s="74">
        <v>5380</v>
      </c>
      <c r="G18" s="74">
        <v>3749</v>
      </c>
      <c r="H18" s="74">
        <v>2835</v>
      </c>
      <c r="I18" s="201">
        <v>33268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33268</v>
      </c>
    </row>
    <row r="19" spans="1:34">
      <c r="A19" s="7" t="s">
        <v>29</v>
      </c>
      <c r="B19" s="8" t="s">
        <v>203</v>
      </c>
      <c r="C19" s="28" t="s">
        <v>187</v>
      </c>
      <c r="D19" s="74">
        <v>23459</v>
      </c>
      <c r="E19" s="74">
        <v>12845</v>
      </c>
      <c r="F19" s="74">
        <v>9168</v>
      </c>
      <c r="G19" s="74">
        <v>6388</v>
      </c>
      <c r="H19" s="74">
        <v>4831</v>
      </c>
      <c r="I19" s="201">
        <v>56691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56691</v>
      </c>
    </row>
    <row r="20" spans="1:34">
      <c r="A20" s="7" t="s">
        <v>30</v>
      </c>
      <c r="B20" s="8" t="s">
        <v>204</v>
      </c>
      <c r="C20" s="28" t="s">
        <v>187</v>
      </c>
      <c r="D20" s="74">
        <v>18399</v>
      </c>
      <c r="E20" s="74">
        <v>10075</v>
      </c>
      <c r="F20" s="74">
        <v>7191</v>
      </c>
      <c r="G20" s="74">
        <v>5011</v>
      </c>
      <c r="H20" s="74">
        <v>3789</v>
      </c>
      <c r="I20" s="201">
        <v>44465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44465</v>
      </c>
    </row>
    <row r="21" spans="1:34">
      <c r="A21" s="7" t="s">
        <v>31</v>
      </c>
      <c r="B21" s="8" t="s">
        <v>205</v>
      </c>
      <c r="C21" s="29" t="s">
        <v>201</v>
      </c>
      <c r="D21" s="74">
        <v>10587</v>
      </c>
      <c r="E21" s="74">
        <v>5797</v>
      </c>
      <c r="F21" s="74">
        <v>4138</v>
      </c>
      <c r="G21" s="74">
        <v>2883</v>
      </c>
      <c r="H21" s="74">
        <v>2180</v>
      </c>
      <c r="I21" s="201">
        <v>25585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25585</v>
      </c>
    </row>
    <row r="22" spans="1:34">
      <c r="A22" s="7" t="s">
        <v>32</v>
      </c>
      <c r="B22" s="8" t="s">
        <v>206</v>
      </c>
      <c r="C22" s="32" t="s">
        <v>183</v>
      </c>
      <c r="D22" s="74">
        <v>2650</v>
      </c>
      <c r="E22" s="74">
        <v>1451</v>
      </c>
      <c r="F22" s="74">
        <v>1036</v>
      </c>
      <c r="G22" s="74">
        <v>722</v>
      </c>
      <c r="H22" s="74">
        <v>546</v>
      </c>
      <c r="I22" s="201">
        <v>6405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6405</v>
      </c>
    </row>
    <row r="23" spans="1:34">
      <c r="A23" s="7" t="s">
        <v>33</v>
      </c>
      <c r="B23" s="8" t="s">
        <v>207</v>
      </c>
      <c r="C23" s="29" t="s">
        <v>201</v>
      </c>
      <c r="D23" s="74">
        <v>112851</v>
      </c>
      <c r="E23" s="74">
        <v>61793</v>
      </c>
      <c r="F23" s="74">
        <v>44105</v>
      </c>
      <c r="G23" s="74">
        <v>30732</v>
      </c>
      <c r="H23" s="74">
        <v>23239</v>
      </c>
      <c r="I23" s="201">
        <v>272720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272720</v>
      </c>
    </row>
    <row r="24" spans="1:34">
      <c r="A24" s="7" t="s">
        <v>34</v>
      </c>
      <c r="B24" s="8" t="s">
        <v>208</v>
      </c>
      <c r="C24" s="26" t="s">
        <v>181</v>
      </c>
      <c r="D24" s="74">
        <v>11320</v>
      </c>
      <c r="E24" s="74">
        <v>6198</v>
      </c>
      <c r="F24" s="74">
        <v>4424</v>
      </c>
      <c r="G24" s="74">
        <v>3083</v>
      </c>
      <c r="H24" s="74">
        <v>2331</v>
      </c>
      <c r="I24" s="201">
        <v>27356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27356</v>
      </c>
    </row>
    <row r="25" spans="1:34">
      <c r="A25" s="7" t="s">
        <v>35</v>
      </c>
      <c r="B25" s="8" t="s">
        <v>209</v>
      </c>
      <c r="C25" s="27" t="s">
        <v>185</v>
      </c>
      <c r="D25" s="74">
        <v>8346</v>
      </c>
      <c r="E25" s="74">
        <v>4570</v>
      </c>
      <c r="F25" s="74">
        <v>3262</v>
      </c>
      <c r="G25" s="74">
        <v>2273</v>
      </c>
      <c r="H25" s="74">
        <v>1719</v>
      </c>
      <c r="I25" s="201">
        <v>20170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20170</v>
      </c>
    </row>
    <row r="26" spans="1:34">
      <c r="A26" s="7" t="s">
        <v>36</v>
      </c>
      <c r="B26" s="8" t="s">
        <v>210</v>
      </c>
      <c r="C26" s="26" t="s">
        <v>181</v>
      </c>
      <c r="D26" s="74">
        <v>21359</v>
      </c>
      <c r="E26" s="74">
        <v>11695</v>
      </c>
      <c r="F26" s="74">
        <v>8347</v>
      </c>
      <c r="G26" s="74">
        <v>5816</v>
      </c>
      <c r="H26" s="74">
        <v>4398</v>
      </c>
      <c r="I26" s="201">
        <v>51615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51615</v>
      </c>
    </row>
    <row r="27" spans="1:34">
      <c r="A27" s="24" t="s">
        <v>37</v>
      </c>
      <c r="B27" s="8" t="s">
        <v>211</v>
      </c>
      <c r="C27" s="33" t="s">
        <v>190</v>
      </c>
      <c r="D27" s="74">
        <v>9659</v>
      </c>
      <c r="E27" s="74">
        <v>5289</v>
      </c>
      <c r="F27" s="74">
        <v>3775</v>
      </c>
      <c r="G27" s="74">
        <v>2630</v>
      </c>
      <c r="H27" s="74">
        <v>1989</v>
      </c>
      <c r="I27" s="201">
        <v>23342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23342</v>
      </c>
    </row>
    <row r="28" spans="1:34">
      <c r="A28" s="7" t="s">
        <v>38</v>
      </c>
      <c r="B28" s="8" t="s">
        <v>212</v>
      </c>
      <c r="C28" s="33" t="s">
        <v>190</v>
      </c>
      <c r="D28" s="74">
        <v>2273</v>
      </c>
      <c r="E28" s="74">
        <v>1245</v>
      </c>
      <c r="F28" s="74">
        <v>888</v>
      </c>
      <c r="G28" s="74">
        <v>619</v>
      </c>
      <c r="H28" s="74">
        <v>468</v>
      </c>
      <c r="I28" s="201">
        <v>5493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5493</v>
      </c>
    </row>
    <row r="29" spans="1:34">
      <c r="A29" s="7" t="s">
        <v>39</v>
      </c>
      <c r="B29" s="8" t="s">
        <v>213</v>
      </c>
      <c r="C29" s="32" t="s">
        <v>183</v>
      </c>
      <c r="D29" s="74">
        <v>8802</v>
      </c>
      <c r="E29" s="74">
        <v>4819</v>
      </c>
      <c r="F29" s="74">
        <v>3440</v>
      </c>
      <c r="G29" s="74">
        <v>2397</v>
      </c>
      <c r="H29" s="74">
        <v>1813</v>
      </c>
      <c r="I29" s="201">
        <v>21271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21271</v>
      </c>
    </row>
    <row r="30" spans="1:34">
      <c r="A30" s="7" t="s">
        <v>40</v>
      </c>
      <c r="B30" s="8" t="s">
        <v>214</v>
      </c>
      <c r="C30" s="32" t="s">
        <v>183</v>
      </c>
      <c r="D30" s="74">
        <v>2651</v>
      </c>
      <c r="E30" s="74">
        <v>1452</v>
      </c>
      <c r="F30" s="74">
        <v>1036</v>
      </c>
      <c r="G30" s="74">
        <v>722</v>
      </c>
      <c r="H30" s="74">
        <v>546</v>
      </c>
      <c r="I30" s="201">
        <v>6407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6407</v>
      </c>
    </row>
    <row r="31" spans="1:34">
      <c r="A31" s="7" t="s">
        <v>41</v>
      </c>
      <c r="B31" s="8" t="s">
        <v>215</v>
      </c>
      <c r="C31" s="34" t="s">
        <v>216</v>
      </c>
      <c r="D31" s="74">
        <v>93807</v>
      </c>
      <c r="E31" s="74">
        <v>51366</v>
      </c>
      <c r="F31" s="74">
        <v>36662</v>
      </c>
      <c r="G31" s="74">
        <v>25546</v>
      </c>
      <c r="H31" s="74">
        <v>19317</v>
      </c>
      <c r="I31" s="201">
        <v>226698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226698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20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>
        <v>12368</v>
      </c>
      <c r="E33" s="74">
        <v>6772</v>
      </c>
      <c r="F33" s="74">
        <v>4834</v>
      </c>
      <c r="G33" s="74">
        <v>3368</v>
      </c>
      <c r="H33" s="74">
        <v>2547</v>
      </c>
      <c r="I33" s="201">
        <v>29889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29889</v>
      </c>
    </row>
    <row r="34" spans="1:35">
      <c r="A34" s="7" t="s">
        <v>44</v>
      </c>
      <c r="B34" s="8" t="s">
        <v>219</v>
      </c>
      <c r="C34" s="34" t="s">
        <v>216</v>
      </c>
      <c r="D34" s="74">
        <v>12671</v>
      </c>
      <c r="E34" s="74">
        <v>6938</v>
      </c>
      <c r="F34" s="74">
        <v>4952</v>
      </c>
      <c r="G34" s="74">
        <v>3451</v>
      </c>
      <c r="H34" s="74">
        <v>2609</v>
      </c>
      <c r="I34" s="201">
        <v>30621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30621</v>
      </c>
    </row>
    <row r="35" spans="1:35">
      <c r="A35" s="7" t="s">
        <v>45</v>
      </c>
      <c r="B35" s="8" t="s">
        <v>220</v>
      </c>
      <c r="C35" s="28" t="s">
        <v>187</v>
      </c>
      <c r="D35" s="74">
        <v>24569</v>
      </c>
      <c r="E35" s="74">
        <v>13453</v>
      </c>
      <c r="F35" s="74">
        <v>9602</v>
      </c>
      <c r="G35" s="74">
        <v>6691</v>
      </c>
      <c r="H35" s="74">
        <v>5060</v>
      </c>
      <c r="I35" s="201">
        <v>59375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59375</v>
      </c>
    </row>
    <row r="36" spans="1:35">
      <c r="A36" s="7" t="s">
        <v>46</v>
      </c>
      <c r="B36" s="8" t="s">
        <v>221</v>
      </c>
      <c r="C36" s="32" t="s">
        <v>183</v>
      </c>
      <c r="D36" s="74">
        <v>3540</v>
      </c>
      <c r="E36" s="74">
        <v>1938</v>
      </c>
      <c r="F36" s="74">
        <v>1383</v>
      </c>
      <c r="G36" s="74">
        <v>964</v>
      </c>
      <c r="H36" s="74">
        <v>729</v>
      </c>
      <c r="I36" s="201">
        <v>8554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8554</v>
      </c>
    </row>
    <row r="37" spans="1:35">
      <c r="A37" s="7" t="s">
        <v>47</v>
      </c>
      <c r="B37" s="8" t="s">
        <v>222</v>
      </c>
      <c r="C37" s="33" t="s">
        <v>190</v>
      </c>
      <c r="D37" s="74">
        <v>3252</v>
      </c>
      <c r="E37" s="74">
        <v>1781</v>
      </c>
      <c r="F37" s="74">
        <v>1271</v>
      </c>
      <c r="G37" s="74">
        <v>886</v>
      </c>
      <c r="H37" s="74">
        <v>670</v>
      </c>
      <c r="I37" s="201">
        <v>7860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7860</v>
      </c>
    </row>
    <row r="38" spans="1:35">
      <c r="A38" s="7" t="s">
        <v>48</v>
      </c>
      <c r="B38" s="8" t="s">
        <v>223</v>
      </c>
      <c r="C38" s="32" t="s">
        <v>183</v>
      </c>
      <c r="D38" s="74">
        <v>3199</v>
      </c>
      <c r="E38" s="74">
        <v>1751</v>
      </c>
      <c r="F38" s="74">
        <v>1250</v>
      </c>
      <c r="G38" s="74">
        <v>871</v>
      </c>
      <c r="H38" s="74">
        <v>659</v>
      </c>
      <c r="I38" s="201">
        <v>7730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7730</v>
      </c>
    </row>
    <row r="39" spans="1:35">
      <c r="A39" s="7" t="s">
        <v>49</v>
      </c>
      <c r="B39" s="8" t="s">
        <v>224</v>
      </c>
      <c r="C39" s="33" t="s">
        <v>190</v>
      </c>
      <c r="D39" s="74">
        <v>6776</v>
      </c>
      <c r="E39" s="74">
        <v>3710</v>
      </c>
      <c r="F39" s="74">
        <v>2648</v>
      </c>
      <c r="G39" s="74">
        <v>1845</v>
      </c>
      <c r="H39" s="74">
        <v>1395</v>
      </c>
      <c r="I39" s="201">
        <v>16374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16374</v>
      </c>
    </row>
    <row r="40" spans="1:35">
      <c r="A40" s="7" t="s">
        <v>50</v>
      </c>
      <c r="B40" s="8" t="s">
        <v>225</v>
      </c>
      <c r="C40" s="34" t="s">
        <v>216</v>
      </c>
      <c r="D40" s="74">
        <v>432241</v>
      </c>
      <c r="E40" s="74">
        <v>236680</v>
      </c>
      <c r="F40" s="74">
        <v>168929</v>
      </c>
      <c r="G40" s="74">
        <v>117710</v>
      </c>
      <c r="H40" s="74">
        <v>89008</v>
      </c>
      <c r="I40" s="201">
        <v>1044568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1044568</v>
      </c>
    </row>
    <row r="41" spans="1:35">
      <c r="A41" s="7" t="s">
        <v>51</v>
      </c>
      <c r="B41" s="8" t="s">
        <v>226</v>
      </c>
      <c r="C41" s="32" t="s">
        <v>183</v>
      </c>
      <c r="D41" s="74">
        <v>8248</v>
      </c>
      <c r="E41" s="74">
        <v>4516</v>
      </c>
      <c r="F41" s="74">
        <v>3223</v>
      </c>
      <c r="G41" s="74">
        <v>2246</v>
      </c>
      <c r="H41" s="74">
        <v>1698</v>
      </c>
      <c r="I41" s="201">
        <v>19931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19931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>
        <v>12454</v>
      </c>
      <c r="E42" s="74">
        <v>6819</v>
      </c>
      <c r="F42" s="74">
        <v>4867</v>
      </c>
      <c r="G42" s="74">
        <v>3391</v>
      </c>
      <c r="H42" s="74">
        <v>2565</v>
      </c>
      <c r="I42" s="201">
        <v>30096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30096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>
        <v>105986</v>
      </c>
      <c r="E43" s="74">
        <v>58034</v>
      </c>
      <c r="F43" s="74">
        <v>41422</v>
      </c>
      <c r="G43" s="74">
        <v>28863</v>
      </c>
      <c r="H43" s="74">
        <v>21825</v>
      </c>
      <c r="I43" s="201">
        <v>256130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256130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>
        <v>9308</v>
      </c>
      <c r="E44" s="74">
        <v>5097</v>
      </c>
      <c r="F44" s="74">
        <v>3638</v>
      </c>
      <c r="G44" s="74">
        <v>2535</v>
      </c>
      <c r="H44" s="74">
        <v>1917</v>
      </c>
      <c r="I44" s="201">
        <v>22495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22495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>
        <v>9895</v>
      </c>
      <c r="E45" s="74">
        <v>5418</v>
      </c>
      <c r="F45" s="74">
        <v>3867</v>
      </c>
      <c r="G45" s="74">
        <v>2695</v>
      </c>
      <c r="H45" s="74">
        <v>2038</v>
      </c>
      <c r="I45" s="201">
        <v>23913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23913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>
        <v>6833</v>
      </c>
      <c r="E46" s="74">
        <v>3742</v>
      </c>
      <c r="F46" s="74">
        <v>2670</v>
      </c>
      <c r="G46" s="74">
        <v>1861</v>
      </c>
      <c r="H46" s="74">
        <v>1407</v>
      </c>
      <c r="I46" s="201">
        <v>16513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16513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>
        <v>43722</v>
      </c>
      <c r="E47" s="74">
        <v>23940</v>
      </c>
      <c r="F47" s="74">
        <v>17087</v>
      </c>
      <c r="G47" s="74">
        <v>11907</v>
      </c>
      <c r="H47" s="74">
        <v>9003</v>
      </c>
      <c r="I47" s="201">
        <v>105659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105659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>
        <v>28524</v>
      </c>
      <c r="E48" s="74">
        <v>15619</v>
      </c>
      <c r="F48" s="74">
        <v>11148</v>
      </c>
      <c r="G48" s="74">
        <v>7768</v>
      </c>
      <c r="H48" s="74">
        <v>5874</v>
      </c>
      <c r="I48" s="201">
        <v>68933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68933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>
        <v>154693</v>
      </c>
      <c r="E49" s="74">
        <v>84705</v>
      </c>
      <c r="F49" s="74">
        <v>60457</v>
      </c>
      <c r="G49" s="74">
        <v>42127</v>
      </c>
      <c r="H49" s="74">
        <v>31855</v>
      </c>
      <c r="I49" s="201">
        <v>373837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373837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>
        <v>10327</v>
      </c>
      <c r="E50" s="74">
        <v>5655</v>
      </c>
      <c r="F50" s="74">
        <v>4036</v>
      </c>
      <c r="G50" s="74">
        <v>2812</v>
      </c>
      <c r="H50" s="74">
        <v>2127</v>
      </c>
      <c r="I50" s="201">
        <v>24957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24957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>
        <v>10163</v>
      </c>
      <c r="E51" s="74">
        <v>5565</v>
      </c>
      <c r="F51" s="74">
        <v>3972</v>
      </c>
      <c r="G51" s="74">
        <v>2768</v>
      </c>
      <c r="H51" s="74">
        <v>2093</v>
      </c>
      <c r="I51" s="201">
        <v>24561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24561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>
        <v>6961</v>
      </c>
      <c r="E52" s="74">
        <v>3812</v>
      </c>
      <c r="F52" s="74">
        <v>2721</v>
      </c>
      <c r="G52" s="74">
        <v>1896</v>
      </c>
      <c r="H52" s="74">
        <v>1433</v>
      </c>
      <c r="I52" s="201">
        <v>16823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16823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>
        <v>7017</v>
      </c>
      <c r="E53" s="74">
        <v>3842</v>
      </c>
      <c r="F53" s="74">
        <v>2743</v>
      </c>
      <c r="G53" s="74">
        <v>1911</v>
      </c>
      <c r="H53" s="74">
        <v>1445</v>
      </c>
      <c r="I53" s="201">
        <v>16958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16958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>
        <v>107780</v>
      </c>
      <c r="E54" s="74">
        <v>59017</v>
      </c>
      <c r="F54" s="74">
        <v>42123</v>
      </c>
      <c r="G54" s="74">
        <v>29351</v>
      </c>
      <c r="H54" s="74">
        <v>22194</v>
      </c>
      <c r="I54" s="201">
        <v>260465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260465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>
        <v>7682</v>
      </c>
      <c r="E55" s="74">
        <v>4207</v>
      </c>
      <c r="F55" s="74">
        <v>3003</v>
      </c>
      <c r="G55" s="74">
        <v>2092</v>
      </c>
      <c r="H55" s="74">
        <v>1582</v>
      </c>
      <c r="I55" s="201">
        <v>18566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18566</v>
      </c>
    </row>
    <row r="56" spans="1:35">
      <c r="A56" s="7" t="s">
        <v>66</v>
      </c>
      <c r="B56" s="8" t="s">
        <v>241</v>
      </c>
      <c r="C56" s="32" t="s">
        <v>183</v>
      </c>
      <c r="D56" s="74">
        <v>7506</v>
      </c>
      <c r="E56" s="74">
        <v>4110</v>
      </c>
      <c r="F56" s="74">
        <v>2933</v>
      </c>
      <c r="G56" s="74">
        <v>2044</v>
      </c>
      <c r="H56" s="74">
        <v>1546</v>
      </c>
      <c r="I56" s="201">
        <v>18139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18139</v>
      </c>
    </row>
    <row r="57" spans="1:35">
      <c r="A57" s="7" t="s">
        <v>67</v>
      </c>
      <c r="B57" s="8" t="s">
        <v>242</v>
      </c>
      <c r="C57" s="27" t="s">
        <v>185</v>
      </c>
      <c r="D57" s="74">
        <v>69818</v>
      </c>
      <c r="E57" s="74">
        <v>38230</v>
      </c>
      <c r="F57" s="74">
        <v>27286</v>
      </c>
      <c r="G57" s="74">
        <v>19013</v>
      </c>
      <c r="H57" s="74">
        <v>14377</v>
      </c>
      <c r="I57" s="201">
        <v>168724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168724</v>
      </c>
    </row>
    <row r="58" spans="1:35">
      <c r="A58" s="7" t="s">
        <v>68</v>
      </c>
      <c r="B58" s="8" t="s">
        <v>243</v>
      </c>
      <c r="C58" s="33" t="s">
        <v>190</v>
      </c>
      <c r="D58" s="74">
        <v>3391</v>
      </c>
      <c r="E58" s="74">
        <v>1857</v>
      </c>
      <c r="F58" s="74">
        <v>1325</v>
      </c>
      <c r="G58" s="74">
        <v>923</v>
      </c>
      <c r="H58" s="74">
        <v>698</v>
      </c>
      <c r="I58" s="201">
        <v>8194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8194</v>
      </c>
    </row>
    <row r="59" spans="1:35">
      <c r="A59" s="7" t="s">
        <v>69</v>
      </c>
      <c r="B59" s="8" t="s">
        <v>244</v>
      </c>
      <c r="C59" s="33" t="s">
        <v>190</v>
      </c>
      <c r="D59" s="74">
        <v>10106</v>
      </c>
      <c r="E59" s="74">
        <v>5534</v>
      </c>
      <c r="F59" s="74">
        <v>3950</v>
      </c>
      <c r="G59" s="74">
        <v>2752</v>
      </c>
      <c r="H59" s="74">
        <v>2081</v>
      </c>
      <c r="I59" s="201">
        <v>24423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24423</v>
      </c>
    </row>
    <row r="60" spans="1:35">
      <c r="A60" s="7" t="s">
        <v>433</v>
      </c>
      <c r="B60" s="8" t="s">
        <v>432</v>
      </c>
      <c r="C60" s="28" t="s">
        <v>187</v>
      </c>
      <c r="D60" s="74">
        <v>8149</v>
      </c>
      <c r="E60" s="74">
        <v>4462</v>
      </c>
      <c r="F60" s="74">
        <v>3185</v>
      </c>
      <c r="G60" s="74">
        <v>2219</v>
      </c>
      <c r="H60" s="74">
        <v>1678</v>
      </c>
      <c r="I60" s="201">
        <v>19693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19693</v>
      </c>
    </row>
    <row r="61" spans="1:35">
      <c r="A61" s="7" t="s">
        <v>70</v>
      </c>
      <c r="B61" s="8" t="s">
        <v>245</v>
      </c>
      <c r="C61" s="34" t="s">
        <v>216</v>
      </c>
      <c r="D61" s="74">
        <v>42918</v>
      </c>
      <c r="E61" s="74">
        <v>23500</v>
      </c>
      <c r="F61" s="74">
        <v>16773</v>
      </c>
      <c r="G61" s="74">
        <v>11688</v>
      </c>
      <c r="H61" s="74">
        <v>8838</v>
      </c>
      <c r="I61" s="201">
        <v>103717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103717</v>
      </c>
    </row>
    <row r="62" spans="1:35">
      <c r="A62" s="7" t="s">
        <v>71</v>
      </c>
      <c r="B62" s="8" t="s">
        <v>246</v>
      </c>
      <c r="C62" s="26" t="s">
        <v>181</v>
      </c>
      <c r="D62" s="74">
        <v>36425</v>
      </c>
      <c r="E62" s="74">
        <v>19945</v>
      </c>
      <c r="F62" s="74">
        <v>14236</v>
      </c>
      <c r="G62" s="74">
        <v>9920</v>
      </c>
      <c r="H62" s="74">
        <v>7501</v>
      </c>
      <c r="I62" s="201">
        <v>88027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88027</v>
      </c>
    </row>
    <row r="63" spans="1:35">
      <c r="A63" s="7" t="s">
        <v>72</v>
      </c>
      <c r="B63" s="8" t="s">
        <v>247</v>
      </c>
      <c r="C63" s="27" t="s">
        <v>185</v>
      </c>
      <c r="D63" s="74">
        <v>9075</v>
      </c>
      <c r="E63" s="74">
        <v>4969</v>
      </c>
      <c r="F63" s="74">
        <v>3547</v>
      </c>
      <c r="G63" s="74">
        <v>2471</v>
      </c>
      <c r="H63" s="74">
        <v>1869</v>
      </c>
      <c r="I63" s="201">
        <v>21931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21931</v>
      </c>
    </row>
    <row r="64" spans="1:35">
      <c r="A64" s="7" t="s">
        <v>73</v>
      </c>
      <c r="B64" s="8" t="s">
        <v>248</v>
      </c>
      <c r="C64" s="28" t="s">
        <v>187</v>
      </c>
      <c r="D64" s="74">
        <v>35087</v>
      </c>
      <c r="E64" s="74">
        <v>19212</v>
      </c>
      <c r="F64" s="74">
        <v>13713</v>
      </c>
      <c r="G64" s="74">
        <v>9555</v>
      </c>
      <c r="H64" s="74">
        <v>7225</v>
      </c>
      <c r="I64" s="201">
        <v>84792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84792</v>
      </c>
    </row>
    <row r="65" spans="1:35">
      <c r="A65" s="7" t="s">
        <v>74</v>
      </c>
      <c r="B65" s="8" t="s">
        <v>249</v>
      </c>
      <c r="C65" s="33" t="s">
        <v>190</v>
      </c>
      <c r="D65" s="74">
        <v>16576</v>
      </c>
      <c r="E65" s="74">
        <v>9076</v>
      </c>
      <c r="F65" s="74">
        <v>6478</v>
      </c>
      <c r="G65" s="74">
        <v>4514</v>
      </c>
      <c r="H65" s="74">
        <v>3413</v>
      </c>
      <c r="I65" s="201">
        <v>40057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40057</v>
      </c>
    </row>
    <row r="66" spans="1:35">
      <c r="A66" s="7" t="s">
        <v>75</v>
      </c>
      <c r="B66" s="8" t="s">
        <v>250</v>
      </c>
      <c r="C66" s="27" t="s">
        <v>185</v>
      </c>
      <c r="D66" s="74">
        <v>19975</v>
      </c>
      <c r="E66" s="74">
        <v>10938</v>
      </c>
      <c r="F66" s="74">
        <v>7807</v>
      </c>
      <c r="G66" s="74">
        <v>5440</v>
      </c>
      <c r="H66" s="74">
        <v>4113</v>
      </c>
      <c r="I66" s="201">
        <v>48273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40057</v>
      </c>
    </row>
    <row r="67" spans="1:35">
      <c r="A67" s="7" t="s">
        <v>76</v>
      </c>
      <c r="B67" s="8" t="s">
        <v>251</v>
      </c>
      <c r="C67" s="27" t="s">
        <v>185</v>
      </c>
      <c r="D67" s="74">
        <v>685793</v>
      </c>
      <c r="E67" s="74">
        <v>375516</v>
      </c>
      <c r="F67" s="74">
        <v>268022</v>
      </c>
      <c r="G67" s="74">
        <v>186759</v>
      </c>
      <c r="H67" s="74">
        <v>141220</v>
      </c>
      <c r="I67" s="201">
        <v>1657310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48273</v>
      </c>
    </row>
    <row r="68" spans="1:35">
      <c r="A68" s="7" t="s">
        <v>77</v>
      </c>
      <c r="B68" s="8" t="s">
        <v>252</v>
      </c>
      <c r="C68" s="26" t="s">
        <v>181</v>
      </c>
      <c r="D68" s="74">
        <v>22562</v>
      </c>
      <c r="E68" s="74">
        <v>12354</v>
      </c>
      <c r="F68" s="74">
        <v>8818</v>
      </c>
      <c r="G68" s="74">
        <v>6144</v>
      </c>
      <c r="H68" s="74">
        <v>4646</v>
      </c>
      <c r="I68" s="201">
        <v>54524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1657310</v>
      </c>
    </row>
    <row r="69" spans="1:35">
      <c r="A69" s="7" t="s">
        <v>78</v>
      </c>
      <c r="B69" s="8" t="s">
        <v>253</v>
      </c>
      <c r="C69" s="33" t="s">
        <v>190</v>
      </c>
      <c r="D69" s="74">
        <v>3590</v>
      </c>
      <c r="E69" s="74">
        <v>1966</v>
      </c>
      <c r="F69" s="74">
        <v>1403</v>
      </c>
      <c r="G69" s="74">
        <v>978</v>
      </c>
      <c r="H69" s="74">
        <v>739</v>
      </c>
      <c r="I69" s="201">
        <v>8676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54524</v>
      </c>
    </row>
    <row r="70" spans="1:35">
      <c r="A70" s="7" t="s">
        <v>79</v>
      </c>
      <c r="B70" s="8" t="s">
        <v>254</v>
      </c>
      <c r="C70" s="28" t="s">
        <v>187</v>
      </c>
      <c r="D70" s="74">
        <v>38134</v>
      </c>
      <c r="E70" s="74">
        <v>20881</v>
      </c>
      <c r="F70" s="74">
        <v>14904</v>
      </c>
      <c r="G70" s="74">
        <v>10385</v>
      </c>
      <c r="H70" s="74">
        <v>7853</v>
      </c>
      <c r="I70" s="201">
        <v>92157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8676</v>
      </c>
    </row>
    <row r="71" spans="1:35">
      <c r="A71" s="7" t="s">
        <v>80</v>
      </c>
      <c r="B71" s="8" t="s">
        <v>255</v>
      </c>
      <c r="C71" s="26" t="s">
        <v>181</v>
      </c>
      <c r="D71" s="74">
        <v>18178</v>
      </c>
      <c r="E71" s="74">
        <v>9953</v>
      </c>
      <c r="F71" s="74">
        <v>7104</v>
      </c>
      <c r="G71" s="74">
        <v>4950</v>
      </c>
      <c r="H71" s="74">
        <v>3743</v>
      </c>
      <c r="I71" s="201">
        <v>43928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92157</v>
      </c>
    </row>
    <row r="72" spans="1:35">
      <c r="A72" s="7" t="s">
        <v>81</v>
      </c>
      <c r="B72" s="8" t="s">
        <v>256</v>
      </c>
      <c r="C72" s="29" t="s">
        <v>201</v>
      </c>
      <c r="D72" s="74">
        <v>144998</v>
      </c>
      <c r="E72" s="74">
        <v>79396</v>
      </c>
      <c r="F72" s="74">
        <v>56668</v>
      </c>
      <c r="G72" s="74">
        <v>39487</v>
      </c>
      <c r="H72" s="74">
        <v>29858</v>
      </c>
      <c r="I72" s="201">
        <v>350407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43928</v>
      </c>
    </row>
    <row r="73" spans="1:35">
      <c r="A73" s="7" t="s">
        <v>82</v>
      </c>
      <c r="B73" s="8" t="s">
        <v>257</v>
      </c>
      <c r="C73" s="34" t="s">
        <v>216</v>
      </c>
      <c r="D73" s="74">
        <v>14313</v>
      </c>
      <c r="E73" s="74">
        <v>7837</v>
      </c>
      <c r="F73" s="74">
        <v>5594</v>
      </c>
      <c r="G73" s="74">
        <v>3898</v>
      </c>
      <c r="H73" s="74">
        <v>2947</v>
      </c>
      <c r="I73" s="201">
        <v>34589</v>
      </c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350407</v>
      </c>
    </row>
    <row r="74" spans="1:35">
      <c r="A74" s="7" t="s">
        <v>83</v>
      </c>
      <c r="B74" s="8" t="s">
        <v>258</v>
      </c>
      <c r="C74" s="33" t="s">
        <v>190</v>
      </c>
      <c r="D74" s="74">
        <v>8843</v>
      </c>
      <c r="E74" s="74">
        <v>4842</v>
      </c>
      <c r="F74" s="74">
        <v>3456</v>
      </c>
      <c r="G74" s="74">
        <v>2408</v>
      </c>
      <c r="H74" s="74">
        <v>1821</v>
      </c>
      <c r="I74" s="201">
        <v>21370</v>
      </c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34589</v>
      </c>
    </row>
    <row r="75" spans="1:35">
      <c r="A75" s="7" t="s">
        <v>84</v>
      </c>
      <c r="B75" s="8" t="s">
        <v>259</v>
      </c>
      <c r="C75" s="34" t="s">
        <v>216</v>
      </c>
      <c r="D75" s="74">
        <v>16366</v>
      </c>
      <c r="E75" s="74">
        <v>8962</v>
      </c>
      <c r="F75" s="74">
        <v>6396</v>
      </c>
      <c r="G75" s="74">
        <v>4457</v>
      </c>
      <c r="H75" s="74">
        <v>3370</v>
      </c>
      <c r="I75" s="201">
        <v>39551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21370</v>
      </c>
    </row>
    <row r="76" spans="1:35">
      <c r="A76" s="7" t="s">
        <v>85</v>
      </c>
      <c r="B76" s="8" t="s">
        <v>260</v>
      </c>
      <c r="C76" s="26" t="s">
        <v>181</v>
      </c>
      <c r="D76" s="74">
        <v>19857</v>
      </c>
      <c r="E76" s="74">
        <v>10873</v>
      </c>
      <c r="F76" s="74">
        <v>7761</v>
      </c>
      <c r="G76" s="74">
        <v>5408</v>
      </c>
      <c r="H76" s="74">
        <v>4089</v>
      </c>
      <c r="I76" s="201">
        <v>47988</v>
      </c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39551</v>
      </c>
    </row>
    <row r="77" spans="1:35">
      <c r="A77" s="7" t="s">
        <v>86</v>
      </c>
      <c r="B77" s="8" t="s">
        <v>261</v>
      </c>
      <c r="C77" s="27" t="s">
        <v>185</v>
      </c>
      <c r="D77" s="74">
        <v>7378</v>
      </c>
      <c r="E77" s="74">
        <v>4040</v>
      </c>
      <c r="F77" s="74">
        <v>2884</v>
      </c>
      <c r="G77" s="74">
        <v>2009</v>
      </c>
      <c r="H77" s="74">
        <v>1519</v>
      </c>
      <c r="I77" s="201">
        <v>17830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47988</v>
      </c>
    </row>
    <row r="78" spans="1:35">
      <c r="A78" s="24" t="s">
        <v>87</v>
      </c>
      <c r="B78" s="8" t="s">
        <v>262</v>
      </c>
      <c r="C78" s="32" t="s">
        <v>183</v>
      </c>
      <c r="D78" s="74">
        <v>16031</v>
      </c>
      <c r="E78" s="74">
        <v>8778</v>
      </c>
      <c r="F78" s="74">
        <v>6265</v>
      </c>
      <c r="G78" s="74">
        <v>4366</v>
      </c>
      <c r="H78" s="74">
        <v>3301</v>
      </c>
      <c r="I78" s="201">
        <v>38741</v>
      </c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17830</v>
      </c>
    </row>
    <row r="79" spans="1:35" ht="15.75">
      <c r="A79" s="7" t="s">
        <v>88</v>
      </c>
      <c r="B79" s="8" t="s">
        <v>263</v>
      </c>
      <c r="C79" s="26" t="s">
        <v>181</v>
      </c>
      <c r="D79" s="74">
        <v>26111</v>
      </c>
      <c r="E79" s="74">
        <v>14297</v>
      </c>
      <c r="F79" s="74">
        <v>10205</v>
      </c>
      <c r="G79" s="74">
        <v>7111</v>
      </c>
      <c r="H79" s="74">
        <v>5377</v>
      </c>
      <c r="I79" s="201">
        <v>63101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38741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>
        <v>10147</v>
      </c>
      <c r="E80" s="74">
        <v>5556</v>
      </c>
      <c r="F80" s="74">
        <v>3966</v>
      </c>
      <c r="G80" s="74">
        <v>2763</v>
      </c>
      <c r="H80" s="74">
        <v>2089</v>
      </c>
      <c r="I80" s="201">
        <v>24521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63101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>
        <v>20531</v>
      </c>
      <c r="E81" s="74">
        <v>11242</v>
      </c>
      <c r="F81" s="74">
        <v>8024</v>
      </c>
      <c r="G81" s="74">
        <v>5591</v>
      </c>
      <c r="H81" s="74">
        <v>4228</v>
      </c>
      <c r="I81" s="201">
        <v>49616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24521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>
        <v>58746</v>
      </c>
      <c r="E82" s="74">
        <v>32167</v>
      </c>
      <c r="F82" s="74">
        <v>22959</v>
      </c>
      <c r="G82" s="74">
        <v>15998</v>
      </c>
      <c r="H82" s="74">
        <v>12097</v>
      </c>
      <c r="I82" s="201">
        <v>141967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49616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>
        <v>23515</v>
      </c>
      <c r="E83" s="74">
        <v>12876</v>
      </c>
      <c r="F83" s="74">
        <v>9190</v>
      </c>
      <c r="G83" s="74">
        <v>6404</v>
      </c>
      <c r="H83" s="74">
        <v>4842</v>
      </c>
      <c r="I83" s="201">
        <v>56827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141967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>
        <v>35799</v>
      </c>
      <c r="E84" s="74">
        <v>19602</v>
      </c>
      <c r="F84" s="74">
        <v>13991</v>
      </c>
      <c r="G84" s="74">
        <v>9749</v>
      </c>
      <c r="H84" s="74">
        <v>7372</v>
      </c>
      <c r="I84" s="201">
        <v>86513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56827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>
        <v>8563</v>
      </c>
      <c r="E85" s="74">
        <v>4689</v>
      </c>
      <c r="F85" s="74">
        <v>3347</v>
      </c>
      <c r="G85" s="74">
        <v>2332</v>
      </c>
      <c r="H85" s="74">
        <v>1763</v>
      </c>
      <c r="I85" s="201">
        <v>20694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86513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>
        <v>20870</v>
      </c>
      <c r="E86" s="74">
        <v>11428</v>
      </c>
      <c r="F86" s="74">
        <v>8156</v>
      </c>
      <c r="G86" s="74">
        <v>5684</v>
      </c>
      <c r="H86" s="74">
        <v>4298</v>
      </c>
      <c r="I86" s="201">
        <v>50436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20694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>
        <v>25517</v>
      </c>
      <c r="E87" s="74">
        <v>13972</v>
      </c>
      <c r="F87" s="74">
        <v>9973</v>
      </c>
      <c r="G87" s="74">
        <v>6949</v>
      </c>
      <c r="H87" s="74">
        <v>5255</v>
      </c>
      <c r="I87" s="201">
        <v>61666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50436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>
        <v>10239</v>
      </c>
      <c r="E88" s="74">
        <v>5606</v>
      </c>
      <c r="F88" s="74">
        <v>4002</v>
      </c>
      <c r="G88" s="74">
        <v>2788</v>
      </c>
      <c r="H88" s="74">
        <v>2108</v>
      </c>
      <c r="I88" s="201">
        <v>24743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61666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>
        <v>16725</v>
      </c>
      <c r="E89" s="74">
        <v>9158</v>
      </c>
      <c r="F89" s="74">
        <v>6537</v>
      </c>
      <c r="G89" s="74">
        <v>4555</v>
      </c>
      <c r="H89" s="74">
        <v>3444</v>
      </c>
      <c r="I89" s="201">
        <v>40419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24743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>
        <v>11977</v>
      </c>
      <c r="E90" s="74">
        <v>6558</v>
      </c>
      <c r="F90" s="74">
        <v>4681</v>
      </c>
      <c r="G90" s="74">
        <v>3262</v>
      </c>
      <c r="H90" s="74">
        <v>2466</v>
      </c>
      <c r="I90" s="201">
        <v>28944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40419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>
        <v>15670</v>
      </c>
      <c r="E91" s="74">
        <v>8580</v>
      </c>
      <c r="F91" s="74">
        <v>6124</v>
      </c>
      <c r="G91" s="74">
        <v>4267</v>
      </c>
      <c r="H91" s="74">
        <v>3227</v>
      </c>
      <c r="I91" s="201">
        <v>37868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28944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>
        <v>6591</v>
      </c>
      <c r="E92" s="74">
        <v>3609</v>
      </c>
      <c r="F92" s="74">
        <v>2576</v>
      </c>
      <c r="G92" s="74">
        <v>1795</v>
      </c>
      <c r="H92" s="74">
        <v>1357</v>
      </c>
      <c r="I92" s="201">
        <v>15928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37868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>
        <v>7793</v>
      </c>
      <c r="E93" s="74">
        <v>4267</v>
      </c>
      <c r="F93" s="74">
        <v>3046</v>
      </c>
      <c r="G93" s="74">
        <v>2122</v>
      </c>
      <c r="H93" s="74">
        <v>1605</v>
      </c>
      <c r="I93" s="201">
        <v>18833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15928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>
        <v>4271</v>
      </c>
      <c r="E94" s="74">
        <v>2338</v>
      </c>
      <c r="F94" s="74">
        <v>1669</v>
      </c>
      <c r="G94" s="74">
        <v>1163</v>
      </c>
      <c r="H94" s="74">
        <v>879</v>
      </c>
      <c r="I94" s="201">
        <v>10320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18833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>
        <v>10970</v>
      </c>
      <c r="E95" s="74">
        <v>6007</v>
      </c>
      <c r="F95" s="74">
        <v>4287</v>
      </c>
      <c r="G95" s="74">
        <v>2987</v>
      </c>
      <c r="H95" s="74">
        <v>2259</v>
      </c>
      <c r="I95" s="201">
        <v>26510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10320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>
        <v>4408</v>
      </c>
      <c r="E96" s="74">
        <v>2414</v>
      </c>
      <c r="F96" s="74">
        <v>1723</v>
      </c>
      <c r="G96" s="74">
        <v>1200</v>
      </c>
      <c r="H96" s="74">
        <v>908</v>
      </c>
      <c r="I96" s="201">
        <v>10653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26510</v>
      </c>
    </row>
    <row r="97" spans="1:34">
      <c r="A97" s="7" t="s">
        <v>106</v>
      </c>
      <c r="B97" s="8" t="s">
        <v>281</v>
      </c>
      <c r="C97" s="27" t="s">
        <v>185</v>
      </c>
      <c r="D97" s="74">
        <v>16316</v>
      </c>
      <c r="E97" s="74">
        <v>8934</v>
      </c>
      <c r="F97" s="74">
        <v>6377</v>
      </c>
      <c r="G97" s="74">
        <v>4443</v>
      </c>
      <c r="H97" s="74">
        <v>3360</v>
      </c>
      <c r="I97" s="201">
        <v>39430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10653</v>
      </c>
    </row>
    <row r="98" spans="1:34">
      <c r="A98" s="7" t="s">
        <v>107</v>
      </c>
      <c r="B98" s="8" t="s">
        <v>282</v>
      </c>
      <c r="C98" s="26" t="s">
        <v>181</v>
      </c>
      <c r="D98" s="74">
        <v>15712</v>
      </c>
      <c r="E98" s="74">
        <v>8603</v>
      </c>
      <c r="F98" s="74">
        <v>6140</v>
      </c>
      <c r="G98" s="74">
        <v>4279</v>
      </c>
      <c r="H98" s="74">
        <v>3235</v>
      </c>
      <c r="I98" s="201">
        <v>37969</v>
      </c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39430</v>
      </c>
    </row>
    <row r="99" spans="1:34">
      <c r="A99" s="7" t="s">
        <v>108</v>
      </c>
      <c r="B99" s="8" t="s">
        <v>283</v>
      </c>
      <c r="C99" s="33" t="s">
        <v>190</v>
      </c>
      <c r="D99" s="74">
        <v>80013</v>
      </c>
      <c r="E99" s="74">
        <v>43812</v>
      </c>
      <c r="F99" s="74">
        <v>31271</v>
      </c>
      <c r="G99" s="74">
        <v>21789</v>
      </c>
      <c r="H99" s="74">
        <v>16476</v>
      </c>
      <c r="I99" s="201">
        <v>193361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37969</v>
      </c>
    </row>
    <row r="100" spans="1:34">
      <c r="A100" s="7" t="s">
        <v>109</v>
      </c>
      <c r="B100" s="8" t="s">
        <v>284</v>
      </c>
      <c r="C100" s="33" t="s">
        <v>190</v>
      </c>
      <c r="D100" s="74">
        <v>3673</v>
      </c>
      <c r="E100" s="74">
        <v>2011</v>
      </c>
      <c r="F100" s="74">
        <v>1435</v>
      </c>
      <c r="G100" s="74">
        <v>1000</v>
      </c>
      <c r="H100" s="74">
        <v>756</v>
      </c>
      <c r="I100" s="201">
        <v>8875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193361</v>
      </c>
    </row>
    <row r="101" spans="1:34">
      <c r="A101" s="7" t="s">
        <v>110</v>
      </c>
      <c r="B101" s="8" t="s">
        <v>285</v>
      </c>
      <c r="C101" s="32" t="s">
        <v>183</v>
      </c>
      <c r="D101" s="74">
        <v>8814</v>
      </c>
      <c r="E101" s="74">
        <v>4826</v>
      </c>
      <c r="F101" s="74">
        <v>3445</v>
      </c>
      <c r="G101" s="74">
        <v>2400</v>
      </c>
      <c r="H101" s="74">
        <v>1815</v>
      </c>
      <c r="I101" s="201">
        <v>21300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8875</v>
      </c>
    </row>
    <row r="102" spans="1:34">
      <c r="A102" s="7" t="s">
        <v>111</v>
      </c>
      <c r="B102" s="8" t="s">
        <v>286</v>
      </c>
      <c r="C102" s="28" t="s">
        <v>187</v>
      </c>
      <c r="D102" s="74">
        <v>61722</v>
      </c>
      <c r="E102" s="74">
        <v>33797</v>
      </c>
      <c r="F102" s="74">
        <v>24122</v>
      </c>
      <c r="G102" s="74">
        <v>16808</v>
      </c>
      <c r="H102" s="74">
        <v>12710</v>
      </c>
      <c r="I102" s="201">
        <v>149159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21300</v>
      </c>
    </row>
    <row r="103" spans="1:34">
      <c r="A103" s="7" t="s">
        <v>112</v>
      </c>
      <c r="B103" s="8" t="s">
        <v>287</v>
      </c>
      <c r="C103" s="27" t="s">
        <v>185</v>
      </c>
      <c r="D103" s="74">
        <v>2854</v>
      </c>
      <c r="E103" s="74">
        <v>1563</v>
      </c>
      <c r="F103" s="74">
        <v>1115</v>
      </c>
      <c r="G103" s="74">
        <v>777</v>
      </c>
      <c r="H103" s="74">
        <v>588</v>
      </c>
      <c r="I103" s="201">
        <v>6897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149159</v>
      </c>
    </row>
    <row r="104" spans="1:34">
      <c r="A104" s="7" t="s">
        <v>113</v>
      </c>
      <c r="B104" s="8" t="s">
        <v>288</v>
      </c>
      <c r="C104" s="27" t="s">
        <v>185</v>
      </c>
      <c r="D104" s="74">
        <v>16832</v>
      </c>
      <c r="E104" s="74">
        <v>9216</v>
      </c>
      <c r="F104" s="74">
        <v>6578</v>
      </c>
      <c r="G104" s="74">
        <v>4584</v>
      </c>
      <c r="H104" s="74">
        <v>3466</v>
      </c>
      <c r="I104" s="201">
        <v>40676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6897</v>
      </c>
    </row>
    <row r="105" spans="1:34">
      <c r="A105" s="7" t="s">
        <v>114</v>
      </c>
      <c r="B105" s="8" t="s">
        <v>289</v>
      </c>
      <c r="C105" s="29" t="s">
        <v>201</v>
      </c>
      <c r="D105" s="74">
        <v>35511</v>
      </c>
      <c r="E105" s="74">
        <v>19444</v>
      </c>
      <c r="F105" s="74">
        <v>13878</v>
      </c>
      <c r="G105" s="74">
        <v>9670</v>
      </c>
      <c r="H105" s="74">
        <v>7312</v>
      </c>
      <c r="I105" s="201">
        <v>85815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40676</v>
      </c>
    </row>
    <row r="106" spans="1:34">
      <c r="A106" s="7" t="s">
        <v>115</v>
      </c>
      <c r="B106" s="8" t="s">
        <v>290</v>
      </c>
      <c r="C106" s="28" t="s">
        <v>187</v>
      </c>
      <c r="D106" s="74">
        <v>15542</v>
      </c>
      <c r="E106" s="74">
        <v>8510</v>
      </c>
      <c r="F106" s="74">
        <v>6074</v>
      </c>
      <c r="G106" s="74">
        <v>4233</v>
      </c>
      <c r="H106" s="74">
        <v>3200</v>
      </c>
      <c r="I106" s="201">
        <v>37559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85815</v>
      </c>
    </row>
    <row r="107" spans="1:34">
      <c r="A107" s="7" t="s">
        <v>116</v>
      </c>
      <c r="B107" s="8" t="s">
        <v>291</v>
      </c>
      <c r="C107" s="32" t="s">
        <v>183</v>
      </c>
      <c r="D107" s="74">
        <v>46122</v>
      </c>
      <c r="E107" s="74">
        <v>25255</v>
      </c>
      <c r="F107" s="74">
        <v>18026</v>
      </c>
      <c r="G107" s="74">
        <v>12560</v>
      </c>
      <c r="H107" s="74">
        <v>9498</v>
      </c>
      <c r="I107" s="201">
        <v>111461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37559</v>
      </c>
    </row>
    <row r="108" spans="1:34">
      <c r="A108" s="7" t="s">
        <v>117</v>
      </c>
      <c r="B108" s="8" t="s">
        <v>292</v>
      </c>
      <c r="C108" s="28" t="s">
        <v>187</v>
      </c>
      <c r="D108" s="74">
        <v>25019</v>
      </c>
      <c r="E108" s="74">
        <v>13700</v>
      </c>
      <c r="F108" s="74">
        <v>9778</v>
      </c>
      <c r="G108" s="74">
        <v>6813</v>
      </c>
      <c r="H108" s="74">
        <v>5152</v>
      </c>
      <c r="I108" s="201">
        <v>60462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111461</v>
      </c>
    </row>
    <row r="109" spans="1:34">
      <c r="A109" s="7" t="s">
        <v>118</v>
      </c>
      <c r="B109" s="8" t="s">
        <v>293</v>
      </c>
      <c r="C109" s="34" t="s">
        <v>216</v>
      </c>
      <c r="D109" s="74">
        <v>11113</v>
      </c>
      <c r="E109" s="74">
        <v>6085</v>
      </c>
      <c r="F109" s="74">
        <v>4343</v>
      </c>
      <c r="G109" s="74">
        <v>3026</v>
      </c>
      <c r="H109" s="74">
        <v>2288</v>
      </c>
      <c r="I109" s="201">
        <v>26855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60462</v>
      </c>
    </row>
    <row r="110" spans="1:34">
      <c r="A110" s="7" t="s">
        <v>119</v>
      </c>
      <c r="B110" s="8" t="s">
        <v>294</v>
      </c>
      <c r="C110" s="27" t="s">
        <v>185</v>
      </c>
      <c r="D110" s="74">
        <v>84595</v>
      </c>
      <c r="E110" s="74">
        <v>46321</v>
      </c>
      <c r="F110" s="74">
        <v>33061</v>
      </c>
      <c r="G110" s="74">
        <v>23037</v>
      </c>
      <c r="H110" s="74">
        <v>17420</v>
      </c>
      <c r="I110" s="201">
        <v>204434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26855</v>
      </c>
    </row>
    <row r="111" spans="1:34">
      <c r="A111" s="7" t="s">
        <v>120</v>
      </c>
      <c r="B111" s="8" t="s">
        <v>295</v>
      </c>
      <c r="C111" s="33" t="s">
        <v>190</v>
      </c>
      <c r="D111" s="74">
        <v>9613</v>
      </c>
      <c r="E111" s="74">
        <v>5264</v>
      </c>
      <c r="F111" s="74">
        <v>3757</v>
      </c>
      <c r="G111" s="74">
        <v>2618</v>
      </c>
      <c r="H111" s="74">
        <v>1980</v>
      </c>
      <c r="I111" s="201">
        <v>23232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204434</v>
      </c>
    </row>
    <row r="112" spans="1:34">
      <c r="A112" s="7" t="s">
        <v>121</v>
      </c>
      <c r="B112" s="8" t="s">
        <v>296</v>
      </c>
      <c r="C112" s="26" t="s">
        <v>181</v>
      </c>
      <c r="D112" s="74">
        <v>21214</v>
      </c>
      <c r="E112" s="74">
        <v>11616</v>
      </c>
      <c r="F112" s="74">
        <v>8291</v>
      </c>
      <c r="G112" s="74">
        <v>5777</v>
      </c>
      <c r="H112" s="74">
        <v>4369</v>
      </c>
      <c r="I112" s="201">
        <v>51267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23232</v>
      </c>
    </row>
    <row r="113" spans="1:34">
      <c r="A113" s="7" t="s">
        <v>122</v>
      </c>
      <c r="B113" s="8" t="s">
        <v>297</v>
      </c>
      <c r="C113" s="26" t="s">
        <v>181</v>
      </c>
      <c r="D113" s="74">
        <v>15782</v>
      </c>
      <c r="E113" s="74">
        <v>8642</v>
      </c>
      <c r="F113" s="74">
        <v>6168</v>
      </c>
      <c r="G113" s="74">
        <v>4298</v>
      </c>
      <c r="H113" s="74">
        <v>3250</v>
      </c>
      <c r="I113" s="201">
        <v>38140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51267</v>
      </c>
    </row>
    <row r="114" spans="1:34">
      <c r="A114" s="7" t="s">
        <v>123</v>
      </c>
      <c r="B114" s="8" t="s">
        <v>298</v>
      </c>
      <c r="C114" s="32" t="s">
        <v>183</v>
      </c>
      <c r="D114" s="74">
        <v>10763</v>
      </c>
      <c r="E114" s="74">
        <v>5893</v>
      </c>
      <c r="F114" s="74">
        <v>4206</v>
      </c>
      <c r="G114" s="74">
        <v>2931</v>
      </c>
      <c r="H114" s="74">
        <v>2216</v>
      </c>
      <c r="I114" s="201">
        <v>26009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38140</v>
      </c>
    </row>
    <row r="115" spans="1:34">
      <c r="A115" s="7" t="s">
        <v>124</v>
      </c>
      <c r="B115" s="8" t="s">
        <v>299</v>
      </c>
      <c r="C115" s="29" t="s">
        <v>201</v>
      </c>
      <c r="D115" s="74">
        <v>98881</v>
      </c>
      <c r="E115" s="74">
        <v>54143</v>
      </c>
      <c r="F115" s="74">
        <v>38645</v>
      </c>
      <c r="G115" s="74">
        <v>26928</v>
      </c>
      <c r="H115" s="74">
        <v>20362</v>
      </c>
      <c r="I115" s="201">
        <v>238959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26009</v>
      </c>
    </row>
    <row r="116" spans="1:34">
      <c r="A116" s="7" t="s">
        <v>125</v>
      </c>
      <c r="B116" s="8" t="s">
        <v>300</v>
      </c>
      <c r="C116" s="33" t="s">
        <v>190</v>
      </c>
      <c r="D116" s="74">
        <v>5513</v>
      </c>
      <c r="E116" s="74">
        <v>3019</v>
      </c>
      <c r="F116" s="74">
        <v>2155</v>
      </c>
      <c r="G116" s="74">
        <v>1501</v>
      </c>
      <c r="H116" s="74">
        <v>1135</v>
      </c>
      <c r="I116" s="201">
        <v>13323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238959</v>
      </c>
    </row>
    <row r="117" spans="1:34">
      <c r="A117" s="7" t="s">
        <v>126</v>
      </c>
      <c r="B117" s="8" t="s">
        <v>301</v>
      </c>
      <c r="C117" s="27" t="s">
        <v>185</v>
      </c>
      <c r="D117" s="74">
        <v>22461</v>
      </c>
      <c r="E117" s="74">
        <v>12299</v>
      </c>
      <c r="F117" s="74">
        <v>8778</v>
      </c>
      <c r="G117" s="74">
        <v>6117</v>
      </c>
      <c r="H117" s="74">
        <v>4625</v>
      </c>
      <c r="I117" s="201">
        <v>54280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13323</v>
      </c>
    </row>
    <row r="118" spans="1:34">
      <c r="A118" s="7" t="s">
        <v>127</v>
      </c>
      <c r="B118" s="8" t="s">
        <v>302</v>
      </c>
      <c r="C118" s="34" t="s">
        <v>216</v>
      </c>
      <c r="D118" s="74">
        <v>9540</v>
      </c>
      <c r="E118" s="74">
        <v>5224</v>
      </c>
      <c r="F118" s="74">
        <v>3728</v>
      </c>
      <c r="G118" s="74">
        <v>2598</v>
      </c>
      <c r="H118" s="74">
        <v>1965</v>
      </c>
      <c r="I118" s="201">
        <v>23055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54280</v>
      </c>
    </row>
    <row r="119" spans="1:34">
      <c r="A119" s="7" t="s">
        <v>128</v>
      </c>
      <c r="B119" s="8" t="s">
        <v>303</v>
      </c>
      <c r="C119" s="26" t="s">
        <v>181</v>
      </c>
      <c r="D119" s="74">
        <v>7534</v>
      </c>
      <c r="E119" s="74">
        <v>4125</v>
      </c>
      <c r="F119" s="74">
        <v>2944</v>
      </c>
      <c r="G119" s="74">
        <v>2052</v>
      </c>
      <c r="H119" s="74">
        <v>1551</v>
      </c>
      <c r="I119" s="201">
        <v>18206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23055</v>
      </c>
    </row>
    <row r="120" spans="1:34">
      <c r="A120" s="7" t="s">
        <v>129</v>
      </c>
      <c r="B120" s="8" t="s">
        <v>304</v>
      </c>
      <c r="C120" s="34" t="s">
        <v>216</v>
      </c>
      <c r="D120" s="74">
        <v>28457</v>
      </c>
      <c r="E120" s="74">
        <v>15582</v>
      </c>
      <c r="F120" s="74">
        <v>11122</v>
      </c>
      <c r="G120" s="74">
        <v>7750</v>
      </c>
      <c r="H120" s="74">
        <v>5860</v>
      </c>
      <c r="I120" s="201">
        <v>68771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18206</v>
      </c>
    </row>
    <row r="121" spans="1:34">
      <c r="A121" s="7" t="s">
        <v>130</v>
      </c>
      <c r="B121" s="8" t="s">
        <v>305</v>
      </c>
      <c r="C121" s="32" t="s">
        <v>183</v>
      </c>
      <c r="D121" s="74">
        <v>6082</v>
      </c>
      <c r="E121" s="74">
        <v>3330</v>
      </c>
      <c r="F121" s="74">
        <v>2377</v>
      </c>
      <c r="G121" s="74">
        <v>1656</v>
      </c>
      <c r="H121" s="74">
        <v>1252</v>
      </c>
      <c r="I121" s="201">
        <v>14697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68771</v>
      </c>
    </row>
    <row r="122" spans="1:34">
      <c r="A122" s="7" t="s">
        <v>131</v>
      </c>
      <c r="B122" s="8" t="s">
        <v>306</v>
      </c>
      <c r="C122" s="27" t="s">
        <v>185</v>
      </c>
      <c r="D122" s="74">
        <v>25735</v>
      </c>
      <c r="E122" s="74">
        <v>14092</v>
      </c>
      <c r="F122" s="74">
        <v>10058</v>
      </c>
      <c r="G122" s="74">
        <v>7008</v>
      </c>
      <c r="H122" s="74">
        <v>5300</v>
      </c>
      <c r="I122" s="201">
        <v>62193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14697</v>
      </c>
    </row>
    <row r="123" spans="1:34">
      <c r="A123" s="7" t="s">
        <v>132</v>
      </c>
      <c r="B123" s="8" t="s">
        <v>307</v>
      </c>
      <c r="C123" s="33" t="s">
        <v>190</v>
      </c>
      <c r="D123" s="74">
        <v>41212</v>
      </c>
      <c r="E123" s="74">
        <v>22566</v>
      </c>
      <c r="F123" s="74">
        <v>16106</v>
      </c>
      <c r="G123" s="74">
        <v>11223</v>
      </c>
      <c r="H123" s="74">
        <v>8486</v>
      </c>
      <c r="I123" s="201">
        <v>99593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62193</v>
      </c>
    </row>
    <row r="124" spans="1:34">
      <c r="A124" s="7" t="s">
        <v>133</v>
      </c>
      <c r="B124" s="8" t="s">
        <v>308</v>
      </c>
      <c r="C124" s="33" t="s">
        <v>190</v>
      </c>
      <c r="D124" s="74">
        <v>35630</v>
      </c>
      <c r="E124" s="74">
        <v>19510</v>
      </c>
      <c r="F124" s="74">
        <v>13925</v>
      </c>
      <c r="G124" s="74">
        <v>9703</v>
      </c>
      <c r="H124" s="74">
        <v>7337</v>
      </c>
      <c r="I124" s="201">
        <v>86105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99593</v>
      </c>
    </row>
    <row r="125" spans="1:34">
      <c r="A125" s="7" t="s">
        <v>134</v>
      </c>
      <c r="B125" s="8" t="s">
        <v>309</v>
      </c>
      <c r="C125" s="26" t="s">
        <v>181</v>
      </c>
      <c r="D125" s="74">
        <v>6394</v>
      </c>
      <c r="E125" s="74">
        <v>3501</v>
      </c>
      <c r="F125" s="74">
        <v>2499</v>
      </c>
      <c r="G125" s="74">
        <v>1741</v>
      </c>
      <c r="H125" s="74">
        <v>1317</v>
      </c>
      <c r="I125" s="201">
        <v>15452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86105</v>
      </c>
    </row>
    <row r="126" spans="1:34">
      <c r="A126" s="7" t="s">
        <v>135</v>
      </c>
      <c r="B126" s="8" t="s">
        <v>310</v>
      </c>
      <c r="C126" s="32" t="s">
        <v>183</v>
      </c>
      <c r="D126" s="74">
        <v>8048</v>
      </c>
      <c r="E126" s="74">
        <v>4407</v>
      </c>
      <c r="F126" s="74">
        <v>3146</v>
      </c>
      <c r="G126" s="74">
        <v>2192</v>
      </c>
      <c r="H126" s="74">
        <v>1657</v>
      </c>
      <c r="I126" s="201">
        <v>19450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15452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201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19450</v>
      </c>
    </row>
    <row r="128" spans="1:34">
      <c r="A128" s="7" t="s">
        <v>137</v>
      </c>
      <c r="B128" s="8" t="s">
        <v>312</v>
      </c>
      <c r="C128" s="26" t="s">
        <v>181</v>
      </c>
      <c r="D128" s="74">
        <v>19935</v>
      </c>
      <c r="E128" s="74">
        <v>10916</v>
      </c>
      <c r="F128" s="74">
        <v>7791</v>
      </c>
      <c r="G128" s="74">
        <v>5429</v>
      </c>
      <c r="H128" s="74">
        <v>4105</v>
      </c>
      <c r="I128" s="201">
        <v>48176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>
        <v>15722</v>
      </c>
      <c r="E129" s="74">
        <v>8609</v>
      </c>
      <c r="F129" s="74">
        <v>6144</v>
      </c>
      <c r="G129" s="74">
        <v>4281</v>
      </c>
      <c r="H129" s="74">
        <v>3237</v>
      </c>
      <c r="I129" s="201">
        <v>37993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48176</v>
      </c>
    </row>
    <row r="130" spans="1:34">
      <c r="A130" s="7" t="s">
        <v>139</v>
      </c>
      <c r="B130" s="8" t="s">
        <v>314</v>
      </c>
      <c r="C130" s="29" t="s">
        <v>201</v>
      </c>
      <c r="D130" s="74">
        <v>47901</v>
      </c>
      <c r="E130" s="74">
        <v>26229</v>
      </c>
      <c r="F130" s="74">
        <v>18721</v>
      </c>
      <c r="G130" s="74">
        <v>13045</v>
      </c>
      <c r="H130" s="74">
        <v>9864</v>
      </c>
      <c r="I130" s="201">
        <v>115760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37993</v>
      </c>
    </row>
    <row r="131" spans="1:34">
      <c r="A131" s="7" t="s">
        <v>140</v>
      </c>
      <c r="B131" s="8" t="s">
        <v>315</v>
      </c>
      <c r="C131" s="32" t="s">
        <v>183</v>
      </c>
      <c r="D131" s="74">
        <v>7658</v>
      </c>
      <c r="E131" s="74">
        <v>4193</v>
      </c>
      <c r="F131" s="74">
        <v>2993</v>
      </c>
      <c r="G131" s="74">
        <v>2086</v>
      </c>
      <c r="H131" s="74">
        <v>1577</v>
      </c>
      <c r="I131" s="201">
        <v>18507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115760</v>
      </c>
    </row>
    <row r="132" spans="1:34">
      <c r="A132" s="7" t="s">
        <v>141</v>
      </c>
      <c r="B132" s="8" t="s">
        <v>316</v>
      </c>
      <c r="C132" s="26" t="s">
        <v>181</v>
      </c>
      <c r="D132" s="74">
        <v>7400</v>
      </c>
      <c r="E132" s="74">
        <v>4052</v>
      </c>
      <c r="F132" s="74">
        <v>2892</v>
      </c>
      <c r="G132" s="74">
        <v>2015</v>
      </c>
      <c r="H132" s="74">
        <v>1524</v>
      </c>
      <c r="I132" s="201">
        <v>17883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18507</v>
      </c>
    </row>
    <row r="133" spans="1:34">
      <c r="A133" s="7" t="s">
        <v>142</v>
      </c>
      <c r="B133" s="8" t="s">
        <v>317</v>
      </c>
      <c r="C133" s="26" t="s">
        <v>181</v>
      </c>
      <c r="D133" s="74">
        <v>51005</v>
      </c>
      <c r="E133" s="74">
        <v>27929</v>
      </c>
      <c r="F133" s="74">
        <v>19934</v>
      </c>
      <c r="G133" s="74">
        <v>13890</v>
      </c>
      <c r="H133" s="74">
        <v>10503</v>
      </c>
      <c r="I133" s="201">
        <v>123261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17883</v>
      </c>
    </row>
    <row r="134" spans="1:34">
      <c r="A134" s="7" t="s">
        <v>143</v>
      </c>
      <c r="B134" s="8" t="s">
        <v>318</v>
      </c>
      <c r="C134" s="34" t="s">
        <v>216</v>
      </c>
      <c r="D134" s="74">
        <v>3081</v>
      </c>
      <c r="E134" s="74">
        <v>1687</v>
      </c>
      <c r="F134" s="74">
        <v>1204</v>
      </c>
      <c r="G134" s="74">
        <v>839</v>
      </c>
      <c r="H134" s="74">
        <v>635</v>
      </c>
      <c r="I134" s="201">
        <v>7446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123261</v>
      </c>
    </row>
    <row r="135" spans="1:34">
      <c r="A135" s="7" t="s">
        <v>144</v>
      </c>
      <c r="B135" s="8" t="s">
        <v>319</v>
      </c>
      <c r="C135" s="29" t="s">
        <v>201</v>
      </c>
      <c r="D135" s="74">
        <v>34899</v>
      </c>
      <c r="E135" s="74">
        <v>19110</v>
      </c>
      <c r="F135" s="74">
        <v>13639</v>
      </c>
      <c r="G135" s="74">
        <v>9504</v>
      </c>
      <c r="H135" s="74">
        <v>7187</v>
      </c>
      <c r="I135" s="201">
        <v>84339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7446</v>
      </c>
    </row>
    <row r="136" spans="1:34">
      <c r="A136" s="7" t="s">
        <v>145</v>
      </c>
      <c r="B136" s="8" t="s">
        <v>320</v>
      </c>
      <c r="C136" s="32" t="s">
        <v>183</v>
      </c>
      <c r="D136" s="74">
        <v>3376</v>
      </c>
      <c r="E136" s="74">
        <v>1849</v>
      </c>
      <c r="F136" s="74">
        <v>1319</v>
      </c>
      <c r="G136" s="74">
        <v>919</v>
      </c>
      <c r="H136" s="74">
        <v>695</v>
      </c>
      <c r="I136" s="201">
        <v>8158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84339</v>
      </c>
    </row>
    <row r="137" spans="1:34">
      <c r="A137" s="7" t="s">
        <v>146</v>
      </c>
      <c r="B137" s="8" t="s">
        <v>321</v>
      </c>
      <c r="C137" s="33" t="s">
        <v>190</v>
      </c>
      <c r="D137" s="74">
        <v>7773</v>
      </c>
      <c r="E137" s="74">
        <v>4256</v>
      </c>
      <c r="F137" s="74">
        <v>3038</v>
      </c>
      <c r="G137" s="74">
        <v>2117</v>
      </c>
      <c r="H137" s="74">
        <v>1601</v>
      </c>
      <c r="I137" s="201">
        <v>18785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8158</v>
      </c>
    </row>
    <row r="138" spans="1:34">
      <c r="A138" s="7" t="s">
        <v>147</v>
      </c>
      <c r="B138" s="8" t="s">
        <v>322</v>
      </c>
      <c r="C138" s="34" t="s">
        <v>216</v>
      </c>
      <c r="D138" s="74">
        <v>267488</v>
      </c>
      <c r="E138" s="74">
        <v>146467</v>
      </c>
      <c r="F138" s="74">
        <v>104540</v>
      </c>
      <c r="G138" s="74">
        <v>72844</v>
      </c>
      <c r="H138" s="74">
        <v>55082</v>
      </c>
      <c r="I138" s="201">
        <v>646421</v>
      </c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18785</v>
      </c>
    </row>
    <row r="139" spans="1:34">
      <c r="A139" s="7" t="s">
        <v>148</v>
      </c>
      <c r="B139" s="8" t="s">
        <v>323</v>
      </c>
      <c r="C139" s="32" t="s">
        <v>183</v>
      </c>
      <c r="D139" s="74">
        <v>39546</v>
      </c>
      <c r="E139" s="74">
        <v>21654</v>
      </c>
      <c r="F139" s="74">
        <v>15455</v>
      </c>
      <c r="G139" s="74">
        <v>10769</v>
      </c>
      <c r="H139" s="74">
        <v>8143</v>
      </c>
      <c r="I139" s="201">
        <v>95567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646421</v>
      </c>
    </row>
    <row r="140" spans="1:34">
      <c r="A140" s="7" t="s">
        <v>149</v>
      </c>
      <c r="B140" s="8" t="s">
        <v>324</v>
      </c>
      <c r="C140" s="33" t="s">
        <v>190</v>
      </c>
      <c r="D140" s="74">
        <v>7718</v>
      </c>
      <c r="E140" s="74">
        <v>4226</v>
      </c>
      <c r="F140" s="74">
        <v>3016</v>
      </c>
      <c r="G140" s="74">
        <v>2102</v>
      </c>
      <c r="H140" s="74">
        <v>1589</v>
      </c>
      <c r="I140" s="201">
        <v>18651</v>
      </c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95567</v>
      </c>
    </row>
    <row r="141" spans="1:34">
      <c r="A141" s="7" t="s">
        <v>150</v>
      </c>
      <c r="B141" s="8" t="s">
        <v>325</v>
      </c>
      <c r="C141" s="26" t="s">
        <v>181</v>
      </c>
      <c r="D141" s="74">
        <v>19556</v>
      </c>
      <c r="E141" s="74">
        <v>10708</v>
      </c>
      <c r="F141" s="74">
        <v>7643</v>
      </c>
      <c r="G141" s="74">
        <v>5326</v>
      </c>
      <c r="H141" s="74">
        <v>4027</v>
      </c>
      <c r="I141" s="201">
        <v>47260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18651</v>
      </c>
    </row>
    <row r="142" spans="1:34">
      <c r="A142" s="7" t="s">
        <v>151</v>
      </c>
      <c r="B142" s="8" t="s">
        <v>326</v>
      </c>
      <c r="C142" s="32" t="s">
        <v>183</v>
      </c>
      <c r="D142" s="74">
        <v>38006</v>
      </c>
      <c r="E142" s="74">
        <v>20811</v>
      </c>
      <c r="F142" s="74">
        <v>14854</v>
      </c>
      <c r="G142" s="74">
        <v>10350</v>
      </c>
      <c r="H142" s="74">
        <v>7826</v>
      </c>
      <c r="I142" s="201">
        <v>91847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47260</v>
      </c>
    </row>
    <row r="143" spans="1:34">
      <c r="A143" s="7" t="s">
        <v>152</v>
      </c>
      <c r="B143" s="8" t="s">
        <v>327</v>
      </c>
      <c r="C143" s="28" t="s">
        <v>187</v>
      </c>
      <c r="D143" s="74">
        <v>241864</v>
      </c>
      <c r="E143" s="74">
        <v>132436</v>
      </c>
      <c r="F143" s="74">
        <v>94526</v>
      </c>
      <c r="G143" s="74">
        <v>65866</v>
      </c>
      <c r="H143" s="74">
        <v>49805</v>
      </c>
      <c r="I143" s="201">
        <v>584497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91847</v>
      </c>
    </row>
    <row r="144" spans="1:34">
      <c r="A144" s="7" t="s">
        <v>153</v>
      </c>
      <c r="B144" s="8" t="s">
        <v>328</v>
      </c>
      <c r="C144" s="27" t="s">
        <v>185</v>
      </c>
      <c r="D144" s="74">
        <v>6683</v>
      </c>
      <c r="E144" s="74">
        <v>3659</v>
      </c>
      <c r="F144" s="74">
        <v>2612</v>
      </c>
      <c r="G144" s="74">
        <v>1820</v>
      </c>
      <c r="H144" s="74">
        <v>1376</v>
      </c>
      <c r="I144" s="201">
        <v>16150</v>
      </c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584497</v>
      </c>
    </row>
    <row r="145" spans="1:34">
      <c r="A145" s="7" t="s">
        <v>154</v>
      </c>
      <c r="B145" s="8" t="s">
        <v>329</v>
      </c>
      <c r="C145" s="26" t="s">
        <v>181</v>
      </c>
      <c r="D145" s="74">
        <v>12975</v>
      </c>
      <c r="E145" s="74">
        <v>7104</v>
      </c>
      <c r="F145" s="74">
        <v>5071</v>
      </c>
      <c r="G145" s="74">
        <v>3533</v>
      </c>
      <c r="H145" s="74">
        <v>2672</v>
      </c>
      <c r="I145" s="201">
        <v>31355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16150</v>
      </c>
    </row>
    <row r="146" spans="1:34">
      <c r="A146" s="7" t="s">
        <v>155</v>
      </c>
      <c r="B146" s="8" t="s">
        <v>330</v>
      </c>
      <c r="C146" s="32" t="s">
        <v>183</v>
      </c>
      <c r="D146" s="74">
        <v>3690</v>
      </c>
      <c r="E146" s="74">
        <v>2021</v>
      </c>
      <c r="F146" s="74">
        <v>1442</v>
      </c>
      <c r="G146" s="74">
        <v>1005</v>
      </c>
      <c r="H146" s="74">
        <v>760</v>
      </c>
      <c r="I146" s="201">
        <v>8918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31355</v>
      </c>
    </row>
    <row r="147" spans="1:34">
      <c r="A147" s="7" t="s">
        <v>156</v>
      </c>
      <c r="B147" s="8" t="s">
        <v>331</v>
      </c>
      <c r="C147" s="29" t="s">
        <v>201</v>
      </c>
      <c r="D147" s="74">
        <v>13546</v>
      </c>
      <c r="E147" s="74">
        <v>7418</v>
      </c>
      <c r="F147" s="74">
        <v>5294</v>
      </c>
      <c r="G147" s="74">
        <v>3689</v>
      </c>
      <c r="H147" s="74">
        <v>2790</v>
      </c>
      <c r="I147" s="201">
        <v>32737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8918</v>
      </c>
    </row>
    <row r="148" spans="1:34">
      <c r="A148" s="7" t="s">
        <v>157</v>
      </c>
      <c r="B148" s="8" t="s">
        <v>332</v>
      </c>
      <c r="C148" s="32" t="s">
        <v>183</v>
      </c>
      <c r="D148" s="74">
        <v>25857</v>
      </c>
      <c r="E148" s="74">
        <v>14158</v>
      </c>
      <c r="F148" s="74">
        <v>10105</v>
      </c>
      <c r="G148" s="74">
        <v>7041</v>
      </c>
      <c r="H148" s="74">
        <v>5325</v>
      </c>
      <c r="I148" s="201">
        <v>62486</v>
      </c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32737</v>
      </c>
    </row>
    <row r="149" spans="1:34">
      <c r="A149" s="7" t="s">
        <v>158</v>
      </c>
      <c r="B149" s="8" t="s">
        <v>333</v>
      </c>
      <c r="C149" s="26" t="s">
        <v>181</v>
      </c>
      <c r="D149" s="74">
        <v>19940</v>
      </c>
      <c r="E149" s="74">
        <v>10918</v>
      </c>
      <c r="F149" s="74">
        <v>7793</v>
      </c>
      <c r="G149" s="74">
        <v>5430</v>
      </c>
      <c r="H149" s="74">
        <v>4106</v>
      </c>
      <c r="I149" s="201">
        <v>48187</v>
      </c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62486</v>
      </c>
    </row>
    <row r="150" spans="1:34">
      <c r="A150" s="7" t="s">
        <v>159</v>
      </c>
      <c r="B150" s="8" t="s">
        <v>334</v>
      </c>
      <c r="C150" s="28" t="s">
        <v>187</v>
      </c>
      <c r="D150" s="74">
        <v>44345</v>
      </c>
      <c r="E150" s="74">
        <v>24282</v>
      </c>
      <c r="F150" s="74">
        <v>17331</v>
      </c>
      <c r="G150" s="74">
        <v>12077</v>
      </c>
      <c r="H150" s="74">
        <v>9132</v>
      </c>
      <c r="I150" s="201">
        <v>107167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48187</v>
      </c>
    </row>
    <row r="151" spans="1:34">
      <c r="A151" s="7" t="s">
        <v>160</v>
      </c>
      <c r="B151" s="8" t="s">
        <v>335</v>
      </c>
      <c r="C151" s="27" t="s">
        <v>185</v>
      </c>
      <c r="D151" s="74">
        <v>17348</v>
      </c>
      <c r="E151" s="74">
        <v>9499</v>
      </c>
      <c r="F151" s="74">
        <v>6780</v>
      </c>
      <c r="G151" s="74">
        <v>4724</v>
      </c>
      <c r="H151" s="74">
        <v>3572</v>
      </c>
      <c r="I151" s="201">
        <v>41923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107167</v>
      </c>
    </row>
    <row r="152" spans="1:34">
      <c r="A152" s="7" t="s">
        <v>161</v>
      </c>
      <c r="B152" s="8" t="s">
        <v>336</v>
      </c>
      <c r="C152" s="27" t="s">
        <v>185</v>
      </c>
      <c r="D152" s="74">
        <v>11331</v>
      </c>
      <c r="E152" s="74">
        <v>6204</v>
      </c>
      <c r="F152" s="74">
        <v>4428</v>
      </c>
      <c r="G152" s="74">
        <v>3086</v>
      </c>
      <c r="H152" s="74">
        <v>2333</v>
      </c>
      <c r="I152" s="201">
        <v>27382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41923</v>
      </c>
    </row>
    <row r="153" spans="1:34">
      <c r="A153" s="7" t="s">
        <v>162</v>
      </c>
      <c r="B153" s="8" t="s">
        <v>337</v>
      </c>
      <c r="C153" s="32" t="s">
        <v>183</v>
      </c>
      <c r="D153" s="74">
        <v>7676</v>
      </c>
      <c r="E153" s="74">
        <v>4203</v>
      </c>
      <c r="F153" s="74">
        <v>3000</v>
      </c>
      <c r="G153" s="74">
        <v>2090</v>
      </c>
      <c r="H153" s="74">
        <v>1581</v>
      </c>
      <c r="I153" s="201">
        <v>18550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27382</v>
      </c>
    </row>
    <row r="154" spans="1:34">
      <c r="A154" s="7" t="s">
        <v>163</v>
      </c>
      <c r="B154" s="8" t="s">
        <v>338</v>
      </c>
      <c r="C154" s="29" t="s">
        <v>201</v>
      </c>
      <c r="D154" s="74">
        <v>89432</v>
      </c>
      <c r="E154" s="74">
        <v>48970</v>
      </c>
      <c r="F154" s="74">
        <v>34952</v>
      </c>
      <c r="G154" s="74">
        <v>24355</v>
      </c>
      <c r="H154" s="74">
        <v>18416</v>
      </c>
      <c r="I154" s="201">
        <v>216125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18550</v>
      </c>
    </row>
    <row r="155" spans="1:34">
      <c r="A155" s="7" t="s">
        <v>164</v>
      </c>
      <c r="B155" s="8" t="s">
        <v>339</v>
      </c>
      <c r="C155" s="27" t="s">
        <v>185</v>
      </c>
      <c r="D155" s="74">
        <v>16153</v>
      </c>
      <c r="E155" s="74">
        <v>8845</v>
      </c>
      <c r="F155" s="74">
        <v>6313</v>
      </c>
      <c r="G155" s="74">
        <v>4399</v>
      </c>
      <c r="H155" s="74">
        <v>3326</v>
      </c>
      <c r="I155" s="201">
        <v>39036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216125</v>
      </c>
    </row>
    <row r="156" spans="1:34">
      <c r="A156" s="7" t="s">
        <v>165</v>
      </c>
      <c r="B156" s="8" t="s">
        <v>340</v>
      </c>
      <c r="C156" s="33" t="s">
        <v>190</v>
      </c>
      <c r="D156" s="74">
        <v>5365</v>
      </c>
      <c r="E156" s="74">
        <v>2938</v>
      </c>
      <c r="F156" s="74">
        <v>2097</v>
      </c>
      <c r="G156" s="74">
        <v>1461</v>
      </c>
      <c r="H156" s="74">
        <v>1105</v>
      </c>
      <c r="I156" s="201">
        <v>12966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39036</v>
      </c>
    </row>
    <row r="157" spans="1:34">
      <c r="A157" s="7" t="s">
        <v>166</v>
      </c>
      <c r="B157" s="8" t="s">
        <v>341</v>
      </c>
      <c r="C157" s="34" t="s">
        <v>216</v>
      </c>
      <c r="D157" s="74">
        <v>45093</v>
      </c>
      <c r="E157" s="74">
        <v>24692</v>
      </c>
      <c r="F157" s="74">
        <v>17623</v>
      </c>
      <c r="G157" s="74">
        <v>12280</v>
      </c>
      <c r="H157" s="74">
        <v>9286</v>
      </c>
      <c r="I157" s="201">
        <v>108974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12966</v>
      </c>
    </row>
    <row r="158" spans="1:34">
      <c r="A158" s="7" t="s">
        <v>167</v>
      </c>
      <c r="B158" s="8" t="s">
        <v>342</v>
      </c>
      <c r="C158" s="33" t="s">
        <v>190</v>
      </c>
      <c r="D158" s="74">
        <v>7899</v>
      </c>
      <c r="E158" s="74">
        <v>4325</v>
      </c>
      <c r="F158" s="74">
        <v>3087</v>
      </c>
      <c r="G158" s="74">
        <v>2151</v>
      </c>
      <c r="H158" s="74">
        <v>1627</v>
      </c>
      <c r="I158" s="201">
        <v>19089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108974</v>
      </c>
    </row>
    <row r="159" spans="1:34">
      <c r="A159" s="7" t="s">
        <v>168</v>
      </c>
      <c r="B159" s="8" t="s">
        <v>343</v>
      </c>
      <c r="C159" s="29" t="s">
        <v>201</v>
      </c>
      <c r="D159" s="74">
        <v>10540</v>
      </c>
      <c r="E159" s="74">
        <v>5771</v>
      </c>
      <c r="F159" s="74">
        <v>4119</v>
      </c>
      <c r="G159" s="74">
        <v>2870</v>
      </c>
      <c r="H159" s="74">
        <v>2171</v>
      </c>
      <c r="I159" s="201">
        <v>25471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19089</v>
      </c>
    </row>
    <row r="160" spans="1:34">
      <c r="A160" s="7" t="s">
        <v>169</v>
      </c>
      <c r="B160" s="8" t="s">
        <v>344</v>
      </c>
      <c r="C160" s="28" t="s">
        <v>187</v>
      </c>
      <c r="D160" s="74">
        <v>83264</v>
      </c>
      <c r="E160" s="74">
        <v>45592</v>
      </c>
      <c r="F160" s="74">
        <v>32541</v>
      </c>
      <c r="G160" s="74">
        <v>22675</v>
      </c>
      <c r="H160" s="74">
        <v>17146</v>
      </c>
      <c r="I160" s="201">
        <v>201218</v>
      </c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25471</v>
      </c>
    </row>
    <row r="161" spans="1:35">
      <c r="A161" s="7" t="s">
        <v>170</v>
      </c>
      <c r="B161" s="8" t="s">
        <v>345</v>
      </c>
      <c r="C161" s="32" t="s">
        <v>183</v>
      </c>
      <c r="D161" s="74">
        <v>3975</v>
      </c>
      <c r="E161" s="74">
        <v>2177</v>
      </c>
      <c r="F161" s="74">
        <v>1554</v>
      </c>
      <c r="G161" s="74">
        <v>1082</v>
      </c>
      <c r="H161" s="74">
        <v>819</v>
      </c>
      <c r="I161" s="201">
        <v>9607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201218</v>
      </c>
    </row>
    <row r="162" spans="1:35">
      <c r="A162" s="7" t="s">
        <v>171</v>
      </c>
      <c r="B162" s="8" t="s">
        <v>346</v>
      </c>
      <c r="C162" s="34" t="s">
        <v>216</v>
      </c>
      <c r="D162" s="74">
        <v>19709</v>
      </c>
      <c r="E162" s="74">
        <v>10792</v>
      </c>
      <c r="F162" s="74">
        <v>7703</v>
      </c>
      <c r="G162" s="74">
        <v>5367</v>
      </c>
      <c r="H162" s="74">
        <v>4059</v>
      </c>
      <c r="I162" s="201">
        <v>47630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9607</v>
      </c>
    </row>
    <row r="163" spans="1:35">
      <c r="A163" s="20" t="s">
        <v>172</v>
      </c>
      <c r="B163" s="17" t="s">
        <v>347</v>
      </c>
      <c r="C163" s="26" t="s">
        <v>181</v>
      </c>
      <c r="D163" s="74">
        <v>10928</v>
      </c>
      <c r="E163" s="74">
        <v>5984</v>
      </c>
      <c r="F163" s="74">
        <v>4271</v>
      </c>
      <c r="G163" s="74">
        <v>2976</v>
      </c>
      <c r="H163" s="74">
        <v>2250</v>
      </c>
      <c r="I163" s="201">
        <v>26409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47630</v>
      </c>
    </row>
    <row r="164" spans="1:35">
      <c r="A164" s="7" t="s">
        <v>173</v>
      </c>
      <c r="B164" s="8" t="s">
        <v>348</v>
      </c>
      <c r="C164" s="33" t="s">
        <v>190</v>
      </c>
      <c r="D164" s="74">
        <v>3598</v>
      </c>
      <c r="E164" s="74">
        <v>1970</v>
      </c>
      <c r="F164" s="74">
        <v>1406</v>
      </c>
      <c r="G164" s="74">
        <v>980</v>
      </c>
      <c r="H164" s="74">
        <v>741</v>
      </c>
      <c r="I164" s="201">
        <v>8695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26409</v>
      </c>
    </row>
    <row r="165" spans="1:35">
      <c r="A165" s="7" t="s">
        <v>174</v>
      </c>
      <c r="B165" s="8" t="s">
        <v>349</v>
      </c>
      <c r="C165" s="34" t="s">
        <v>216</v>
      </c>
      <c r="D165" s="74">
        <v>10512</v>
      </c>
      <c r="E165" s="74">
        <v>5756</v>
      </c>
      <c r="F165" s="74">
        <v>4108</v>
      </c>
      <c r="G165" s="74">
        <v>2863</v>
      </c>
      <c r="H165" s="74">
        <v>2165</v>
      </c>
      <c r="I165" s="201">
        <v>25404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8695</v>
      </c>
    </row>
    <row r="166" spans="1:35" ht="15.75">
      <c r="A166" s="7" t="s">
        <v>175</v>
      </c>
      <c r="B166" s="8" t="s">
        <v>350</v>
      </c>
      <c r="C166" s="29" t="s">
        <v>201</v>
      </c>
      <c r="D166" s="74">
        <v>9621</v>
      </c>
      <c r="E166" s="74">
        <v>5268</v>
      </c>
      <c r="F166" s="74">
        <v>3760</v>
      </c>
      <c r="G166" s="74">
        <v>2620</v>
      </c>
      <c r="H166" s="74">
        <v>1981</v>
      </c>
      <c r="I166" s="201">
        <v>23250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25404</v>
      </c>
      <c r="AI166" s="23"/>
    </row>
    <row r="167" spans="1:35" s="14" customFormat="1">
      <c r="C167" s="30"/>
      <c r="D167" s="68"/>
      <c r="E167" s="179"/>
      <c r="F167" s="179"/>
      <c r="G167" s="179"/>
      <c r="H167" s="179"/>
      <c r="I167" s="179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v>5706112</v>
      </c>
      <c r="E168" s="63">
        <v>3124461</v>
      </c>
      <c r="F168" s="40">
        <v>2230068</v>
      </c>
      <c r="G168" s="40">
        <v>1553921</v>
      </c>
      <c r="H168" s="40">
        <v>1175020</v>
      </c>
      <c r="I168" s="40">
        <v>13789582</v>
      </c>
      <c r="J168" s="25">
        <f t="shared" ref="J168:O168" si="4">SUM(J2:J167)</f>
        <v>0</v>
      </c>
      <c r="K168" s="25">
        <f t="shared" si="4"/>
        <v>0</v>
      </c>
      <c r="L168" s="25">
        <f t="shared" si="4"/>
        <v>0</v>
      </c>
      <c r="M168" s="25">
        <f t="shared" si="4"/>
        <v>0</v>
      </c>
      <c r="N168" s="25">
        <f t="shared" si="4"/>
        <v>0</v>
      </c>
      <c r="O168" s="25">
        <f t="shared" si="4"/>
        <v>0</v>
      </c>
      <c r="P168" s="25">
        <f t="shared" ref="P168:AE168" si="5">SUM(P2:P166)</f>
        <v>0</v>
      </c>
      <c r="Q168" s="25">
        <f t="shared" si="5"/>
        <v>0</v>
      </c>
      <c r="R168" s="25">
        <f t="shared" si="5"/>
        <v>0</v>
      </c>
      <c r="S168" s="25">
        <f t="shared" si="5"/>
        <v>0</v>
      </c>
      <c r="T168" s="88">
        <f t="shared" si="5"/>
        <v>0</v>
      </c>
      <c r="U168" s="25">
        <f t="shared" si="5"/>
        <v>0</v>
      </c>
      <c r="V168" s="25">
        <f t="shared" si="5"/>
        <v>0</v>
      </c>
      <c r="W168" s="25">
        <f t="shared" si="5"/>
        <v>0</v>
      </c>
      <c r="X168" s="25">
        <f t="shared" si="5"/>
        <v>0</v>
      </c>
      <c r="Y168" s="98">
        <f t="shared" si="5"/>
        <v>0</v>
      </c>
      <c r="Z168" s="25">
        <f t="shared" si="5"/>
        <v>0</v>
      </c>
      <c r="AA168" s="25">
        <f t="shared" si="5"/>
        <v>0</v>
      </c>
      <c r="AB168" s="25">
        <f t="shared" si="5"/>
        <v>0</v>
      </c>
      <c r="AC168" s="25">
        <f t="shared" si="5"/>
        <v>0</v>
      </c>
      <c r="AD168" s="94">
        <f t="shared" si="5"/>
        <v>0</v>
      </c>
      <c r="AE168" s="25">
        <f t="shared" si="5"/>
        <v>0</v>
      </c>
      <c r="AF168" s="25">
        <f>SUM(AF2:AF167)</f>
        <v>0</v>
      </c>
      <c r="AG168" s="25">
        <f>SUM(AG2:AG167)</f>
        <v>0</v>
      </c>
      <c r="AH168" s="65">
        <f>SUM(AH2:AH167)</f>
        <v>13806389</v>
      </c>
    </row>
    <row r="169" spans="1:35">
      <c r="E169" s="10"/>
      <c r="F169" s="10"/>
      <c r="G169" s="10"/>
      <c r="H169" s="10"/>
      <c r="I169" s="10"/>
      <c r="J169" s="36"/>
    </row>
  </sheetData>
  <autoFilter ref="A1:AP166" xr:uid="{00000000-0009-0000-0000-000013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AI169"/>
  <sheetViews>
    <sheetView zoomScale="80" zoomScaleNormal="80" workbookViewId="0">
      <pane xSplit="2" ySplit="1" topLeftCell="C53" activePane="bottomRight" state="frozen"/>
      <selection activeCell="F38" sqref="F38"/>
      <selection pane="topRight" activeCell="F38" sqref="F38"/>
      <selection pane="bottomLeft" activeCell="F38" sqref="F38"/>
      <selection pane="bottomRight" activeCell="F168" sqref="F168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>
        <v>14838</v>
      </c>
      <c r="E2" s="74">
        <v>8124</v>
      </c>
      <c r="F2" s="74">
        <v>5799</v>
      </c>
      <c r="G2" s="74">
        <v>4041</v>
      </c>
      <c r="H2" s="74">
        <v>3056</v>
      </c>
      <c r="I2" s="203">
        <v>35858</v>
      </c>
      <c r="J2" s="42" t="s">
        <v>445</v>
      </c>
      <c r="K2" s="42"/>
      <c r="L2" s="42">
        <f>VLOOKUP($A2,BUDGET!$A$1:$AH$167,12,FALSE)-VLOOKUP($A2,'2SEPT'!$A$2:$AI$168,12,FALSE)</f>
        <v>0</v>
      </c>
      <c r="M2" s="42">
        <f>VLOOKUP($A2,BUDGET!$A$1:$AH$167,13,FALSE)-VLOOKUP($A2,'2SEPT'!$A$2:$AI$168,13,FALSE)</f>
        <v>0</v>
      </c>
      <c r="N2" s="42">
        <f>VLOOKUP($A2,BUDGET!$A$1:$AH$167,14,FALSE)-VLOOKUP($A2,'2SEPT'!$A$2:$AI$168,14,FALSE)</f>
        <v>0</v>
      </c>
      <c r="O2" s="42">
        <f>VLOOKUP($A2,BUDGET!$A$1:$AH$167,15,FALSE)-VLOOKUP($A2,'2SEPT'!$A$2:$AI$168,15,FALSE)</f>
        <v>0</v>
      </c>
      <c r="P2" s="42">
        <f>VLOOKUP($A2,BUDGET!$A$1:$AH$167,16,FALSE)-VLOOKUP($A2,'2SEPT'!$A$2:$AI$168,16,FALSE)</f>
        <v>0</v>
      </c>
      <c r="Q2" s="42">
        <f>VLOOKUP($A2,BUDGET!$A$1:$AH$167,17,FALSE)-VLOOKUP($A2,'2SEPT'!$A$2:$AI$168,17,FALSE)</f>
        <v>0</v>
      </c>
      <c r="R2" s="42">
        <f>VLOOKUP($A2,BUDGET!$A$1:$AH$167,18,FALSE)-VLOOKUP($A2,'2SEPT'!$A$2:$AI$168,18,FALSE)</f>
        <v>0</v>
      </c>
      <c r="S2" s="42">
        <f>VLOOKUP($A2,BUDGET!$A$1:$AH$167,19,FALSE)-VLOOKUP($A2,'2SEPT'!$A$2:$AI$168,19,FALSE)</f>
        <v>0</v>
      </c>
      <c r="T2" s="91">
        <f>SUM(Q2:S2)</f>
        <v>0</v>
      </c>
      <c r="U2" s="42">
        <f>VLOOKUP($A2,BUDGET!$A$1:$AH$167,21,FALSE)-VLOOKUP($A2,'2SEPT'!$A$2:$AI$168,21,FALSE)</f>
        <v>0</v>
      </c>
      <c r="V2" s="42">
        <f>VLOOKUP($A2,BUDGET!$A$1:$AH$167,22,FALSE)-VLOOKUP($A2,'2SEPT'!$A$2:$AI$168,22,FALSE)</f>
        <v>0</v>
      </c>
      <c r="W2" s="42">
        <f>VLOOKUP($A2,BUDGET!$A$1:$AH$167,23,FALSE)-VLOOKUP($A2,'2SEPT'!$A$2:$AI$168,23,FALSE)</f>
        <v>0</v>
      </c>
      <c r="X2" s="42">
        <f>VLOOKUP($A2,BUDGET!$A$1:$AH$167,24,FALSE)-VLOOKUP($A2,'2SEPT'!$A$2:$AI$168,24,FALSE)</f>
        <v>0</v>
      </c>
      <c r="Y2" s="98">
        <f>SUM(U2:X2)</f>
        <v>0</v>
      </c>
      <c r="Z2" s="42">
        <f>VLOOKUP($A2,BUDGET!$A$1:$AH$167,26,FALSE)-VLOOKUP($A2,'2SEPT'!$A$2:$AI$168,26,FALSE)</f>
        <v>0</v>
      </c>
      <c r="AA2" s="42">
        <f>VLOOKUP($A2,BUDGET!$A$1:$AH$167,27,FALSE)-VLOOKUP($A2,'2SEPT'!$A$2:$AI$168,27,FALSE)</f>
        <v>0</v>
      </c>
      <c r="AB2" s="42">
        <f>VLOOKUP($A2,BUDGET!$A$1:$AH$167,28,FALSE)-VLOOKUP($A2,'2SEPT'!$A$2:$AI$168,28,FALSE)</f>
        <v>0</v>
      </c>
      <c r="AC2" s="42">
        <f>VLOOKUP($A2,BUDGET!$A$1:$AH$167,29,FALSE)-VLOOKUP($A2,'2SEPT'!$A$2:$AI$168,29,FALSE)</f>
        <v>0</v>
      </c>
      <c r="AD2" s="94">
        <f>SUM(Z2:AC2)</f>
        <v>0</v>
      </c>
      <c r="AE2" s="42">
        <f>VLOOKUP($A2,BUDGET!$A$1:$AH$167,31,FALSE)-VLOOKUP($A2,'2SEPT'!$A$2:$AI$168,31,FALSE)</f>
        <v>0</v>
      </c>
      <c r="AF2" s="42">
        <f>VLOOKUP($A2,BUDGET!$A$1:$AH$167,32,FALSE)-VLOOKUP($A2,'2SEPT'!$A$2:$AI$168,32,FALSE)</f>
        <v>0</v>
      </c>
      <c r="AG2" s="42">
        <f>VLOOKUP($A2,BUDGET!$A$1:$AH$167,33,FALSE)-VLOOKUP($A2,'2SEPT'!$A$2:$AI$168,33,FALSE)</f>
        <v>0</v>
      </c>
      <c r="AH2" s="75">
        <f>SUM(I2:P2)+T2+Y2+SUM(AD2:AG2)</f>
        <v>35858</v>
      </c>
    </row>
    <row r="3" spans="1:34">
      <c r="A3" s="7" t="s">
        <v>2</v>
      </c>
      <c r="B3" s="8" t="s">
        <v>182</v>
      </c>
      <c r="C3" s="32" t="s">
        <v>183</v>
      </c>
      <c r="D3" s="74">
        <v>8171</v>
      </c>
      <c r="E3" s="74">
        <v>4474</v>
      </c>
      <c r="F3" s="74">
        <v>3194</v>
      </c>
      <c r="G3" s="74">
        <v>2225</v>
      </c>
      <c r="H3" s="74">
        <v>1683</v>
      </c>
      <c r="I3" s="203">
        <v>19747</v>
      </c>
      <c r="J3" s="42" t="s">
        <v>445</v>
      </c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19747</v>
      </c>
    </row>
    <row r="4" spans="1:34">
      <c r="A4" s="7" t="s">
        <v>4</v>
      </c>
      <c r="B4" s="8" t="s">
        <v>184</v>
      </c>
      <c r="C4" s="27" t="s">
        <v>185</v>
      </c>
      <c r="D4" s="74">
        <v>28108</v>
      </c>
      <c r="E4" s="74">
        <v>15391</v>
      </c>
      <c r="F4" s="74">
        <v>10985</v>
      </c>
      <c r="G4" s="74">
        <v>7655</v>
      </c>
      <c r="H4" s="74">
        <v>5788</v>
      </c>
      <c r="I4" s="203">
        <v>67927</v>
      </c>
      <c r="J4" s="42" t="s">
        <v>445</v>
      </c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67927</v>
      </c>
    </row>
    <row r="5" spans="1:34">
      <c r="A5" s="24" t="s">
        <v>6</v>
      </c>
      <c r="B5" s="8" t="s">
        <v>186</v>
      </c>
      <c r="C5" s="28" t="s">
        <v>187</v>
      </c>
      <c r="D5" s="74">
        <v>20646</v>
      </c>
      <c r="E5" s="74">
        <v>11305</v>
      </c>
      <c r="F5" s="74">
        <v>8069</v>
      </c>
      <c r="G5" s="74">
        <v>5623</v>
      </c>
      <c r="H5" s="74">
        <v>4252</v>
      </c>
      <c r="I5" s="203">
        <v>49895</v>
      </c>
      <c r="J5" s="42" t="s">
        <v>445</v>
      </c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49895</v>
      </c>
    </row>
    <row r="6" spans="1:34">
      <c r="A6" s="7" t="s">
        <v>8</v>
      </c>
      <c r="B6" s="8" t="s">
        <v>188</v>
      </c>
      <c r="C6" s="27" t="s">
        <v>185</v>
      </c>
      <c r="D6" s="74">
        <v>9831</v>
      </c>
      <c r="E6" s="74">
        <v>5383</v>
      </c>
      <c r="F6" s="74">
        <v>3842</v>
      </c>
      <c r="G6" s="74">
        <v>2677</v>
      </c>
      <c r="H6" s="74">
        <v>2025</v>
      </c>
      <c r="I6" s="203">
        <v>23758</v>
      </c>
      <c r="J6" s="42" t="s">
        <v>445</v>
      </c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23758</v>
      </c>
    </row>
    <row r="7" spans="1:34">
      <c r="A7" s="7" t="s">
        <v>10</v>
      </c>
      <c r="B7" s="8" t="s">
        <v>189</v>
      </c>
      <c r="C7" s="33" t="s">
        <v>190</v>
      </c>
      <c r="D7" s="74">
        <v>6799</v>
      </c>
      <c r="E7" s="74">
        <v>3723</v>
      </c>
      <c r="F7" s="74">
        <v>2657</v>
      </c>
      <c r="G7" s="74">
        <v>1852</v>
      </c>
      <c r="H7" s="74">
        <v>1400</v>
      </c>
      <c r="I7" s="203">
        <v>16431</v>
      </c>
      <c r="J7" s="42" t="s">
        <v>445</v>
      </c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16431</v>
      </c>
    </row>
    <row r="8" spans="1:34">
      <c r="A8" s="7" t="s">
        <v>12</v>
      </c>
      <c r="B8" s="8" t="s">
        <v>191</v>
      </c>
      <c r="C8" s="28" t="s">
        <v>187</v>
      </c>
      <c r="D8" s="74">
        <v>7537</v>
      </c>
      <c r="E8" s="74">
        <v>4127</v>
      </c>
      <c r="F8" s="74">
        <v>2946</v>
      </c>
      <c r="G8" s="74">
        <v>2053</v>
      </c>
      <c r="H8" s="74">
        <v>1552</v>
      </c>
      <c r="I8" s="203">
        <v>18215</v>
      </c>
      <c r="J8" s="42" t="s">
        <v>445</v>
      </c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18215</v>
      </c>
    </row>
    <row r="9" spans="1:34">
      <c r="A9" s="7" t="s">
        <v>14</v>
      </c>
      <c r="B9" s="8" t="s">
        <v>192</v>
      </c>
      <c r="C9" s="28" t="s">
        <v>187</v>
      </c>
      <c r="D9" s="74">
        <v>39648</v>
      </c>
      <c r="E9" s="74">
        <v>21710</v>
      </c>
      <c r="F9" s="74">
        <v>15495</v>
      </c>
      <c r="G9" s="74">
        <v>10797</v>
      </c>
      <c r="H9" s="74">
        <v>8164</v>
      </c>
      <c r="I9" s="203">
        <v>95814</v>
      </c>
      <c r="J9" s="42" t="s">
        <v>445</v>
      </c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95814</v>
      </c>
    </row>
    <row r="10" spans="1:34">
      <c r="A10" s="7" t="s">
        <v>16</v>
      </c>
      <c r="B10" s="8" t="s">
        <v>193</v>
      </c>
      <c r="C10" s="33" t="s">
        <v>190</v>
      </c>
      <c r="D10" s="74">
        <v>3340</v>
      </c>
      <c r="E10" s="74">
        <v>1829</v>
      </c>
      <c r="F10" s="74">
        <v>1305</v>
      </c>
      <c r="G10" s="74">
        <v>910</v>
      </c>
      <c r="H10" s="74">
        <v>688</v>
      </c>
      <c r="I10" s="203">
        <v>8072</v>
      </c>
      <c r="J10" s="42" t="s">
        <v>445</v>
      </c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8072</v>
      </c>
    </row>
    <row r="11" spans="1:34">
      <c r="A11" s="7" t="s">
        <v>18</v>
      </c>
      <c r="B11" s="8" t="s">
        <v>194</v>
      </c>
      <c r="C11" s="28" t="s">
        <v>187</v>
      </c>
      <c r="D11" s="74">
        <v>68644</v>
      </c>
      <c r="E11" s="74">
        <v>37587</v>
      </c>
      <c r="F11" s="74">
        <v>26828</v>
      </c>
      <c r="G11" s="74">
        <v>18694</v>
      </c>
      <c r="H11" s="74">
        <v>14135</v>
      </c>
      <c r="I11" s="203">
        <v>165888</v>
      </c>
      <c r="J11" s="42" t="s">
        <v>445</v>
      </c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165888</v>
      </c>
    </row>
    <row r="12" spans="1:34">
      <c r="A12" s="7" t="s">
        <v>20</v>
      </c>
      <c r="B12" s="8" t="s">
        <v>195</v>
      </c>
      <c r="C12" s="28" t="s">
        <v>187</v>
      </c>
      <c r="D12" s="74">
        <v>330152</v>
      </c>
      <c r="E12" s="74">
        <v>180779</v>
      </c>
      <c r="F12" s="74">
        <v>129031</v>
      </c>
      <c r="G12" s="74">
        <v>89909</v>
      </c>
      <c r="H12" s="74">
        <v>67986</v>
      </c>
      <c r="I12" s="203">
        <v>797857</v>
      </c>
      <c r="J12" s="42" t="s">
        <v>445</v>
      </c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797857</v>
      </c>
    </row>
    <row r="13" spans="1:34">
      <c r="A13" s="7" t="s">
        <v>22</v>
      </c>
      <c r="B13" s="8" t="s">
        <v>196</v>
      </c>
      <c r="C13" s="26" t="s">
        <v>181</v>
      </c>
      <c r="D13" s="74">
        <v>26331</v>
      </c>
      <c r="E13" s="74">
        <v>14417</v>
      </c>
      <c r="F13" s="74">
        <v>10291</v>
      </c>
      <c r="G13" s="74">
        <v>7171</v>
      </c>
      <c r="H13" s="74">
        <v>5422</v>
      </c>
      <c r="I13" s="203">
        <v>63632</v>
      </c>
      <c r="J13" s="42" t="s">
        <v>445</v>
      </c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63632</v>
      </c>
    </row>
    <row r="14" spans="1:34">
      <c r="A14" s="7" t="s">
        <v>24</v>
      </c>
      <c r="B14" s="8" t="s">
        <v>197</v>
      </c>
      <c r="C14" s="27" t="s">
        <v>185</v>
      </c>
      <c r="D14" s="74">
        <v>68982</v>
      </c>
      <c r="E14" s="74">
        <v>37772</v>
      </c>
      <c r="F14" s="74">
        <v>26960</v>
      </c>
      <c r="G14" s="74">
        <v>18786</v>
      </c>
      <c r="H14" s="74">
        <v>14205</v>
      </c>
      <c r="I14" s="203">
        <v>166705</v>
      </c>
      <c r="J14" s="42" t="s">
        <v>445</v>
      </c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166705</v>
      </c>
    </row>
    <row r="15" spans="1:34">
      <c r="A15" s="7" t="s">
        <v>25</v>
      </c>
      <c r="B15" s="8" t="s">
        <v>198</v>
      </c>
      <c r="C15" s="27" t="s">
        <v>185</v>
      </c>
      <c r="D15" s="74">
        <v>51082</v>
      </c>
      <c r="E15" s="74">
        <v>27970</v>
      </c>
      <c r="F15" s="74">
        <v>19964</v>
      </c>
      <c r="G15" s="74">
        <v>13911</v>
      </c>
      <c r="H15" s="74">
        <v>10519</v>
      </c>
      <c r="I15" s="203">
        <v>123446</v>
      </c>
      <c r="J15" s="42" t="s">
        <v>445</v>
      </c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123446</v>
      </c>
    </row>
    <row r="16" spans="1:34">
      <c r="A16" s="7" t="s">
        <v>26</v>
      </c>
      <c r="B16" s="8" t="s">
        <v>199</v>
      </c>
      <c r="C16" s="32" t="s">
        <v>183</v>
      </c>
      <c r="D16" s="74">
        <v>5629</v>
      </c>
      <c r="E16" s="74">
        <v>3082</v>
      </c>
      <c r="F16" s="74">
        <v>2200</v>
      </c>
      <c r="G16" s="74">
        <v>1533</v>
      </c>
      <c r="H16" s="74">
        <v>1159</v>
      </c>
      <c r="I16" s="203">
        <v>13603</v>
      </c>
      <c r="J16" s="42" t="s">
        <v>445</v>
      </c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13603</v>
      </c>
    </row>
    <row r="17" spans="1:34">
      <c r="A17" s="7" t="s">
        <v>27</v>
      </c>
      <c r="B17" s="8" t="s">
        <v>200</v>
      </c>
      <c r="C17" s="29" t="s">
        <v>201</v>
      </c>
      <c r="D17" s="74">
        <v>5611</v>
      </c>
      <c r="E17" s="74">
        <v>3072</v>
      </c>
      <c r="F17" s="74">
        <v>2193</v>
      </c>
      <c r="G17" s="74">
        <v>1528</v>
      </c>
      <c r="H17" s="74">
        <v>1156</v>
      </c>
      <c r="I17" s="203">
        <v>13560</v>
      </c>
      <c r="J17" s="42" t="s">
        <v>445</v>
      </c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13560</v>
      </c>
    </row>
    <row r="18" spans="1:34">
      <c r="A18" s="7" t="s">
        <v>28</v>
      </c>
      <c r="B18" s="8" t="s">
        <v>202</v>
      </c>
      <c r="C18" s="32" t="s">
        <v>183</v>
      </c>
      <c r="D18" s="74">
        <v>13765</v>
      </c>
      <c r="E18" s="74">
        <v>7537</v>
      </c>
      <c r="F18" s="74">
        <v>5380</v>
      </c>
      <c r="G18" s="74">
        <v>3749</v>
      </c>
      <c r="H18" s="74">
        <v>2835</v>
      </c>
      <c r="I18" s="203">
        <v>33266</v>
      </c>
      <c r="J18" s="42" t="s">
        <v>445</v>
      </c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33266</v>
      </c>
    </row>
    <row r="19" spans="1:34">
      <c r="A19" s="7" t="s">
        <v>29</v>
      </c>
      <c r="B19" s="8" t="s">
        <v>203</v>
      </c>
      <c r="C19" s="28" t="s">
        <v>187</v>
      </c>
      <c r="D19" s="74">
        <v>23458</v>
      </c>
      <c r="E19" s="74">
        <v>12845</v>
      </c>
      <c r="F19" s="74">
        <v>9168</v>
      </c>
      <c r="G19" s="74">
        <v>6388</v>
      </c>
      <c r="H19" s="74">
        <v>4831</v>
      </c>
      <c r="I19" s="203">
        <v>56690</v>
      </c>
      <c r="J19" s="42" t="s">
        <v>445</v>
      </c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56690</v>
      </c>
    </row>
    <row r="20" spans="1:34">
      <c r="A20" s="7" t="s">
        <v>30</v>
      </c>
      <c r="B20" s="8" t="s">
        <v>204</v>
      </c>
      <c r="C20" s="28" t="s">
        <v>187</v>
      </c>
      <c r="D20" s="74">
        <v>18399</v>
      </c>
      <c r="E20" s="74">
        <v>10074</v>
      </c>
      <c r="F20" s="74">
        <v>7191</v>
      </c>
      <c r="G20" s="74">
        <v>5011</v>
      </c>
      <c r="H20" s="74">
        <v>3789</v>
      </c>
      <c r="I20" s="203">
        <v>44464</v>
      </c>
      <c r="J20" s="42" t="s">
        <v>445</v>
      </c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44464</v>
      </c>
    </row>
    <row r="21" spans="1:34">
      <c r="A21" s="7" t="s">
        <v>31</v>
      </c>
      <c r="B21" s="8" t="s">
        <v>205</v>
      </c>
      <c r="C21" s="29" t="s">
        <v>201</v>
      </c>
      <c r="D21" s="74">
        <v>10586</v>
      </c>
      <c r="E21" s="74">
        <v>5796</v>
      </c>
      <c r="F21" s="74">
        <v>4138</v>
      </c>
      <c r="G21" s="74">
        <v>2883</v>
      </c>
      <c r="H21" s="74">
        <v>2180</v>
      </c>
      <c r="I21" s="203">
        <v>25583</v>
      </c>
      <c r="J21" s="42" t="s">
        <v>445</v>
      </c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25583</v>
      </c>
    </row>
    <row r="22" spans="1:34">
      <c r="A22" s="7" t="s">
        <v>32</v>
      </c>
      <c r="B22" s="8" t="s">
        <v>206</v>
      </c>
      <c r="C22" s="32" t="s">
        <v>183</v>
      </c>
      <c r="D22" s="74">
        <v>2649</v>
      </c>
      <c r="E22" s="74">
        <v>1451</v>
      </c>
      <c r="F22" s="74">
        <v>1036</v>
      </c>
      <c r="G22" s="74">
        <v>722</v>
      </c>
      <c r="H22" s="74">
        <v>546</v>
      </c>
      <c r="I22" s="203">
        <v>6404</v>
      </c>
      <c r="J22" s="42" t="s">
        <v>445</v>
      </c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6404</v>
      </c>
    </row>
    <row r="23" spans="1:34">
      <c r="A23" s="7" t="s">
        <v>33</v>
      </c>
      <c r="B23" s="8" t="s">
        <v>207</v>
      </c>
      <c r="C23" s="29" t="s">
        <v>201</v>
      </c>
      <c r="D23" s="74">
        <v>112851</v>
      </c>
      <c r="E23" s="74">
        <v>61793</v>
      </c>
      <c r="F23" s="74">
        <v>44105</v>
      </c>
      <c r="G23" s="74">
        <v>30732</v>
      </c>
      <c r="H23" s="74">
        <v>23239</v>
      </c>
      <c r="I23" s="203">
        <v>272720</v>
      </c>
      <c r="J23" s="42" t="s">
        <v>445</v>
      </c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272720</v>
      </c>
    </row>
    <row r="24" spans="1:34">
      <c r="A24" s="7" t="s">
        <v>34</v>
      </c>
      <c r="B24" s="8" t="s">
        <v>208</v>
      </c>
      <c r="C24" s="26" t="s">
        <v>181</v>
      </c>
      <c r="D24" s="74">
        <v>11319</v>
      </c>
      <c r="E24" s="74">
        <v>6198</v>
      </c>
      <c r="F24" s="74">
        <v>4424</v>
      </c>
      <c r="G24" s="74">
        <v>3083</v>
      </c>
      <c r="H24" s="74">
        <v>2331</v>
      </c>
      <c r="I24" s="203">
        <v>27355</v>
      </c>
      <c r="J24" s="42" t="s">
        <v>445</v>
      </c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27355</v>
      </c>
    </row>
    <row r="25" spans="1:34">
      <c r="A25" s="7" t="s">
        <v>35</v>
      </c>
      <c r="B25" s="8" t="s">
        <v>209</v>
      </c>
      <c r="C25" s="27" t="s">
        <v>185</v>
      </c>
      <c r="D25" s="74">
        <v>8345</v>
      </c>
      <c r="E25" s="74">
        <v>4569</v>
      </c>
      <c r="F25" s="74">
        <v>3262</v>
      </c>
      <c r="G25" s="74">
        <v>2273</v>
      </c>
      <c r="H25" s="74">
        <v>1719</v>
      </c>
      <c r="I25" s="203">
        <v>20168</v>
      </c>
      <c r="J25" s="42" t="s">
        <v>445</v>
      </c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20168</v>
      </c>
    </row>
    <row r="26" spans="1:34">
      <c r="A26" s="7" t="s">
        <v>36</v>
      </c>
      <c r="B26" s="8" t="s">
        <v>210</v>
      </c>
      <c r="C26" s="26" t="s">
        <v>181</v>
      </c>
      <c r="D26" s="74">
        <v>21358</v>
      </c>
      <c r="E26" s="74">
        <v>11695</v>
      </c>
      <c r="F26" s="74">
        <v>8347</v>
      </c>
      <c r="G26" s="74">
        <v>5816</v>
      </c>
      <c r="H26" s="74">
        <v>4398</v>
      </c>
      <c r="I26" s="203">
        <v>51614</v>
      </c>
      <c r="J26" s="42" t="s">
        <v>445</v>
      </c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51614</v>
      </c>
    </row>
    <row r="27" spans="1:34">
      <c r="A27" s="24" t="s">
        <v>37</v>
      </c>
      <c r="B27" s="8" t="s">
        <v>211</v>
      </c>
      <c r="C27" s="33" t="s">
        <v>190</v>
      </c>
      <c r="D27" s="74">
        <v>9658</v>
      </c>
      <c r="E27" s="74">
        <v>5288</v>
      </c>
      <c r="F27" s="74">
        <v>3775</v>
      </c>
      <c r="G27" s="74">
        <v>2630</v>
      </c>
      <c r="H27" s="74">
        <v>1989</v>
      </c>
      <c r="I27" s="203">
        <v>23340</v>
      </c>
      <c r="J27" s="42" t="s">
        <v>445</v>
      </c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23340</v>
      </c>
    </row>
    <row r="28" spans="1:34">
      <c r="A28" s="7" t="s">
        <v>38</v>
      </c>
      <c r="B28" s="8" t="s">
        <v>212</v>
      </c>
      <c r="C28" s="33" t="s">
        <v>190</v>
      </c>
      <c r="D28" s="74">
        <v>2272</v>
      </c>
      <c r="E28" s="74">
        <v>1244</v>
      </c>
      <c r="F28" s="74">
        <v>888</v>
      </c>
      <c r="G28" s="74">
        <v>619</v>
      </c>
      <c r="H28" s="74">
        <v>468</v>
      </c>
      <c r="I28" s="203">
        <v>5491</v>
      </c>
      <c r="J28" s="42" t="s">
        <v>445</v>
      </c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5491</v>
      </c>
    </row>
    <row r="29" spans="1:34">
      <c r="A29" s="7" t="s">
        <v>39</v>
      </c>
      <c r="B29" s="8" t="s">
        <v>213</v>
      </c>
      <c r="C29" s="32" t="s">
        <v>183</v>
      </c>
      <c r="D29" s="74">
        <v>8801</v>
      </c>
      <c r="E29" s="74">
        <v>4819</v>
      </c>
      <c r="F29" s="74">
        <v>3440</v>
      </c>
      <c r="G29" s="74">
        <v>2397</v>
      </c>
      <c r="H29" s="74">
        <v>1813</v>
      </c>
      <c r="I29" s="203">
        <v>21270</v>
      </c>
      <c r="J29" s="42" t="s">
        <v>445</v>
      </c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21270</v>
      </c>
    </row>
    <row r="30" spans="1:34">
      <c r="A30" s="7" t="s">
        <v>40</v>
      </c>
      <c r="B30" s="8" t="s">
        <v>214</v>
      </c>
      <c r="C30" s="32" t="s">
        <v>183</v>
      </c>
      <c r="D30" s="74">
        <v>2651</v>
      </c>
      <c r="E30" s="74">
        <v>1451</v>
      </c>
      <c r="F30" s="74">
        <v>1036</v>
      </c>
      <c r="G30" s="74">
        <v>722</v>
      </c>
      <c r="H30" s="74">
        <v>546</v>
      </c>
      <c r="I30" s="203">
        <v>6406</v>
      </c>
      <c r="J30" s="42" t="s">
        <v>445</v>
      </c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6406</v>
      </c>
    </row>
    <row r="31" spans="1:34">
      <c r="A31" s="7" t="s">
        <v>41</v>
      </c>
      <c r="B31" s="8" t="s">
        <v>215</v>
      </c>
      <c r="C31" s="34" t="s">
        <v>216</v>
      </c>
      <c r="D31" s="74">
        <v>93807</v>
      </c>
      <c r="E31" s="74">
        <v>51365</v>
      </c>
      <c r="F31" s="74">
        <v>36662</v>
      </c>
      <c r="G31" s="74">
        <v>25546</v>
      </c>
      <c r="H31" s="74">
        <v>19317</v>
      </c>
      <c r="I31" s="203">
        <v>226697</v>
      </c>
      <c r="J31" s="42" t="s">
        <v>445</v>
      </c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226697</v>
      </c>
    </row>
    <row r="32" spans="1:34">
      <c r="A32" s="7" t="s">
        <v>42</v>
      </c>
      <c r="B32" s="8" t="s">
        <v>217</v>
      </c>
      <c r="C32" s="28" t="s">
        <v>187</v>
      </c>
      <c r="D32" s="74">
        <v>140498</v>
      </c>
      <c r="E32" s="74">
        <v>77015</v>
      </c>
      <c r="F32" s="74">
        <v>54964</v>
      </c>
      <c r="G32" s="74">
        <v>38331</v>
      </c>
      <c r="H32" s="74">
        <v>28592</v>
      </c>
      <c r="I32" s="203">
        <v>339400</v>
      </c>
      <c r="J32" s="73">
        <v>86256.31</v>
      </c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425656.31</v>
      </c>
    </row>
    <row r="33" spans="1:35">
      <c r="A33" s="7" t="s">
        <v>43</v>
      </c>
      <c r="B33" s="8" t="s">
        <v>218</v>
      </c>
      <c r="C33" s="28" t="s">
        <v>187</v>
      </c>
      <c r="D33" s="74" t="s">
        <v>446</v>
      </c>
      <c r="E33" s="74" t="s">
        <v>446</v>
      </c>
      <c r="F33" s="74" t="s">
        <v>446</v>
      </c>
      <c r="G33" s="74" t="s">
        <v>446</v>
      </c>
      <c r="H33" s="74" t="s">
        <v>446</v>
      </c>
      <c r="I33" s="58" t="s">
        <v>445</v>
      </c>
      <c r="J33" s="42" t="s">
        <v>445</v>
      </c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>
        <v>12670</v>
      </c>
      <c r="E34" s="74">
        <v>6938</v>
      </c>
      <c r="F34" s="74">
        <v>4952</v>
      </c>
      <c r="G34" s="74">
        <v>3451</v>
      </c>
      <c r="H34" s="74">
        <v>2609</v>
      </c>
      <c r="I34" s="203">
        <v>30620</v>
      </c>
      <c r="J34" s="42" t="s">
        <v>445</v>
      </c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30620</v>
      </c>
    </row>
    <row r="35" spans="1:35">
      <c r="A35" s="7" t="s">
        <v>45</v>
      </c>
      <c r="B35" s="8" t="s">
        <v>220</v>
      </c>
      <c r="C35" s="28" t="s">
        <v>187</v>
      </c>
      <c r="D35" s="74">
        <v>24569</v>
      </c>
      <c r="E35" s="74">
        <v>13453</v>
      </c>
      <c r="F35" s="74">
        <v>9602</v>
      </c>
      <c r="G35" s="74">
        <v>6691</v>
      </c>
      <c r="H35" s="74">
        <v>5060</v>
      </c>
      <c r="I35" s="203">
        <v>59375</v>
      </c>
      <c r="J35" s="42" t="s">
        <v>445</v>
      </c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59375</v>
      </c>
    </row>
    <row r="36" spans="1:35">
      <c r="A36" s="7" t="s">
        <v>46</v>
      </c>
      <c r="B36" s="8" t="s">
        <v>221</v>
      </c>
      <c r="C36" s="32" t="s">
        <v>183</v>
      </c>
      <c r="D36" s="74">
        <v>3539</v>
      </c>
      <c r="E36" s="74">
        <v>1938</v>
      </c>
      <c r="F36" s="74">
        <v>1383</v>
      </c>
      <c r="G36" s="74">
        <v>964</v>
      </c>
      <c r="H36" s="74">
        <v>729</v>
      </c>
      <c r="I36" s="203">
        <v>8553</v>
      </c>
      <c r="J36" s="42" t="s">
        <v>445</v>
      </c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8553</v>
      </c>
    </row>
    <row r="37" spans="1:35">
      <c r="A37" s="7" t="s">
        <v>47</v>
      </c>
      <c r="B37" s="8" t="s">
        <v>222</v>
      </c>
      <c r="C37" s="33" t="s">
        <v>190</v>
      </c>
      <c r="D37" s="74">
        <v>3251</v>
      </c>
      <c r="E37" s="74">
        <v>1780</v>
      </c>
      <c r="F37" s="74">
        <v>1271</v>
      </c>
      <c r="G37" s="74">
        <v>886</v>
      </c>
      <c r="H37" s="74">
        <v>670</v>
      </c>
      <c r="I37" s="203">
        <v>7858</v>
      </c>
      <c r="J37" s="42" t="s">
        <v>445</v>
      </c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7858</v>
      </c>
    </row>
    <row r="38" spans="1:35">
      <c r="A38" s="7" t="s">
        <v>48</v>
      </c>
      <c r="B38" s="8" t="s">
        <v>223</v>
      </c>
      <c r="C38" s="32" t="s">
        <v>183</v>
      </c>
      <c r="D38" s="74">
        <v>3198</v>
      </c>
      <c r="E38" s="74">
        <v>1751</v>
      </c>
      <c r="F38" s="74">
        <v>1250</v>
      </c>
      <c r="G38" s="74">
        <v>871</v>
      </c>
      <c r="H38" s="74">
        <v>659</v>
      </c>
      <c r="I38" s="203">
        <v>7729</v>
      </c>
      <c r="J38" s="42" t="s">
        <v>445</v>
      </c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7729</v>
      </c>
    </row>
    <row r="39" spans="1:35">
      <c r="A39" s="7" t="s">
        <v>49</v>
      </c>
      <c r="B39" s="8" t="s">
        <v>224</v>
      </c>
      <c r="C39" s="33" t="s">
        <v>190</v>
      </c>
      <c r="D39" s="74">
        <v>6776</v>
      </c>
      <c r="E39" s="74">
        <v>3710</v>
      </c>
      <c r="F39" s="74">
        <v>2648</v>
      </c>
      <c r="G39" s="74">
        <v>1845</v>
      </c>
      <c r="H39" s="74">
        <v>1395</v>
      </c>
      <c r="I39" s="203">
        <v>16374</v>
      </c>
      <c r="J39" s="42" t="s">
        <v>445</v>
      </c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16374</v>
      </c>
    </row>
    <row r="40" spans="1:35">
      <c r="A40" s="7" t="s">
        <v>50</v>
      </c>
      <c r="B40" s="8" t="s">
        <v>225</v>
      </c>
      <c r="C40" s="34" t="s">
        <v>216</v>
      </c>
      <c r="D40" s="74">
        <v>432241</v>
      </c>
      <c r="E40" s="74">
        <v>236679</v>
      </c>
      <c r="F40" s="74">
        <v>168929</v>
      </c>
      <c r="G40" s="74">
        <v>117710</v>
      </c>
      <c r="H40" s="74">
        <v>89008</v>
      </c>
      <c r="I40" s="203">
        <v>1044567</v>
      </c>
      <c r="J40" s="42" t="s">
        <v>445</v>
      </c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1044567</v>
      </c>
    </row>
    <row r="41" spans="1:35">
      <c r="A41" s="7" t="s">
        <v>51</v>
      </c>
      <c r="B41" s="8" t="s">
        <v>226</v>
      </c>
      <c r="C41" s="32" t="s">
        <v>183</v>
      </c>
      <c r="D41" s="74">
        <v>8247</v>
      </c>
      <c r="E41" s="74">
        <v>4516</v>
      </c>
      <c r="F41" s="74">
        <v>3223</v>
      </c>
      <c r="G41" s="74">
        <v>2246</v>
      </c>
      <c r="H41" s="74">
        <v>1698</v>
      </c>
      <c r="I41" s="203">
        <v>19930</v>
      </c>
      <c r="J41" s="42" t="s">
        <v>445</v>
      </c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19930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>
        <v>12453</v>
      </c>
      <c r="E42" s="74">
        <v>6819</v>
      </c>
      <c r="F42" s="74">
        <v>4867</v>
      </c>
      <c r="G42" s="74">
        <v>3391</v>
      </c>
      <c r="H42" s="74">
        <v>2565</v>
      </c>
      <c r="I42" s="203">
        <v>30095</v>
      </c>
      <c r="J42" s="42" t="s">
        <v>445</v>
      </c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30095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>
        <v>105986</v>
      </c>
      <c r="E43" s="74">
        <v>58034</v>
      </c>
      <c r="F43" s="74">
        <v>41422</v>
      </c>
      <c r="G43" s="74">
        <v>28863</v>
      </c>
      <c r="H43" s="74">
        <v>21825</v>
      </c>
      <c r="I43" s="203">
        <v>256130</v>
      </c>
      <c r="J43" s="42" t="s">
        <v>445</v>
      </c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256130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>
        <v>9308</v>
      </c>
      <c r="E44" s="74">
        <v>5097</v>
      </c>
      <c r="F44" s="74">
        <v>3638</v>
      </c>
      <c r="G44" s="74">
        <v>2535</v>
      </c>
      <c r="H44" s="74">
        <v>1917</v>
      </c>
      <c r="I44" s="203">
        <v>22495</v>
      </c>
      <c r="J44" s="42" t="s">
        <v>445</v>
      </c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22495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>
        <v>9894</v>
      </c>
      <c r="E45" s="74">
        <v>5418</v>
      </c>
      <c r="F45" s="74">
        <v>3867</v>
      </c>
      <c r="G45" s="74">
        <v>2695</v>
      </c>
      <c r="H45" s="74">
        <v>2038</v>
      </c>
      <c r="I45" s="203">
        <v>23912</v>
      </c>
      <c r="J45" s="42" t="s">
        <v>445</v>
      </c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23912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>
        <v>6832</v>
      </c>
      <c r="E46" s="74">
        <v>3741</v>
      </c>
      <c r="F46" s="74">
        <v>2670</v>
      </c>
      <c r="G46" s="74">
        <v>1861</v>
      </c>
      <c r="H46" s="74">
        <v>1407</v>
      </c>
      <c r="I46" s="203">
        <v>16511</v>
      </c>
      <c r="J46" s="42" t="s">
        <v>445</v>
      </c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16511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>
        <v>43721</v>
      </c>
      <c r="E47" s="74">
        <v>23940</v>
      </c>
      <c r="F47" s="74">
        <v>17087</v>
      </c>
      <c r="G47" s="74">
        <v>11907</v>
      </c>
      <c r="H47" s="74">
        <v>9003</v>
      </c>
      <c r="I47" s="203">
        <v>105658</v>
      </c>
      <c r="J47" s="42" t="s">
        <v>445</v>
      </c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105658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>
        <v>28524</v>
      </c>
      <c r="E48" s="74">
        <v>15618</v>
      </c>
      <c r="F48" s="74">
        <v>11148</v>
      </c>
      <c r="G48" s="74">
        <v>7768</v>
      </c>
      <c r="H48" s="74">
        <v>5874</v>
      </c>
      <c r="I48" s="203">
        <v>68932</v>
      </c>
      <c r="J48" s="42" t="s">
        <v>445</v>
      </c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68932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>
        <v>154693</v>
      </c>
      <c r="E49" s="74">
        <v>84704</v>
      </c>
      <c r="F49" s="74">
        <v>60457</v>
      </c>
      <c r="G49" s="74">
        <v>42127</v>
      </c>
      <c r="H49" s="74">
        <v>31855</v>
      </c>
      <c r="I49" s="203">
        <v>373836</v>
      </c>
      <c r="J49" s="42" t="s">
        <v>445</v>
      </c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373836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>
        <v>10326</v>
      </c>
      <c r="E50" s="74">
        <v>5654</v>
      </c>
      <c r="F50" s="74">
        <v>4036</v>
      </c>
      <c r="G50" s="74">
        <v>2812</v>
      </c>
      <c r="H50" s="74">
        <v>2127</v>
      </c>
      <c r="I50" s="203">
        <v>24955</v>
      </c>
      <c r="J50" s="42" t="s">
        <v>445</v>
      </c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24955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>
        <v>10162</v>
      </c>
      <c r="E51" s="74">
        <v>5564</v>
      </c>
      <c r="F51" s="74">
        <v>3972</v>
      </c>
      <c r="G51" s="74">
        <v>2768</v>
      </c>
      <c r="H51" s="74">
        <v>2093</v>
      </c>
      <c r="I51" s="203">
        <v>24559</v>
      </c>
      <c r="J51" s="42" t="s">
        <v>445</v>
      </c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24559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>
        <v>6961</v>
      </c>
      <c r="E52" s="74">
        <v>3811</v>
      </c>
      <c r="F52" s="74">
        <v>2721</v>
      </c>
      <c r="G52" s="74">
        <v>1896</v>
      </c>
      <c r="H52" s="74">
        <v>1433</v>
      </c>
      <c r="I52" s="203">
        <v>16822</v>
      </c>
      <c r="J52" s="42" t="s">
        <v>445</v>
      </c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16822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>
        <v>7017</v>
      </c>
      <c r="E53" s="74">
        <v>3842</v>
      </c>
      <c r="F53" s="74">
        <v>2743</v>
      </c>
      <c r="G53" s="74">
        <v>1911</v>
      </c>
      <c r="H53" s="74">
        <v>1445</v>
      </c>
      <c r="I53" s="203">
        <v>16958</v>
      </c>
      <c r="J53" s="42" t="s">
        <v>445</v>
      </c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16958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>
        <v>107780</v>
      </c>
      <c r="E54" s="74">
        <v>59016</v>
      </c>
      <c r="F54" s="74">
        <v>42123</v>
      </c>
      <c r="G54" s="74">
        <v>29351</v>
      </c>
      <c r="H54" s="74">
        <v>22194</v>
      </c>
      <c r="I54" s="203">
        <v>260464</v>
      </c>
      <c r="J54" s="42" t="s">
        <v>445</v>
      </c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260464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>
        <v>7682</v>
      </c>
      <c r="E55" s="74">
        <v>4206</v>
      </c>
      <c r="F55" s="74">
        <v>3003</v>
      </c>
      <c r="G55" s="74">
        <v>2092</v>
      </c>
      <c r="H55" s="74">
        <v>1582</v>
      </c>
      <c r="I55" s="203">
        <v>18565</v>
      </c>
      <c r="J55" s="42" t="s">
        <v>445</v>
      </c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18565</v>
      </c>
    </row>
    <row r="56" spans="1:35">
      <c r="A56" s="7" t="s">
        <v>66</v>
      </c>
      <c r="B56" s="8" t="s">
        <v>241</v>
      </c>
      <c r="C56" s="32" t="s">
        <v>183</v>
      </c>
      <c r="D56" s="74">
        <v>7505</v>
      </c>
      <c r="E56" s="74">
        <v>4109</v>
      </c>
      <c r="F56" s="74">
        <v>2933</v>
      </c>
      <c r="G56" s="74">
        <v>2044</v>
      </c>
      <c r="H56" s="74">
        <v>1546</v>
      </c>
      <c r="I56" s="203">
        <v>18137</v>
      </c>
      <c r="J56" s="42" t="s">
        <v>445</v>
      </c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18137</v>
      </c>
    </row>
    <row r="57" spans="1:35">
      <c r="A57" s="7" t="s">
        <v>67</v>
      </c>
      <c r="B57" s="8" t="s">
        <v>242</v>
      </c>
      <c r="C57" s="27" t="s">
        <v>185</v>
      </c>
      <c r="D57" s="74">
        <v>69817</v>
      </c>
      <c r="E57" s="74">
        <v>38229</v>
      </c>
      <c r="F57" s="74">
        <v>27286</v>
      </c>
      <c r="G57" s="74">
        <v>19013</v>
      </c>
      <c r="H57" s="74">
        <v>14377</v>
      </c>
      <c r="I57" s="203">
        <v>168722</v>
      </c>
      <c r="J57" s="42" t="s">
        <v>445</v>
      </c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168722</v>
      </c>
    </row>
    <row r="58" spans="1:35">
      <c r="A58" s="7" t="s">
        <v>68</v>
      </c>
      <c r="B58" s="8" t="s">
        <v>243</v>
      </c>
      <c r="C58" s="33" t="s">
        <v>190</v>
      </c>
      <c r="D58" s="74">
        <v>3390</v>
      </c>
      <c r="E58" s="74">
        <v>1856</v>
      </c>
      <c r="F58" s="74">
        <v>1325</v>
      </c>
      <c r="G58" s="74">
        <v>923</v>
      </c>
      <c r="H58" s="74">
        <v>698</v>
      </c>
      <c r="I58" s="203">
        <v>8192</v>
      </c>
      <c r="J58" s="42" t="s">
        <v>445</v>
      </c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8192</v>
      </c>
    </row>
    <row r="59" spans="1:35">
      <c r="A59" s="7" t="s">
        <v>69</v>
      </c>
      <c r="B59" s="8" t="s">
        <v>244</v>
      </c>
      <c r="C59" s="33" t="s">
        <v>190</v>
      </c>
      <c r="D59" s="74">
        <v>10106</v>
      </c>
      <c r="E59" s="74">
        <v>5533</v>
      </c>
      <c r="F59" s="74">
        <v>3950</v>
      </c>
      <c r="G59" s="74">
        <v>2752</v>
      </c>
      <c r="H59" s="74">
        <v>2081</v>
      </c>
      <c r="I59" s="203">
        <v>24422</v>
      </c>
      <c r="J59" s="42" t="s">
        <v>445</v>
      </c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24422</v>
      </c>
    </row>
    <row r="60" spans="1:35">
      <c r="A60" s="7" t="s">
        <v>433</v>
      </c>
      <c r="B60" s="8" t="s">
        <v>432</v>
      </c>
      <c r="C60" s="28" t="s">
        <v>187</v>
      </c>
      <c r="D60" s="74">
        <v>8148</v>
      </c>
      <c r="E60" s="74">
        <v>4462</v>
      </c>
      <c r="F60" s="74">
        <v>3185</v>
      </c>
      <c r="G60" s="74">
        <v>2219</v>
      </c>
      <c r="H60" s="74">
        <v>1678</v>
      </c>
      <c r="I60" s="203">
        <v>19692</v>
      </c>
      <c r="J60" s="42" t="s">
        <v>445</v>
      </c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19692</v>
      </c>
    </row>
    <row r="61" spans="1:35">
      <c r="A61" s="7" t="s">
        <v>70</v>
      </c>
      <c r="B61" s="8" t="s">
        <v>245</v>
      </c>
      <c r="C61" s="34" t="s">
        <v>216</v>
      </c>
      <c r="D61" s="74">
        <v>42917</v>
      </c>
      <c r="E61" s="74">
        <v>23500</v>
      </c>
      <c r="F61" s="74">
        <v>16773</v>
      </c>
      <c r="G61" s="74">
        <v>11688</v>
      </c>
      <c r="H61" s="74">
        <v>8838</v>
      </c>
      <c r="I61" s="203">
        <v>103716</v>
      </c>
      <c r="J61" s="42" t="s">
        <v>445</v>
      </c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103716</v>
      </c>
    </row>
    <row r="62" spans="1:35">
      <c r="A62" s="7" t="s">
        <v>71</v>
      </c>
      <c r="B62" s="8" t="s">
        <v>246</v>
      </c>
      <c r="C62" s="26" t="s">
        <v>181</v>
      </c>
      <c r="D62" s="74">
        <v>36425</v>
      </c>
      <c r="E62" s="74">
        <v>19945</v>
      </c>
      <c r="F62" s="74">
        <v>14236</v>
      </c>
      <c r="G62" s="74">
        <v>9920</v>
      </c>
      <c r="H62" s="74">
        <v>7501</v>
      </c>
      <c r="I62" s="203">
        <v>88027</v>
      </c>
      <c r="J62" s="42" t="s">
        <v>445</v>
      </c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88027</v>
      </c>
    </row>
    <row r="63" spans="1:35">
      <c r="A63" s="7" t="s">
        <v>72</v>
      </c>
      <c r="B63" s="8" t="s">
        <v>247</v>
      </c>
      <c r="C63" s="27" t="s">
        <v>185</v>
      </c>
      <c r="D63" s="74">
        <v>9075</v>
      </c>
      <c r="E63" s="74">
        <v>4969</v>
      </c>
      <c r="F63" s="74">
        <v>3547</v>
      </c>
      <c r="G63" s="74">
        <v>2471</v>
      </c>
      <c r="H63" s="74">
        <v>1869</v>
      </c>
      <c r="I63" s="203">
        <v>21931</v>
      </c>
      <c r="J63" s="42" t="s">
        <v>445</v>
      </c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21931</v>
      </c>
    </row>
    <row r="64" spans="1:35">
      <c r="A64" s="7" t="s">
        <v>73</v>
      </c>
      <c r="B64" s="8" t="s">
        <v>248</v>
      </c>
      <c r="C64" s="28" t="s">
        <v>187</v>
      </c>
      <c r="D64" s="74">
        <v>35087</v>
      </c>
      <c r="E64" s="74">
        <v>19212</v>
      </c>
      <c r="F64" s="74">
        <v>13713</v>
      </c>
      <c r="G64" s="74">
        <v>9555</v>
      </c>
      <c r="H64" s="74">
        <v>7225</v>
      </c>
      <c r="I64" s="203">
        <v>84792</v>
      </c>
      <c r="J64" s="42" t="s">
        <v>445</v>
      </c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84792</v>
      </c>
    </row>
    <row r="65" spans="1:35">
      <c r="A65" s="7" t="s">
        <v>74</v>
      </c>
      <c r="B65" s="8" t="s">
        <v>249</v>
      </c>
      <c r="C65" s="33" t="s">
        <v>190</v>
      </c>
      <c r="D65" s="74">
        <v>16575</v>
      </c>
      <c r="E65" s="74">
        <v>9076</v>
      </c>
      <c r="F65" s="74">
        <v>6478</v>
      </c>
      <c r="G65" s="74">
        <v>4514</v>
      </c>
      <c r="H65" s="74">
        <v>3413</v>
      </c>
      <c r="I65" s="203">
        <v>40056</v>
      </c>
      <c r="J65" s="42" t="s">
        <v>445</v>
      </c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40056</v>
      </c>
    </row>
    <row r="66" spans="1:35">
      <c r="A66" s="7" t="s">
        <v>75</v>
      </c>
      <c r="B66" s="8" t="s">
        <v>250</v>
      </c>
      <c r="C66" s="27" t="s">
        <v>185</v>
      </c>
      <c r="D66" s="74">
        <v>19975</v>
      </c>
      <c r="E66" s="74">
        <v>10937</v>
      </c>
      <c r="F66" s="74">
        <v>7807</v>
      </c>
      <c r="G66" s="74">
        <v>5440</v>
      </c>
      <c r="H66" s="74">
        <v>4113</v>
      </c>
      <c r="I66" s="203">
        <v>48272</v>
      </c>
      <c r="J66" s="42" t="s">
        <v>445</v>
      </c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40056</v>
      </c>
    </row>
    <row r="67" spans="1:35">
      <c r="A67" s="7" t="s">
        <v>76</v>
      </c>
      <c r="B67" s="8" t="s">
        <v>251</v>
      </c>
      <c r="C67" s="27" t="s">
        <v>185</v>
      </c>
      <c r="D67" s="74">
        <v>685793</v>
      </c>
      <c r="E67" s="74">
        <v>375515</v>
      </c>
      <c r="F67" s="74">
        <v>268022</v>
      </c>
      <c r="G67" s="74">
        <v>186759</v>
      </c>
      <c r="H67" s="74">
        <v>141220</v>
      </c>
      <c r="I67" s="203">
        <v>1657309</v>
      </c>
      <c r="J67" s="42" t="s">
        <v>445</v>
      </c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48272</v>
      </c>
    </row>
    <row r="68" spans="1:35">
      <c r="A68" s="7" t="s">
        <v>77</v>
      </c>
      <c r="B68" s="8" t="s">
        <v>252</v>
      </c>
      <c r="C68" s="26" t="s">
        <v>181</v>
      </c>
      <c r="D68" s="74">
        <v>22561</v>
      </c>
      <c r="E68" s="74">
        <v>12354</v>
      </c>
      <c r="F68" s="74">
        <v>8818</v>
      </c>
      <c r="G68" s="74">
        <v>6144</v>
      </c>
      <c r="H68" s="74">
        <v>4646</v>
      </c>
      <c r="I68" s="203">
        <v>54523</v>
      </c>
      <c r="J68" s="42" t="s">
        <v>445</v>
      </c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1657309</v>
      </c>
    </row>
    <row r="69" spans="1:35">
      <c r="A69" s="7" t="s">
        <v>78</v>
      </c>
      <c r="B69" s="8" t="s">
        <v>253</v>
      </c>
      <c r="C69" s="33" t="s">
        <v>190</v>
      </c>
      <c r="D69" s="74">
        <v>3589</v>
      </c>
      <c r="E69" s="74">
        <v>1965</v>
      </c>
      <c r="F69" s="74">
        <v>1403</v>
      </c>
      <c r="G69" s="74">
        <v>978</v>
      </c>
      <c r="H69" s="74">
        <v>739</v>
      </c>
      <c r="I69" s="203">
        <v>8674</v>
      </c>
      <c r="J69" s="42" t="s">
        <v>445</v>
      </c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54523</v>
      </c>
    </row>
    <row r="70" spans="1:35">
      <c r="A70" s="7" t="s">
        <v>79</v>
      </c>
      <c r="B70" s="8" t="s">
        <v>254</v>
      </c>
      <c r="C70" s="28" t="s">
        <v>187</v>
      </c>
      <c r="D70" s="74">
        <v>38134</v>
      </c>
      <c r="E70" s="74">
        <v>20880</v>
      </c>
      <c r="F70" s="74">
        <v>14904</v>
      </c>
      <c r="G70" s="74">
        <v>10385</v>
      </c>
      <c r="H70" s="74">
        <v>7853</v>
      </c>
      <c r="I70" s="203">
        <v>92156</v>
      </c>
      <c r="J70" s="42" t="s">
        <v>445</v>
      </c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8674</v>
      </c>
    </row>
    <row r="71" spans="1:35">
      <c r="A71" s="7" t="s">
        <v>80</v>
      </c>
      <c r="B71" s="8" t="s">
        <v>255</v>
      </c>
      <c r="C71" s="26" t="s">
        <v>181</v>
      </c>
      <c r="D71" s="74">
        <v>18177</v>
      </c>
      <c r="E71" s="74">
        <v>9953</v>
      </c>
      <c r="F71" s="74">
        <v>7104</v>
      </c>
      <c r="G71" s="74">
        <v>4950</v>
      </c>
      <c r="H71" s="74">
        <v>3743</v>
      </c>
      <c r="I71" s="203">
        <v>43927</v>
      </c>
      <c r="J71" s="42" t="s">
        <v>445</v>
      </c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92156</v>
      </c>
    </row>
    <row r="72" spans="1:35">
      <c r="A72" s="7" t="s">
        <v>81</v>
      </c>
      <c r="B72" s="8" t="s">
        <v>256</v>
      </c>
      <c r="C72" s="29" t="s">
        <v>201</v>
      </c>
      <c r="D72" s="74">
        <v>144998</v>
      </c>
      <c r="E72" s="74">
        <v>79395</v>
      </c>
      <c r="F72" s="74">
        <v>56668</v>
      </c>
      <c r="G72" s="74">
        <v>39487</v>
      </c>
      <c r="H72" s="74">
        <v>29858</v>
      </c>
      <c r="I72" s="203">
        <v>350406</v>
      </c>
      <c r="J72" s="42" t="s">
        <v>445</v>
      </c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43927</v>
      </c>
    </row>
    <row r="73" spans="1:35">
      <c r="A73" s="7" t="s">
        <v>82</v>
      </c>
      <c r="B73" s="8" t="s">
        <v>257</v>
      </c>
      <c r="C73" s="34" t="s">
        <v>216</v>
      </c>
      <c r="D73" s="74">
        <v>14313</v>
      </c>
      <c r="E73" s="74">
        <v>7837</v>
      </c>
      <c r="F73" s="74">
        <v>5594</v>
      </c>
      <c r="G73" s="74">
        <v>3898</v>
      </c>
      <c r="H73" s="74">
        <v>2947</v>
      </c>
      <c r="I73" s="203">
        <v>34589</v>
      </c>
      <c r="J73" s="42" t="s">
        <v>445</v>
      </c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350406</v>
      </c>
    </row>
    <row r="74" spans="1:35">
      <c r="A74" s="7" t="s">
        <v>83</v>
      </c>
      <c r="B74" s="8" t="s">
        <v>258</v>
      </c>
      <c r="C74" s="33" t="s">
        <v>190</v>
      </c>
      <c r="D74" s="74">
        <v>8843</v>
      </c>
      <c r="E74" s="74">
        <v>4842</v>
      </c>
      <c r="F74" s="74">
        <v>3456</v>
      </c>
      <c r="G74" s="74">
        <v>2408</v>
      </c>
      <c r="H74" s="74">
        <v>1821</v>
      </c>
      <c r="I74" s="203">
        <v>21370</v>
      </c>
      <c r="J74" s="42" t="s">
        <v>445</v>
      </c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34589</v>
      </c>
    </row>
    <row r="75" spans="1:35">
      <c r="A75" s="7" t="s">
        <v>84</v>
      </c>
      <c r="B75" s="8" t="s">
        <v>259</v>
      </c>
      <c r="C75" s="34" t="s">
        <v>216</v>
      </c>
      <c r="D75" s="74">
        <v>16366</v>
      </c>
      <c r="E75" s="74">
        <v>8961</v>
      </c>
      <c r="F75" s="74">
        <v>6396</v>
      </c>
      <c r="G75" s="74">
        <v>4457</v>
      </c>
      <c r="H75" s="74">
        <v>3370</v>
      </c>
      <c r="I75" s="203">
        <v>39550</v>
      </c>
      <c r="J75" s="42" t="s">
        <v>445</v>
      </c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21370</v>
      </c>
    </row>
    <row r="76" spans="1:35">
      <c r="A76" s="7" t="s">
        <v>85</v>
      </c>
      <c r="B76" s="8" t="s">
        <v>260</v>
      </c>
      <c r="C76" s="26" t="s">
        <v>181</v>
      </c>
      <c r="D76" s="74">
        <v>19857</v>
      </c>
      <c r="E76" s="74">
        <v>10873</v>
      </c>
      <c r="F76" s="74">
        <v>7761</v>
      </c>
      <c r="G76" s="74">
        <v>5408</v>
      </c>
      <c r="H76" s="74">
        <v>4089</v>
      </c>
      <c r="I76" s="203">
        <v>47988</v>
      </c>
      <c r="J76" s="42" t="s">
        <v>445</v>
      </c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39550</v>
      </c>
    </row>
    <row r="77" spans="1:35">
      <c r="A77" s="7" t="s">
        <v>86</v>
      </c>
      <c r="B77" s="8" t="s">
        <v>261</v>
      </c>
      <c r="C77" s="27" t="s">
        <v>185</v>
      </c>
      <c r="D77" s="74">
        <v>7377</v>
      </c>
      <c r="E77" s="74">
        <v>4039</v>
      </c>
      <c r="F77" s="74">
        <v>2884</v>
      </c>
      <c r="G77" s="74">
        <v>2009</v>
      </c>
      <c r="H77" s="74">
        <v>1519</v>
      </c>
      <c r="I77" s="203">
        <v>17828</v>
      </c>
      <c r="J77" s="42" t="s">
        <v>445</v>
      </c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47988</v>
      </c>
    </row>
    <row r="78" spans="1:35">
      <c r="A78" s="24" t="s">
        <v>87</v>
      </c>
      <c r="B78" s="8" t="s">
        <v>262</v>
      </c>
      <c r="C78" s="32" t="s">
        <v>183</v>
      </c>
      <c r="D78" s="74">
        <v>16030</v>
      </c>
      <c r="E78" s="74">
        <v>8777</v>
      </c>
      <c r="F78" s="74">
        <v>6265</v>
      </c>
      <c r="G78" s="74">
        <v>4366</v>
      </c>
      <c r="H78" s="74">
        <v>3301</v>
      </c>
      <c r="I78" s="203">
        <v>38739</v>
      </c>
      <c r="J78" s="42" t="s">
        <v>445</v>
      </c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17828</v>
      </c>
    </row>
    <row r="79" spans="1:35" ht="15.75">
      <c r="A79" s="7" t="s">
        <v>88</v>
      </c>
      <c r="B79" s="8" t="s">
        <v>263</v>
      </c>
      <c r="C79" s="26" t="s">
        <v>181</v>
      </c>
      <c r="D79" s="74">
        <v>26110</v>
      </c>
      <c r="E79" s="74">
        <v>14297</v>
      </c>
      <c r="F79" s="74">
        <v>10205</v>
      </c>
      <c r="G79" s="74">
        <v>7111</v>
      </c>
      <c r="H79" s="74">
        <v>5377</v>
      </c>
      <c r="I79" s="203">
        <v>63100</v>
      </c>
      <c r="J79" s="42" t="s">
        <v>445</v>
      </c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38739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>
        <v>10146</v>
      </c>
      <c r="E80" s="74">
        <v>5556</v>
      </c>
      <c r="F80" s="74">
        <v>3966</v>
      </c>
      <c r="G80" s="74">
        <v>2763</v>
      </c>
      <c r="H80" s="74">
        <v>2089</v>
      </c>
      <c r="I80" s="203">
        <v>24520</v>
      </c>
      <c r="J80" s="42" t="s">
        <v>445</v>
      </c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63100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>
        <v>20531</v>
      </c>
      <c r="E81" s="74">
        <v>11242</v>
      </c>
      <c r="F81" s="74">
        <v>8024</v>
      </c>
      <c r="G81" s="74">
        <v>5591</v>
      </c>
      <c r="H81" s="74">
        <v>4228</v>
      </c>
      <c r="I81" s="203">
        <v>49616</v>
      </c>
      <c r="J81" s="42" t="s">
        <v>445</v>
      </c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24520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>
        <v>58745</v>
      </c>
      <c r="E82" s="74">
        <v>32167</v>
      </c>
      <c r="F82" s="74">
        <v>22959</v>
      </c>
      <c r="G82" s="74">
        <v>15998</v>
      </c>
      <c r="H82" s="74">
        <v>12097</v>
      </c>
      <c r="I82" s="203">
        <v>141966</v>
      </c>
      <c r="J82" s="42" t="s">
        <v>445</v>
      </c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49616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>
        <v>23515</v>
      </c>
      <c r="E83" s="74">
        <v>12876</v>
      </c>
      <c r="F83" s="74">
        <v>9190</v>
      </c>
      <c r="G83" s="74">
        <v>6404</v>
      </c>
      <c r="H83" s="74">
        <v>4842</v>
      </c>
      <c r="I83" s="203">
        <v>56827</v>
      </c>
      <c r="J83" s="42" t="s">
        <v>445</v>
      </c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141966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>
        <v>35798</v>
      </c>
      <c r="E84" s="74">
        <v>19602</v>
      </c>
      <c r="F84" s="74">
        <v>13991</v>
      </c>
      <c r="G84" s="74">
        <v>9749</v>
      </c>
      <c r="H84" s="74">
        <v>7372</v>
      </c>
      <c r="I84" s="203">
        <v>86512</v>
      </c>
      <c r="J84" s="42" t="s">
        <v>445</v>
      </c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56827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>
        <v>8563</v>
      </c>
      <c r="E85" s="74">
        <v>4688</v>
      </c>
      <c r="F85" s="74">
        <v>3347</v>
      </c>
      <c r="G85" s="74">
        <v>2332</v>
      </c>
      <c r="H85" s="74">
        <v>1763</v>
      </c>
      <c r="I85" s="203">
        <v>20693</v>
      </c>
      <c r="J85" s="42" t="s">
        <v>445</v>
      </c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86512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>
        <v>20870</v>
      </c>
      <c r="E86" s="74">
        <v>11427</v>
      </c>
      <c r="F86" s="74">
        <v>8156</v>
      </c>
      <c r="G86" s="74">
        <v>5684</v>
      </c>
      <c r="H86" s="74">
        <v>4298</v>
      </c>
      <c r="I86" s="203">
        <v>50435</v>
      </c>
      <c r="J86" s="42" t="s">
        <v>445</v>
      </c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20693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>
        <v>25517</v>
      </c>
      <c r="E87" s="74">
        <v>13972</v>
      </c>
      <c r="F87" s="74">
        <v>9973</v>
      </c>
      <c r="G87" s="74">
        <v>6949</v>
      </c>
      <c r="H87" s="74">
        <v>5255</v>
      </c>
      <c r="I87" s="203">
        <v>61666</v>
      </c>
      <c r="J87" s="42" t="s">
        <v>445</v>
      </c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50435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>
        <v>10238</v>
      </c>
      <c r="E88" s="74">
        <v>5606</v>
      </c>
      <c r="F88" s="74">
        <v>4002</v>
      </c>
      <c r="G88" s="74">
        <v>2788</v>
      </c>
      <c r="H88" s="74">
        <v>2108</v>
      </c>
      <c r="I88" s="203">
        <v>24742</v>
      </c>
      <c r="J88" s="42" t="s">
        <v>445</v>
      </c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61666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>
        <v>16725</v>
      </c>
      <c r="E89" s="74">
        <v>9158</v>
      </c>
      <c r="F89" s="74">
        <v>6537</v>
      </c>
      <c r="G89" s="74">
        <v>4555</v>
      </c>
      <c r="H89" s="74">
        <v>3444</v>
      </c>
      <c r="I89" s="203">
        <v>40419</v>
      </c>
      <c r="J89" s="42" t="s">
        <v>445</v>
      </c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24742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>
        <v>11977</v>
      </c>
      <c r="E90" s="74">
        <v>6558</v>
      </c>
      <c r="F90" s="74">
        <v>4681</v>
      </c>
      <c r="G90" s="74">
        <v>3262</v>
      </c>
      <c r="H90" s="74">
        <v>2466</v>
      </c>
      <c r="I90" s="203">
        <v>28944</v>
      </c>
      <c r="J90" s="42" t="s">
        <v>445</v>
      </c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40419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>
        <v>15670</v>
      </c>
      <c r="E91" s="74">
        <v>8580</v>
      </c>
      <c r="F91" s="74">
        <v>6124</v>
      </c>
      <c r="G91" s="74">
        <v>4267</v>
      </c>
      <c r="H91" s="74">
        <v>3227</v>
      </c>
      <c r="I91" s="203">
        <v>37868</v>
      </c>
      <c r="J91" s="42" t="s">
        <v>445</v>
      </c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28944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>
        <v>6590</v>
      </c>
      <c r="E92" s="74">
        <v>3608</v>
      </c>
      <c r="F92" s="74">
        <v>2576</v>
      </c>
      <c r="G92" s="74">
        <v>1795</v>
      </c>
      <c r="H92" s="74">
        <v>1357</v>
      </c>
      <c r="I92" s="203">
        <v>15926</v>
      </c>
      <c r="J92" s="42" t="s">
        <v>445</v>
      </c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37868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>
        <v>7793</v>
      </c>
      <c r="E93" s="74">
        <v>4267</v>
      </c>
      <c r="F93" s="74">
        <v>3046</v>
      </c>
      <c r="G93" s="74">
        <v>2122</v>
      </c>
      <c r="H93" s="74">
        <v>1605</v>
      </c>
      <c r="I93" s="203">
        <v>18833</v>
      </c>
      <c r="J93" s="42" t="s">
        <v>445</v>
      </c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15926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>
        <v>4270</v>
      </c>
      <c r="E94" s="74">
        <v>2338</v>
      </c>
      <c r="F94" s="74">
        <v>1669</v>
      </c>
      <c r="G94" s="74">
        <v>1163</v>
      </c>
      <c r="H94" s="74">
        <v>879</v>
      </c>
      <c r="I94" s="203">
        <v>10319</v>
      </c>
      <c r="J94" s="42" t="s">
        <v>445</v>
      </c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18833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>
        <v>10969</v>
      </c>
      <c r="E95" s="74">
        <v>6006</v>
      </c>
      <c r="F95" s="74">
        <v>4287</v>
      </c>
      <c r="G95" s="74">
        <v>2987</v>
      </c>
      <c r="H95" s="74">
        <v>2259</v>
      </c>
      <c r="I95" s="203">
        <v>26508</v>
      </c>
      <c r="J95" s="42" t="s">
        <v>445</v>
      </c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10319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>
        <v>4407</v>
      </c>
      <c r="E96" s="74">
        <v>2413</v>
      </c>
      <c r="F96" s="74">
        <v>1723</v>
      </c>
      <c r="G96" s="74">
        <v>1200</v>
      </c>
      <c r="H96" s="74">
        <v>908</v>
      </c>
      <c r="I96" s="203">
        <v>10651</v>
      </c>
      <c r="J96" s="42" t="s">
        <v>445</v>
      </c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26508</v>
      </c>
    </row>
    <row r="97" spans="1:34">
      <c r="A97" s="7" t="s">
        <v>106</v>
      </c>
      <c r="B97" s="8" t="s">
        <v>281</v>
      </c>
      <c r="C97" s="27" t="s">
        <v>185</v>
      </c>
      <c r="D97" s="74">
        <v>16315</v>
      </c>
      <c r="E97" s="74">
        <v>8934</v>
      </c>
      <c r="F97" s="74">
        <v>6377</v>
      </c>
      <c r="G97" s="74">
        <v>4443</v>
      </c>
      <c r="H97" s="74">
        <v>3360</v>
      </c>
      <c r="I97" s="203">
        <v>39429</v>
      </c>
      <c r="J97" s="42" t="s">
        <v>445</v>
      </c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10651</v>
      </c>
    </row>
    <row r="98" spans="1:34">
      <c r="A98" s="7" t="s">
        <v>107</v>
      </c>
      <c r="B98" s="8" t="s">
        <v>282</v>
      </c>
      <c r="C98" s="26" t="s">
        <v>181</v>
      </c>
      <c r="D98" s="74">
        <v>15711</v>
      </c>
      <c r="E98" s="74">
        <v>8603</v>
      </c>
      <c r="F98" s="74">
        <v>6140</v>
      </c>
      <c r="G98" s="74">
        <v>4279</v>
      </c>
      <c r="H98" s="74">
        <v>3235</v>
      </c>
      <c r="I98" s="203">
        <v>37968</v>
      </c>
      <c r="J98" s="42" t="s">
        <v>445</v>
      </c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39429</v>
      </c>
    </row>
    <row r="99" spans="1:34">
      <c r="A99" s="7" t="s">
        <v>108</v>
      </c>
      <c r="B99" s="8" t="s">
        <v>283</v>
      </c>
      <c r="C99" s="33" t="s">
        <v>190</v>
      </c>
      <c r="D99" s="74">
        <v>80012</v>
      </c>
      <c r="E99" s="74">
        <v>43812</v>
      </c>
      <c r="F99" s="74">
        <v>31271</v>
      </c>
      <c r="G99" s="74">
        <v>21789</v>
      </c>
      <c r="H99" s="74">
        <v>16476</v>
      </c>
      <c r="I99" s="203">
        <v>193360</v>
      </c>
      <c r="J99" s="42" t="s">
        <v>445</v>
      </c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37968</v>
      </c>
    </row>
    <row r="100" spans="1:34">
      <c r="A100" s="7" t="s">
        <v>109</v>
      </c>
      <c r="B100" s="8" t="s">
        <v>284</v>
      </c>
      <c r="C100" s="33" t="s">
        <v>190</v>
      </c>
      <c r="D100" s="74">
        <v>3672</v>
      </c>
      <c r="E100" s="74">
        <v>2011</v>
      </c>
      <c r="F100" s="74">
        <v>1435</v>
      </c>
      <c r="G100" s="74">
        <v>1000</v>
      </c>
      <c r="H100" s="74">
        <v>756</v>
      </c>
      <c r="I100" s="203">
        <v>8874</v>
      </c>
      <c r="J100" s="42" t="s">
        <v>445</v>
      </c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193360</v>
      </c>
    </row>
    <row r="101" spans="1:34">
      <c r="A101" s="7" t="s">
        <v>110</v>
      </c>
      <c r="B101" s="8" t="s">
        <v>285</v>
      </c>
      <c r="C101" s="32" t="s">
        <v>183</v>
      </c>
      <c r="D101" s="74">
        <v>8813</v>
      </c>
      <c r="E101" s="74">
        <v>4826</v>
      </c>
      <c r="F101" s="74">
        <v>3445</v>
      </c>
      <c r="G101" s="74">
        <v>2400</v>
      </c>
      <c r="H101" s="74">
        <v>1815</v>
      </c>
      <c r="I101" s="203">
        <v>21299</v>
      </c>
      <c r="J101" s="42" t="s">
        <v>445</v>
      </c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8874</v>
      </c>
    </row>
    <row r="102" spans="1:34">
      <c r="A102" s="7" t="s">
        <v>111</v>
      </c>
      <c r="B102" s="8" t="s">
        <v>286</v>
      </c>
      <c r="C102" s="28" t="s">
        <v>187</v>
      </c>
      <c r="D102" s="74">
        <v>61721</v>
      </c>
      <c r="E102" s="74">
        <v>33796</v>
      </c>
      <c r="F102" s="74">
        <v>24122</v>
      </c>
      <c r="G102" s="74">
        <v>16808</v>
      </c>
      <c r="H102" s="74">
        <v>12710</v>
      </c>
      <c r="I102" s="203">
        <v>149157</v>
      </c>
      <c r="J102" s="42" t="s">
        <v>445</v>
      </c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21299</v>
      </c>
    </row>
    <row r="103" spans="1:34">
      <c r="A103" s="7" t="s">
        <v>112</v>
      </c>
      <c r="B103" s="8" t="s">
        <v>287</v>
      </c>
      <c r="C103" s="27" t="s">
        <v>185</v>
      </c>
      <c r="D103" s="74">
        <v>2853</v>
      </c>
      <c r="E103" s="74">
        <v>1562</v>
      </c>
      <c r="F103" s="74">
        <v>1115</v>
      </c>
      <c r="G103" s="74">
        <v>777</v>
      </c>
      <c r="H103" s="74">
        <v>588</v>
      </c>
      <c r="I103" s="203">
        <v>6895</v>
      </c>
      <c r="J103" s="42" t="s">
        <v>445</v>
      </c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149157</v>
      </c>
    </row>
    <row r="104" spans="1:34">
      <c r="A104" s="7" t="s">
        <v>113</v>
      </c>
      <c r="B104" s="8" t="s">
        <v>288</v>
      </c>
      <c r="C104" s="27" t="s">
        <v>185</v>
      </c>
      <c r="D104" s="74">
        <v>16831</v>
      </c>
      <c r="E104" s="74">
        <v>9216</v>
      </c>
      <c r="F104" s="74">
        <v>6578</v>
      </c>
      <c r="G104" s="74">
        <v>4584</v>
      </c>
      <c r="H104" s="74">
        <v>3466</v>
      </c>
      <c r="I104" s="203">
        <v>40675</v>
      </c>
      <c r="J104" s="42" t="s">
        <v>445</v>
      </c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6895</v>
      </c>
    </row>
    <row r="105" spans="1:34">
      <c r="A105" s="7" t="s">
        <v>114</v>
      </c>
      <c r="B105" s="8" t="s">
        <v>289</v>
      </c>
      <c r="C105" s="29" t="s">
        <v>201</v>
      </c>
      <c r="D105" s="74">
        <v>35510</v>
      </c>
      <c r="E105" s="74">
        <v>19444</v>
      </c>
      <c r="F105" s="74">
        <v>13878</v>
      </c>
      <c r="G105" s="74">
        <v>9670</v>
      </c>
      <c r="H105" s="74">
        <v>7312</v>
      </c>
      <c r="I105" s="203">
        <v>85814</v>
      </c>
      <c r="J105" s="42" t="s">
        <v>445</v>
      </c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40675</v>
      </c>
    </row>
    <row r="106" spans="1:34">
      <c r="A106" s="7" t="s">
        <v>115</v>
      </c>
      <c r="B106" s="8" t="s">
        <v>290</v>
      </c>
      <c r="C106" s="28" t="s">
        <v>187</v>
      </c>
      <c r="D106" s="74">
        <v>15542</v>
      </c>
      <c r="E106" s="74">
        <v>8510</v>
      </c>
      <c r="F106" s="74">
        <v>6074</v>
      </c>
      <c r="G106" s="74">
        <v>4233</v>
      </c>
      <c r="H106" s="74">
        <v>3200</v>
      </c>
      <c r="I106" s="203">
        <v>37559</v>
      </c>
      <c r="J106" s="42" t="s">
        <v>445</v>
      </c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85814</v>
      </c>
    </row>
    <row r="107" spans="1:34">
      <c r="A107" s="7" t="s">
        <v>116</v>
      </c>
      <c r="B107" s="8" t="s">
        <v>291</v>
      </c>
      <c r="C107" s="32" t="s">
        <v>183</v>
      </c>
      <c r="D107" s="74">
        <v>46122</v>
      </c>
      <c r="E107" s="74">
        <v>25254</v>
      </c>
      <c r="F107" s="74">
        <v>18026</v>
      </c>
      <c r="G107" s="74">
        <v>12560</v>
      </c>
      <c r="H107" s="74">
        <v>9498</v>
      </c>
      <c r="I107" s="203">
        <v>111460</v>
      </c>
      <c r="J107" s="42" t="s">
        <v>445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37559</v>
      </c>
    </row>
    <row r="108" spans="1:34">
      <c r="A108" s="7" t="s">
        <v>117</v>
      </c>
      <c r="B108" s="8" t="s">
        <v>292</v>
      </c>
      <c r="C108" s="28" t="s">
        <v>187</v>
      </c>
      <c r="D108" s="74">
        <v>25019</v>
      </c>
      <c r="E108" s="74">
        <v>13699</v>
      </c>
      <c r="F108" s="74">
        <v>9778</v>
      </c>
      <c r="G108" s="74">
        <v>6813</v>
      </c>
      <c r="H108" s="74">
        <v>5152</v>
      </c>
      <c r="I108" s="203">
        <v>60461</v>
      </c>
      <c r="J108" s="42" t="s">
        <v>445</v>
      </c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111460</v>
      </c>
    </row>
    <row r="109" spans="1:34">
      <c r="A109" s="7" t="s">
        <v>118</v>
      </c>
      <c r="B109" s="8" t="s">
        <v>293</v>
      </c>
      <c r="C109" s="34" t="s">
        <v>216</v>
      </c>
      <c r="D109" s="74">
        <v>11113</v>
      </c>
      <c r="E109" s="74">
        <v>6085</v>
      </c>
      <c r="F109" s="74">
        <v>4343</v>
      </c>
      <c r="G109" s="74">
        <v>3026</v>
      </c>
      <c r="H109" s="74">
        <v>2288</v>
      </c>
      <c r="I109" s="203">
        <v>26855</v>
      </c>
      <c r="J109" s="42" t="s">
        <v>445</v>
      </c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60461</v>
      </c>
    </row>
    <row r="110" spans="1:34">
      <c r="A110" s="7" t="s">
        <v>119</v>
      </c>
      <c r="B110" s="8" t="s">
        <v>294</v>
      </c>
      <c r="C110" s="27" t="s">
        <v>185</v>
      </c>
      <c r="D110" s="74">
        <v>84594</v>
      </c>
      <c r="E110" s="74">
        <v>46320</v>
      </c>
      <c r="F110" s="74">
        <v>33061</v>
      </c>
      <c r="G110" s="74">
        <v>23037</v>
      </c>
      <c r="H110" s="74">
        <v>17420</v>
      </c>
      <c r="I110" s="203">
        <v>204432</v>
      </c>
      <c r="J110" s="42" t="s">
        <v>445</v>
      </c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26855</v>
      </c>
    </row>
    <row r="111" spans="1:34">
      <c r="A111" s="7" t="s">
        <v>120</v>
      </c>
      <c r="B111" s="8" t="s">
        <v>295</v>
      </c>
      <c r="C111" s="33" t="s">
        <v>190</v>
      </c>
      <c r="D111" s="74">
        <v>9613</v>
      </c>
      <c r="E111" s="74">
        <v>5263</v>
      </c>
      <c r="F111" s="74">
        <v>3757</v>
      </c>
      <c r="G111" s="74">
        <v>2618</v>
      </c>
      <c r="H111" s="74">
        <v>1980</v>
      </c>
      <c r="I111" s="203">
        <v>23231</v>
      </c>
      <c r="J111" s="42" t="s">
        <v>445</v>
      </c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204432</v>
      </c>
    </row>
    <row r="112" spans="1:34">
      <c r="A112" s="7" t="s">
        <v>121</v>
      </c>
      <c r="B112" s="8" t="s">
        <v>296</v>
      </c>
      <c r="C112" s="26" t="s">
        <v>181</v>
      </c>
      <c r="D112" s="74">
        <v>21214</v>
      </c>
      <c r="E112" s="74">
        <v>11616</v>
      </c>
      <c r="F112" s="74">
        <v>8291</v>
      </c>
      <c r="G112" s="74">
        <v>5777</v>
      </c>
      <c r="H112" s="74">
        <v>4369</v>
      </c>
      <c r="I112" s="203">
        <v>51267</v>
      </c>
      <c r="J112" s="42" t="s">
        <v>445</v>
      </c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23231</v>
      </c>
    </row>
    <row r="113" spans="1:34">
      <c r="A113" s="7" t="s">
        <v>122</v>
      </c>
      <c r="B113" s="8" t="s">
        <v>297</v>
      </c>
      <c r="C113" s="26" t="s">
        <v>181</v>
      </c>
      <c r="D113" s="74">
        <v>15782</v>
      </c>
      <c r="E113" s="74">
        <v>8641</v>
      </c>
      <c r="F113" s="74">
        <v>6168</v>
      </c>
      <c r="G113" s="74">
        <v>4298</v>
      </c>
      <c r="H113" s="74">
        <v>3250</v>
      </c>
      <c r="I113" s="203">
        <v>38139</v>
      </c>
      <c r="J113" s="42" t="s">
        <v>445</v>
      </c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51267</v>
      </c>
    </row>
    <row r="114" spans="1:34">
      <c r="A114" s="7" t="s">
        <v>123</v>
      </c>
      <c r="B114" s="8" t="s">
        <v>298</v>
      </c>
      <c r="C114" s="32" t="s">
        <v>183</v>
      </c>
      <c r="D114" s="74">
        <v>10762</v>
      </c>
      <c r="E114" s="74">
        <v>5893</v>
      </c>
      <c r="F114" s="74">
        <v>4206</v>
      </c>
      <c r="G114" s="74">
        <v>2931</v>
      </c>
      <c r="H114" s="74">
        <v>2216</v>
      </c>
      <c r="I114" s="203">
        <v>26008</v>
      </c>
      <c r="J114" s="42" t="s">
        <v>445</v>
      </c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38139</v>
      </c>
    </row>
    <row r="115" spans="1:34">
      <c r="A115" s="7" t="s">
        <v>124</v>
      </c>
      <c r="B115" s="8" t="s">
        <v>299</v>
      </c>
      <c r="C115" s="29" t="s">
        <v>201</v>
      </c>
      <c r="D115" s="74">
        <v>98880</v>
      </c>
      <c r="E115" s="74">
        <v>54143</v>
      </c>
      <c r="F115" s="74">
        <v>38645</v>
      </c>
      <c r="G115" s="74">
        <v>26928</v>
      </c>
      <c r="H115" s="74">
        <v>20362</v>
      </c>
      <c r="I115" s="203">
        <v>238958</v>
      </c>
      <c r="J115" s="42" t="s">
        <v>445</v>
      </c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26008</v>
      </c>
    </row>
    <row r="116" spans="1:34">
      <c r="A116" s="7" t="s">
        <v>125</v>
      </c>
      <c r="B116" s="8" t="s">
        <v>300</v>
      </c>
      <c r="C116" s="33" t="s">
        <v>190</v>
      </c>
      <c r="D116" s="74">
        <v>5512</v>
      </c>
      <c r="E116" s="74">
        <v>3018</v>
      </c>
      <c r="F116" s="74">
        <v>2155</v>
      </c>
      <c r="G116" s="74">
        <v>1501</v>
      </c>
      <c r="H116" s="74">
        <v>1135</v>
      </c>
      <c r="I116" s="203">
        <v>13321</v>
      </c>
      <c r="J116" s="42" t="s">
        <v>445</v>
      </c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238958</v>
      </c>
    </row>
    <row r="117" spans="1:34">
      <c r="A117" s="7" t="s">
        <v>126</v>
      </c>
      <c r="B117" s="8" t="s">
        <v>301</v>
      </c>
      <c r="C117" s="27" t="s">
        <v>185</v>
      </c>
      <c r="D117" s="74">
        <v>22460</v>
      </c>
      <c r="E117" s="74">
        <v>12298</v>
      </c>
      <c r="F117" s="74">
        <v>8778</v>
      </c>
      <c r="G117" s="74">
        <v>6117</v>
      </c>
      <c r="H117" s="74">
        <v>4625</v>
      </c>
      <c r="I117" s="203">
        <v>54278</v>
      </c>
      <c r="J117" s="42" t="s">
        <v>445</v>
      </c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13321</v>
      </c>
    </row>
    <row r="118" spans="1:34">
      <c r="A118" s="7" t="s">
        <v>127</v>
      </c>
      <c r="B118" s="8" t="s">
        <v>302</v>
      </c>
      <c r="C118" s="34" t="s">
        <v>216</v>
      </c>
      <c r="D118" s="74">
        <v>9540</v>
      </c>
      <c r="E118" s="74">
        <v>5223</v>
      </c>
      <c r="F118" s="74">
        <v>3728</v>
      </c>
      <c r="G118" s="74">
        <v>2598</v>
      </c>
      <c r="H118" s="74">
        <v>1965</v>
      </c>
      <c r="I118" s="203">
        <v>23054</v>
      </c>
      <c r="J118" s="42" t="s">
        <v>445</v>
      </c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54278</v>
      </c>
    </row>
    <row r="119" spans="1:34">
      <c r="A119" s="7" t="s">
        <v>128</v>
      </c>
      <c r="B119" s="8" t="s">
        <v>303</v>
      </c>
      <c r="C119" s="26" t="s">
        <v>181</v>
      </c>
      <c r="D119" s="74">
        <v>7533</v>
      </c>
      <c r="E119" s="74">
        <v>4125</v>
      </c>
      <c r="F119" s="74">
        <v>2944</v>
      </c>
      <c r="G119" s="74">
        <v>2052</v>
      </c>
      <c r="H119" s="74">
        <v>1551</v>
      </c>
      <c r="I119" s="203">
        <v>18205</v>
      </c>
      <c r="J119" s="42" t="s">
        <v>445</v>
      </c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23054</v>
      </c>
    </row>
    <row r="120" spans="1:34">
      <c r="A120" s="7" t="s">
        <v>129</v>
      </c>
      <c r="B120" s="8" t="s">
        <v>304</v>
      </c>
      <c r="C120" s="34" t="s">
        <v>216</v>
      </c>
      <c r="D120" s="74">
        <v>28457</v>
      </c>
      <c r="E120" s="74">
        <v>15582</v>
      </c>
      <c r="F120" s="74">
        <v>11122</v>
      </c>
      <c r="G120" s="74">
        <v>7750</v>
      </c>
      <c r="H120" s="74">
        <v>5860</v>
      </c>
      <c r="I120" s="203">
        <v>68771</v>
      </c>
      <c r="J120" s="42" t="s">
        <v>445</v>
      </c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18205</v>
      </c>
    </row>
    <row r="121" spans="1:34">
      <c r="A121" s="7" t="s">
        <v>130</v>
      </c>
      <c r="B121" s="8" t="s">
        <v>305</v>
      </c>
      <c r="C121" s="32" t="s">
        <v>183</v>
      </c>
      <c r="D121" s="74">
        <v>6081</v>
      </c>
      <c r="E121" s="74">
        <v>3330</v>
      </c>
      <c r="F121" s="74">
        <v>2377</v>
      </c>
      <c r="G121" s="74">
        <v>1656</v>
      </c>
      <c r="H121" s="74">
        <v>1252</v>
      </c>
      <c r="I121" s="203">
        <v>14696</v>
      </c>
      <c r="J121" s="42" t="s">
        <v>445</v>
      </c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68771</v>
      </c>
    </row>
    <row r="122" spans="1:34">
      <c r="A122" s="7" t="s">
        <v>131</v>
      </c>
      <c r="B122" s="8" t="s">
        <v>306</v>
      </c>
      <c r="C122" s="27" t="s">
        <v>185</v>
      </c>
      <c r="D122" s="74">
        <v>25735</v>
      </c>
      <c r="E122" s="74">
        <v>14091</v>
      </c>
      <c r="F122" s="74">
        <v>10058</v>
      </c>
      <c r="G122" s="74">
        <v>7008</v>
      </c>
      <c r="H122" s="74">
        <v>5300</v>
      </c>
      <c r="I122" s="203">
        <v>62192</v>
      </c>
      <c r="J122" s="42" t="s">
        <v>445</v>
      </c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14696</v>
      </c>
    </row>
    <row r="123" spans="1:34">
      <c r="A123" s="7" t="s">
        <v>132</v>
      </c>
      <c r="B123" s="8" t="s">
        <v>307</v>
      </c>
      <c r="C123" s="33" t="s">
        <v>190</v>
      </c>
      <c r="D123" s="74">
        <v>41211</v>
      </c>
      <c r="E123" s="74">
        <v>22566</v>
      </c>
      <c r="F123" s="74">
        <v>16106</v>
      </c>
      <c r="G123" s="74">
        <v>11223</v>
      </c>
      <c r="H123" s="74">
        <v>8486</v>
      </c>
      <c r="I123" s="203">
        <v>99592</v>
      </c>
      <c r="J123" s="42" t="s">
        <v>445</v>
      </c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62192</v>
      </c>
    </row>
    <row r="124" spans="1:34">
      <c r="A124" s="7" t="s">
        <v>133</v>
      </c>
      <c r="B124" s="8" t="s">
        <v>308</v>
      </c>
      <c r="C124" s="33" t="s">
        <v>190</v>
      </c>
      <c r="D124" s="74">
        <v>35630</v>
      </c>
      <c r="E124" s="74">
        <v>19509</v>
      </c>
      <c r="F124" s="74">
        <v>13925</v>
      </c>
      <c r="G124" s="74">
        <v>9703</v>
      </c>
      <c r="H124" s="74">
        <v>7337</v>
      </c>
      <c r="I124" s="203">
        <v>86104</v>
      </c>
      <c r="J124" s="42" t="s">
        <v>445</v>
      </c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99592</v>
      </c>
    </row>
    <row r="125" spans="1:34">
      <c r="A125" s="7" t="s">
        <v>134</v>
      </c>
      <c r="B125" s="8" t="s">
        <v>309</v>
      </c>
      <c r="C125" s="26" t="s">
        <v>181</v>
      </c>
      <c r="D125" s="74">
        <v>6394</v>
      </c>
      <c r="E125" s="74">
        <v>3501</v>
      </c>
      <c r="F125" s="74">
        <v>2499</v>
      </c>
      <c r="G125" s="74">
        <v>1741</v>
      </c>
      <c r="H125" s="74">
        <v>1317</v>
      </c>
      <c r="I125" s="203">
        <v>15452</v>
      </c>
      <c r="J125" s="42" t="s">
        <v>445</v>
      </c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86104</v>
      </c>
    </row>
    <row r="126" spans="1:34">
      <c r="A126" s="7" t="s">
        <v>135</v>
      </c>
      <c r="B126" s="8" t="s">
        <v>310</v>
      </c>
      <c r="C126" s="32" t="s">
        <v>183</v>
      </c>
      <c r="D126" s="74">
        <v>8048</v>
      </c>
      <c r="E126" s="74">
        <v>4407</v>
      </c>
      <c r="F126" s="74">
        <v>3146</v>
      </c>
      <c r="G126" s="74">
        <v>2192</v>
      </c>
      <c r="H126" s="74">
        <v>1657</v>
      </c>
      <c r="I126" s="203">
        <v>19450</v>
      </c>
      <c r="J126" s="42" t="s">
        <v>445</v>
      </c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15452</v>
      </c>
    </row>
    <row r="127" spans="1:34">
      <c r="A127" s="7" t="s">
        <v>136</v>
      </c>
      <c r="B127" s="8" t="s">
        <v>311</v>
      </c>
      <c r="C127" s="29" t="s">
        <v>201</v>
      </c>
      <c r="D127" s="74">
        <v>18059</v>
      </c>
      <c r="E127" s="74">
        <v>9899</v>
      </c>
      <c r="F127" s="74">
        <v>7065</v>
      </c>
      <c r="G127" s="74">
        <v>4927</v>
      </c>
      <c r="H127" s="74">
        <v>3675</v>
      </c>
      <c r="I127" s="203">
        <v>43625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19450</v>
      </c>
    </row>
    <row r="128" spans="1:34">
      <c r="A128" s="7" t="s">
        <v>137</v>
      </c>
      <c r="B128" s="8" t="s">
        <v>312</v>
      </c>
      <c r="C128" s="26" t="s">
        <v>181</v>
      </c>
      <c r="D128" s="74">
        <v>19935</v>
      </c>
      <c r="E128" s="74">
        <v>10915</v>
      </c>
      <c r="F128" s="74">
        <v>7791</v>
      </c>
      <c r="G128" s="74">
        <v>5429</v>
      </c>
      <c r="H128" s="74">
        <v>4105</v>
      </c>
      <c r="I128" s="203">
        <v>48175</v>
      </c>
      <c r="J128" s="42" t="s">
        <v>445</v>
      </c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43625</v>
      </c>
    </row>
    <row r="129" spans="1:34">
      <c r="A129" s="7" t="s">
        <v>138</v>
      </c>
      <c r="B129" s="8" t="s">
        <v>313</v>
      </c>
      <c r="C129" s="26" t="s">
        <v>181</v>
      </c>
      <c r="D129" s="74">
        <v>15721</v>
      </c>
      <c r="E129" s="74">
        <v>8608</v>
      </c>
      <c r="F129" s="74">
        <v>6144</v>
      </c>
      <c r="G129" s="74">
        <v>4281</v>
      </c>
      <c r="H129" s="74">
        <v>3237</v>
      </c>
      <c r="I129" s="203">
        <v>37991</v>
      </c>
      <c r="J129" s="42" t="s">
        <v>445</v>
      </c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48175</v>
      </c>
    </row>
    <row r="130" spans="1:34">
      <c r="A130" s="7" t="s">
        <v>139</v>
      </c>
      <c r="B130" s="8" t="s">
        <v>314</v>
      </c>
      <c r="C130" s="29" t="s">
        <v>201</v>
      </c>
      <c r="D130" s="74">
        <v>47900</v>
      </c>
      <c r="E130" s="74">
        <v>26228</v>
      </c>
      <c r="F130" s="74">
        <v>18721</v>
      </c>
      <c r="G130" s="74">
        <v>13045</v>
      </c>
      <c r="H130" s="74">
        <v>9864</v>
      </c>
      <c r="I130" s="203">
        <v>115758</v>
      </c>
      <c r="J130" s="42" t="s">
        <v>445</v>
      </c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37991</v>
      </c>
    </row>
    <row r="131" spans="1:34">
      <c r="A131" s="7" t="s">
        <v>140</v>
      </c>
      <c r="B131" s="8" t="s">
        <v>315</v>
      </c>
      <c r="C131" s="32" t="s">
        <v>183</v>
      </c>
      <c r="D131" s="74">
        <v>7658</v>
      </c>
      <c r="E131" s="74">
        <v>4193</v>
      </c>
      <c r="F131" s="74">
        <v>2993</v>
      </c>
      <c r="G131" s="74">
        <v>2086</v>
      </c>
      <c r="H131" s="74">
        <v>1577</v>
      </c>
      <c r="I131" s="203">
        <v>18507</v>
      </c>
      <c r="J131" s="42" t="s">
        <v>445</v>
      </c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115758</v>
      </c>
    </row>
    <row r="132" spans="1:34">
      <c r="A132" s="7" t="s">
        <v>141</v>
      </c>
      <c r="B132" s="8" t="s">
        <v>316</v>
      </c>
      <c r="C132" s="26" t="s">
        <v>181</v>
      </c>
      <c r="D132" s="74">
        <v>7400</v>
      </c>
      <c r="E132" s="74">
        <v>4052</v>
      </c>
      <c r="F132" s="74">
        <v>2892</v>
      </c>
      <c r="G132" s="74">
        <v>2015</v>
      </c>
      <c r="H132" s="74">
        <v>1524</v>
      </c>
      <c r="I132" s="203">
        <v>17883</v>
      </c>
      <c r="J132" s="42" t="s">
        <v>445</v>
      </c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18507</v>
      </c>
    </row>
    <row r="133" spans="1:34">
      <c r="A133" s="7" t="s">
        <v>142</v>
      </c>
      <c r="B133" s="8" t="s">
        <v>317</v>
      </c>
      <c r="C133" s="26" t="s">
        <v>181</v>
      </c>
      <c r="D133" s="74">
        <v>51005</v>
      </c>
      <c r="E133" s="74">
        <v>27928</v>
      </c>
      <c r="F133" s="74">
        <v>19934</v>
      </c>
      <c r="G133" s="74">
        <v>13890</v>
      </c>
      <c r="H133" s="74">
        <v>10503</v>
      </c>
      <c r="I133" s="203">
        <v>123260</v>
      </c>
      <c r="J133" s="42" t="s">
        <v>445</v>
      </c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17883</v>
      </c>
    </row>
    <row r="134" spans="1:34">
      <c r="A134" s="7" t="s">
        <v>143</v>
      </c>
      <c r="B134" s="8" t="s">
        <v>318</v>
      </c>
      <c r="C134" s="34" t="s">
        <v>216</v>
      </c>
      <c r="D134" s="74">
        <v>3081</v>
      </c>
      <c r="E134" s="74">
        <v>1687</v>
      </c>
      <c r="F134" s="74">
        <v>1204</v>
      </c>
      <c r="G134" s="74">
        <v>839</v>
      </c>
      <c r="H134" s="74">
        <v>635</v>
      </c>
      <c r="I134" s="203">
        <v>7446</v>
      </c>
      <c r="J134" s="42" t="s">
        <v>445</v>
      </c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123260</v>
      </c>
    </row>
    <row r="135" spans="1:34">
      <c r="A135" s="7" t="s">
        <v>144</v>
      </c>
      <c r="B135" s="8" t="s">
        <v>319</v>
      </c>
      <c r="C135" s="29" t="s">
        <v>201</v>
      </c>
      <c r="D135" s="74">
        <v>34899</v>
      </c>
      <c r="E135" s="74">
        <v>19109</v>
      </c>
      <c r="F135" s="74">
        <v>13639</v>
      </c>
      <c r="G135" s="74">
        <v>9504</v>
      </c>
      <c r="H135" s="74">
        <v>7187</v>
      </c>
      <c r="I135" s="203">
        <v>84338</v>
      </c>
      <c r="J135" s="42" t="s">
        <v>445</v>
      </c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7446</v>
      </c>
    </row>
    <row r="136" spans="1:34">
      <c r="A136" s="7" t="s">
        <v>145</v>
      </c>
      <c r="B136" s="8" t="s">
        <v>320</v>
      </c>
      <c r="C136" s="32" t="s">
        <v>183</v>
      </c>
      <c r="D136" s="74">
        <v>3375</v>
      </c>
      <c r="E136" s="74">
        <v>1848</v>
      </c>
      <c r="F136" s="74">
        <v>1319</v>
      </c>
      <c r="G136" s="74">
        <v>919</v>
      </c>
      <c r="H136" s="74">
        <v>695</v>
      </c>
      <c r="I136" s="203">
        <v>8156</v>
      </c>
      <c r="J136" s="42" t="s">
        <v>445</v>
      </c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84338</v>
      </c>
    </row>
    <row r="137" spans="1:34">
      <c r="A137" s="7" t="s">
        <v>146</v>
      </c>
      <c r="B137" s="8" t="s">
        <v>321</v>
      </c>
      <c r="C137" s="33" t="s">
        <v>190</v>
      </c>
      <c r="D137" s="74">
        <v>7772</v>
      </c>
      <c r="E137" s="74">
        <v>4256</v>
      </c>
      <c r="F137" s="74">
        <v>3038</v>
      </c>
      <c r="G137" s="74">
        <v>2117</v>
      </c>
      <c r="H137" s="74">
        <v>1601</v>
      </c>
      <c r="I137" s="203">
        <v>18784</v>
      </c>
      <c r="J137" s="42" t="s">
        <v>445</v>
      </c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8156</v>
      </c>
    </row>
    <row r="138" spans="1:34">
      <c r="A138" s="7" t="s">
        <v>147</v>
      </c>
      <c r="B138" s="8" t="s">
        <v>322</v>
      </c>
      <c r="C138" s="34" t="s">
        <v>216</v>
      </c>
      <c r="D138" s="74">
        <v>267487</v>
      </c>
      <c r="E138" s="74">
        <v>146466</v>
      </c>
      <c r="F138" s="74">
        <v>104540</v>
      </c>
      <c r="G138" s="74">
        <v>72844</v>
      </c>
      <c r="H138" s="74">
        <v>55082</v>
      </c>
      <c r="I138" s="203">
        <v>646419</v>
      </c>
      <c r="J138" s="42" t="s">
        <v>445</v>
      </c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18784</v>
      </c>
    </row>
    <row r="139" spans="1:34">
      <c r="A139" s="7" t="s">
        <v>148</v>
      </c>
      <c r="B139" s="8" t="s">
        <v>323</v>
      </c>
      <c r="C139" s="32" t="s">
        <v>183</v>
      </c>
      <c r="D139" s="74">
        <v>39545</v>
      </c>
      <c r="E139" s="74">
        <v>21653</v>
      </c>
      <c r="F139" s="74">
        <v>15455</v>
      </c>
      <c r="G139" s="74">
        <v>10769</v>
      </c>
      <c r="H139" s="74">
        <v>8143</v>
      </c>
      <c r="I139" s="203">
        <v>95565</v>
      </c>
      <c r="J139" s="42" t="s">
        <v>445</v>
      </c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646419</v>
      </c>
    </row>
    <row r="140" spans="1:34">
      <c r="A140" s="7" t="s">
        <v>149</v>
      </c>
      <c r="B140" s="8" t="s">
        <v>324</v>
      </c>
      <c r="C140" s="33" t="s">
        <v>190</v>
      </c>
      <c r="D140" s="74">
        <v>7718</v>
      </c>
      <c r="E140" s="74">
        <v>4226</v>
      </c>
      <c r="F140" s="74">
        <v>3016</v>
      </c>
      <c r="G140" s="74">
        <v>2102</v>
      </c>
      <c r="H140" s="74">
        <v>1589</v>
      </c>
      <c r="I140" s="203">
        <v>18651</v>
      </c>
      <c r="J140" s="42" t="s">
        <v>445</v>
      </c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95565</v>
      </c>
    </row>
    <row r="141" spans="1:34">
      <c r="A141" s="7" t="s">
        <v>150</v>
      </c>
      <c r="B141" s="8" t="s">
        <v>325</v>
      </c>
      <c r="C141" s="26" t="s">
        <v>181</v>
      </c>
      <c r="D141" s="74">
        <v>19556</v>
      </c>
      <c r="E141" s="74">
        <v>10708</v>
      </c>
      <c r="F141" s="74">
        <v>7643</v>
      </c>
      <c r="G141" s="74">
        <v>5326</v>
      </c>
      <c r="H141" s="74">
        <v>4027</v>
      </c>
      <c r="I141" s="203">
        <v>47260</v>
      </c>
      <c r="J141" s="42" t="s">
        <v>445</v>
      </c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18651</v>
      </c>
    </row>
    <row r="142" spans="1:34">
      <c r="A142" s="7" t="s">
        <v>151</v>
      </c>
      <c r="B142" s="8" t="s">
        <v>326</v>
      </c>
      <c r="C142" s="32" t="s">
        <v>183</v>
      </c>
      <c r="D142" s="74">
        <v>38005</v>
      </c>
      <c r="E142" s="74">
        <v>20810</v>
      </c>
      <c r="F142" s="74">
        <v>14854</v>
      </c>
      <c r="G142" s="74">
        <v>10350</v>
      </c>
      <c r="H142" s="74">
        <v>7826</v>
      </c>
      <c r="I142" s="203">
        <v>91845</v>
      </c>
      <c r="J142" s="42" t="s">
        <v>445</v>
      </c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47260</v>
      </c>
    </row>
    <row r="143" spans="1:34">
      <c r="A143" s="7" t="s">
        <v>152</v>
      </c>
      <c r="B143" s="8" t="s">
        <v>327</v>
      </c>
      <c r="C143" s="28" t="s">
        <v>187</v>
      </c>
      <c r="D143" s="74">
        <v>241864</v>
      </c>
      <c r="E143" s="74">
        <v>132436</v>
      </c>
      <c r="F143" s="74">
        <v>94526</v>
      </c>
      <c r="G143" s="74">
        <v>65866</v>
      </c>
      <c r="H143" s="74">
        <v>49805</v>
      </c>
      <c r="I143" s="203">
        <v>584497</v>
      </c>
      <c r="J143" s="42" t="s">
        <v>445</v>
      </c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91845</v>
      </c>
    </row>
    <row r="144" spans="1:34">
      <c r="A144" s="7" t="s">
        <v>153</v>
      </c>
      <c r="B144" s="8" t="s">
        <v>328</v>
      </c>
      <c r="C144" s="27" t="s">
        <v>185</v>
      </c>
      <c r="D144" s="74">
        <v>6682</v>
      </c>
      <c r="E144" s="74">
        <v>3659</v>
      </c>
      <c r="F144" s="74">
        <v>2612</v>
      </c>
      <c r="G144" s="74">
        <v>1820</v>
      </c>
      <c r="H144" s="74">
        <v>1376</v>
      </c>
      <c r="I144" s="203">
        <v>16149</v>
      </c>
      <c r="J144" s="42" t="s">
        <v>445</v>
      </c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584497</v>
      </c>
    </row>
    <row r="145" spans="1:34">
      <c r="A145" s="7" t="s">
        <v>154</v>
      </c>
      <c r="B145" s="8" t="s">
        <v>329</v>
      </c>
      <c r="C145" s="26" t="s">
        <v>181</v>
      </c>
      <c r="D145" s="74">
        <v>12974</v>
      </c>
      <c r="E145" s="74">
        <v>7104</v>
      </c>
      <c r="F145" s="74">
        <v>5071</v>
      </c>
      <c r="G145" s="74">
        <v>3533</v>
      </c>
      <c r="H145" s="74">
        <v>2672</v>
      </c>
      <c r="I145" s="203">
        <v>31354</v>
      </c>
      <c r="J145" s="42" t="s">
        <v>445</v>
      </c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16149</v>
      </c>
    </row>
    <row r="146" spans="1:34">
      <c r="A146" s="7" t="s">
        <v>155</v>
      </c>
      <c r="B146" s="8" t="s">
        <v>330</v>
      </c>
      <c r="C146" s="32" t="s">
        <v>183</v>
      </c>
      <c r="D146" s="74">
        <v>3690</v>
      </c>
      <c r="E146" s="74">
        <v>2020</v>
      </c>
      <c r="F146" s="74">
        <v>1442</v>
      </c>
      <c r="G146" s="74">
        <v>1005</v>
      </c>
      <c r="H146" s="74">
        <v>760</v>
      </c>
      <c r="I146" s="203">
        <v>8917</v>
      </c>
      <c r="J146" s="42" t="s">
        <v>445</v>
      </c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31354</v>
      </c>
    </row>
    <row r="147" spans="1:34">
      <c r="A147" s="7" t="s">
        <v>156</v>
      </c>
      <c r="B147" s="8" t="s">
        <v>331</v>
      </c>
      <c r="C147" s="29" t="s">
        <v>201</v>
      </c>
      <c r="D147" s="74">
        <v>13546</v>
      </c>
      <c r="E147" s="74">
        <v>7417</v>
      </c>
      <c r="F147" s="74">
        <v>5294</v>
      </c>
      <c r="G147" s="74">
        <v>3689</v>
      </c>
      <c r="H147" s="74">
        <v>2790</v>
      </c>
      <c r="I147" s="203">
        <v>32736</v>
      </c>
      <c r="J147" s="42" t="s">
        <v>445</v>
      </c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8917</v>
      </c>
    </row>
    <row r="148" spans="1:34">
      <c r="A148" s="7" t="s">
        <v>157</v>
      </c>
      <c r="B148" s="8" t="s">
        <v>332</v>
      </c>
      <c r="C148" s="32" t="s">
        <v>183</v>
      </c>
      <c r="D148" s="74">
        <v>25856</v>
      </c>
      <c r="E148" s="74">
        <v>14158</v>
      </c>
      <c r="F148" s="74">
        <v>10105</v>
      </c>
      <c r="G148" s="74">
        <v>7041</v>
      </c>
      <c r="H148" s="74">
        <v>5325</v>
      </c>
      <c r="I148" s="203">
        <v>62485</v>
      </c>
      <c r="J148" s="42" t="s">
        <v>445</v>
      </c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32736</v>
      </c>
    </row>
    <row r="149" spans="1:34">
      <c r="A149" s="7" t="s">
        <v>158</v>
      </c>
      <c r="B149" s="8" t="s">
        <v>333</v>
      </c>
      <c r="C149" s="26" t="s">
        <v>181</v>
      </c>
      <c r="D149" s="74">
        <v>19939</v>
      </c>
      <c r="E149" s="74">
        <v>10918</v>
      </c>
      <c r="F149" s="74">
        <v>7793</v>
      </c>
      <c r="G149" s="74">
        <v>5430</v>
      </c>
      <c r="H149" s="74">
        <v>4106</v>
      </c>
      <c r="I149" s="203">
        <v>48186</v>
      </c>
      <c r="J149" s="42" t="s">
        <v>445</v>
      </c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62485</v>
      </c>
    </row>
    <row r="150" spans="1:34">
      <c r="A150" s="7" t="s">
        <v>159</v>
      </c>
      <c r="B150" s="8" t="s">
        <v>334</v>
      </c>
      <c r="C150" s="28" t="s">
        <v>187</v>
      </c>
      <c r="D150" s="74">
        <v>44344</v>
      </c>
      <c r="E150" s="74">
        <v>24281</v>
      </c>
      <c r="F150" s="74">
        <v>17331</v>
      </c>
      <c r="G150" s="74">
        <v>12077</v>
      </c>
      <c r="H150" s="74">
        <v>9132</v>
      </c>
      <c r="I150" s="203">
        <v>107165</v>
      </c>
      <c r="J150" s="42" t="s">
        <v>445</v>
      </c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48186</v>
      </c>
    </row>
    <row r="151" spans="1:34">
      <c r="A151" s="7" t="s">
        <v>160</v>
      </c>
      <c r="B151" s="8" t="s">
        <v>335</v>
      </c>
      <c r="C151" s="27" t="s">
        <v>185</v>
      </c>
      <c r="D151" s="74">
        <v>17347</v>
      </c>
      <c r="E151" s="74">
        <v>9499</v>
      </c>
      <c r="F151" s="74">
        <v>6780</v>
      </c>
      <c r="G151" s="74">
        <v>4724</v>
      </c>
      <c r="H151" s="74">
        <v>3572</v>
      </c>
      <c r="I151" s="203">
        <v>41922</v>
      </c>
      <c r="J151" s="42" t="s">
        <v>445</v>
      </c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107165</v>
      </c>
    </row>
    <row r="152" spans="1:34">
      <c r="A152" s="7" t="s">
        <v>161</v>
      </c>
      <c r="B152" s="8" t="s">
        <v>336</v>
      </c>
      <c r="C152" s="27" t="s">
        <v>185</v>
      </c>
      <c r="D152" s="74">
        <v>11331</v>
      </c>
      <c r="E152" s="74">
        <v>6204</v>
      </c>
      <c r="F152" s="74">
        <v>4428</v>
      </c>
      <c r="G152" s="74">
        <v>3086</v>
      </c>
      <c r="H152" s="74">
        <v>2333</v>
      </c>
      <c r="I152" s="203">
        <v>27382</v>
      </c>
      <c r="J152" s="42" t="s">
        <v>445</v>
      </c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41922</v>
      </c>
    </row>
    <row r="153" spans="1:34">
      <c r="A153" s="7" t="s">
        <v>162</v>
      </c>
      <c r="B153" s="8" t="s">
        <v>337</v>
      </c>
      <c r="C153" s="32" t="s">
        <v>183</v>
      </c>
      <c r="D153" s="74">
        <v>7675</v>
      </c>
      <c r="E153" s="74">
        <v>4202</v>
      </c>
      <c r="F153" s="74">
        <v>3000</v>
      </c>
      <c r="G153" s="74">
        <v>2090</v>
      </c>
      <c r="H153" s="74">
        <v>1581</v>
      </c>
      <c r="I153" s="203">
        <v>18548</v>
      </c>
      <c r="J153" s="42" t="s">
        <v>445</v>
      </c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27382</v>
      </c>
    </row>
    <row r="154" spans="1:34">
      <c r="A154" s="7" t="s">
        <v>163</v>
      </c>
      <c r="B154" s="8" t="s">
        <v>338</v>
      </c>
      <c r="C154" s="29" t="s">
        <v>201</v>
      </c>
      <c r="D154" s="74">
        <v>89432</v>
      </c>
      <c r="E154" s="74">
        <v>48969</v>
      </c>
      <c r="F154" s="74">
        <v>34952</v>
      </c>
      <c r="G154" s="74">
        <v>24355</v>
      </c>
      <c r="H154" s="74">
        <v>18416</v>
      </c>
      <c r="I154" s="203">
        <v>216124</v>
      </c>
      <c r="J154" s="42" t="s">
        <v>445</v>
      </c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18548</v>
      </c>
    </row>
    <row r="155" spans="1:34">
      <c r="A155" s="7" t="s">
        <v>164</v>
      </c>
      <c r="B155" s="8" t="s">
        <v>339</v>
      </c>
      <c r="C155" s="27" t="s">
        <v>185</v>
      </c>
      <c r="D155" s="74">
        <v>16152</v>
      </c>
      <c r="E155" s="74">
        <v>8844</v>
      </c>
      <c r="F155" s="74">
        <v>6313</v>
      </c>
      <c r="G155" s="74">
        <v>4399</v>
      </c>
      <c r="H155" s="74">
        <v>3326</v>
      </c>
      <c r="I155" s="203">
        <v>39034</v>
      </c>
      <c r="J155" s="42" t="s">
        <v>445</v>
      </c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216124</v>
      </c>
    </row>
    <row r="156" spans="1:34">
      <c r="A156" s="7" t="s">
        <v>165</v>
      </c>
      <c r="B156" s="8" t="s">
        <v>340</v>
      </c>
      <c r="C156" s="33" t="s">
        <v>190</v>
      </c>
      <c r="D156" s="74">
        <v>5365</v>
      </c>
      <c r="E156" s="74">
        <v>2937</v>
      </c>
      <c r="F156" s="74">
        <v>2097</v>
      </c>
      <c r="G156" s="74">
        <v>1461</v>
      </c>
      <c r="H156" s="74">
        <v>1105</v>
      </c>
      <c r="I156" s="203">
        <v>12965</v>
      </c>
      <c r="J156" s="42" t="s">
        <v>445</v>
      </c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39034</v>
      </c>
    </row>
    <row r="157" spans="1:34">
      <c r="A157" s="7" t="s">
        <v>166</v>
      </c>
      <c r="B157" s="8" t="s">
        <v>341</v>
      </c>
      <c r="C157" s="34" t="s">
        <v>216</v>
      </c>
      <c r="D157" s="74">
        <v>45093</v>
      </c>
      <c r="E157" s="74">
        <v>24691</v>
      </c>
      <c r="F157" s="74">
        <v>17623</v>
      </c>
      <c r="G157" s="74">
        <v>12280</v>
      </c>
      <c r="H157" s="74">
        <v>9286</v>
      </c>
      <c r="I157" s="203">
        <v>108973</v>
      </c>
      <c r="J157" s="42" t="s">
        <v>445</v>
      </c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12965</v>
      </c>
    </row>
    <row r="158" spans="1:34">
      <c r="A158" s="7" t="s">
        <v>167</v>
      </c>
      <c r="B158" s="8" t="s">
        <v>342</v>
      </c>
      <c r="C158" s="33" t="s">
        <v>190</v>
      </c>
      <c r="D158" s="74">
        <v>7899</v>
      </c>
      <c r="E158" s="74">
        <v>4325</v>
      </c>
      <c r="F158" s="74">
        <v>3087</v>
      </c>
      <c r="G158" s="74">
        <v>2151</v>
      </c>
      <c r="H158" s="74">
        <v>1627</v>
      </c>
      <c r="I158" s="203">
        <v>19089</v>
      </c>
      <c r="J158" s="42" t="s">
        <v>445</v>
      </c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108973</v>
      </c>
    </row>
    <row r="159" spans="1:34">
      <c r="A159" s="7" t="s">
        <v>168</v>
      </c>
      <c r="B159" s="8" t="s">
        <v>343</v>
      </c>
      <c r="C159" s="29" t="s">
        <v>201</v>
      </c>
      <c r="D159" s="74">
        <v>10540</v>
      </c>
      <c r="E159" s="74">
        <v>5771</v>
      </c>
      <c r="F159" s="74">
        <v>4119</v>
      </c>
      <c r="G159" s="74">
        <v>2870</v>
      </c>
      <c r="H159" s="74">
        <v>2171</v>
      </c>
      <c r="I159" s="203">
        <v>25471</v>
      </c>
      <c r="J159" s="42" t="s">
        <v>445</v>
      </c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19089</v>
      </c>
    </row>
    <row r="160" spans="1:34">
      <c r="A160" s="7" t="s">
        <v>169</v>
      </c>
      <c r="B160" s="8" t="s">
        <v>344</v>
      </c>
      <c r="C160" s="28" t="s">
        <v>187</v>
      </c>
      <c r="D160" s="74">
        <v>83263</v>
      </c>
      <c r="E160" s="74">
        <v>45592</v>
      </c>
      <c r="F160" s="74">
        <v>32541</v>
      </c>
      <c r="G160" s="74">
        <v>22675</v>
      </c>
      <c r="H160" s="74">
        <v>17146</v>
      </c>
      <c r="I160" s="203">
        <v>201217</v>
      </c>
      <c r="J160" s="42" t="s">
        <v>445</v>
      </c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25471</v>
      </c>
    </row>
    <row r="161" spans="1:35">
      <c r="A161" s="7" t="s">
        <v>170</v>
      </c>
      <c r="B161" s="8" t="s">
        <v>345</v>
      </c>
      <c r="C161" s="32" t="s">
        <v>183</v>
      </c>
      <c r="D161" s="74">
        <v>3975</v>
      </c>
      <c r="E161" s="74">
        <v>2176</v>
      </c>
      <c r="F161" s="74">
        <v>1554</v>
      </c>
      <c r="G161" s="74">
        <v>1082</v>
      </c>
      <c r="H161" s="74">
        <v>819</v>
      </c>
      <c r="I161" s="203">
        <v>9606</v>
      </c>
      <c r="J161" s="42" t="s">
        <v>445</v>
      </c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201217</v>
      </c>
    </row>
    <row r="162" spans="1:35">
      <c r="A162" s="7" t="s">
        <v>171</v>
      </c>
      <c r="B162" s="8" t="s">
        <v>346</v>
      </c>
      <c r="C162" s="34" t="s">
        <v>216</v>
      </c>
      <c r="D162" s="74">
        <v>19709</v>
      </c>
      <c r="E162" s="74">
        <v>10792</v>
      </c>
      <c r="F162" s="74">
        <v>7703</v>
      </c>
      <c r="G162" s="74">
        <v>5367</v>
      </c>
      <c r="H162" s="74">
        <v>4059</v>
      </c>
      <c r="I162" s="203">
        <v>47630</v>
      </c>
      <c r="J162" s="42" t="s">
        <v>445</v>
      </c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9606</v>
      </c>
    </row>
    <row r="163" spans="1:35">
      <c r="A163" s="20" t="s">
        <v>172</v>
      </c>
      <c r="B163" s="17" t="s">
        <v>347</v>
      </c>
      <c r="C163" s="26" t="s">
        <v>181</v>
      </c>
      <c r="D163" s="74">
        <v>10927</v>
      </c>
      <c r="E163" s="74">
        <v>5983</v>
      </c>
      <c r="F163" s="74">
        <v>4271</v>
      </c>
      <c r="G163" s="74">
        <v>2976</v>
      </c>
      <c r="H163" s="74">
        <v>2250</v>
      </c>
      <c r="I163" s="203">
        <v>26407</v>
      </c>
      <c r="J163" s="42" t="s">
        <v>445</v>
      </c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47630</v>
      </c>
    </row>
    <row r="164" spans="1:35">
      <c r="A164" s="7" t="s">
        <v>173</v>
      </c>
      <c r="B164" s="8" t="s">
        <v>348</v>
      </c>
      <c r="C164" s="33" t="s">
        <v>190</v>
      </c>
      <c r="D164" s="74">
        <v>3597</v>
      </c>
      <c r="E164" s="74">
        <v>1969</v>
      </c>
      <c r="F164" s="74">
        <v>1406</v>
      </c>
      <c r="G164" s="74">
        <v>980</v>
      </c>
      <c r="H164" s="74">
        <v>741</v>
      </c>
      <c r="I164" s="203">
        <v>8693</v>
      </c>
      <c r="J164" s="42" t="s">
        <v>445</v>
      </c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26407</v>
      </c>
    </row>
    <row r="165" spans="1:35">
      <c r="A165" s="7" t="s">
        <v>174</v>
      </c>
      <c r="B165" s="8" t="s">
        <v>349</v>
      </c>
      <c r="C165" s="34" t="s">
        <v>216</v>
      </c>
      <c r="D165" s="74">
        <v>10512</v>
      </c>
      <c r="E165" s="74">
        <v>5756</v>
      </c>
      <c r="F165" s="74">
        <v>4108</v>
      </c>
      <c r="G165" s="74">
        <v>2863</v>
      </c>
      <c r="H165" s="74">
        <v>2165</v>
      </c>
      <c r="I165" s="203">
        <v>25404</v>
      </c>
      <c r="J165" s="42" t="s">
        <v>445</v>
      </c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8693</v>
      </c>
    </row>
    <row r="166" spans="1:35" ht="15.75">
      <c r="A166" s="7" t="s">
        <v>175</v>
      </c>
      <c r="B166" s="8" t="s">
        <v>350</v>
      </c>
      <c r="C166" s="29" t="s">
        <v>201</v>
      </c>
      <c r="D166" s="74">
        <v>9621</v>
      </c>
      <c r="E166" s="74">
        <v>5268</v>
      </c>
      <c r="F166" s="74">
        <v>3760</v>
      </c>
      <c r="G166" s="74">
        <v>2620</v>
      </c>
      <c r="H166" s="74">
        <v>1981</v>
      </c>
      <c r="I166" s="203">
        <v>23250</v>
      </c>
      <c r="J166" s="42" t="s">
        <v>445</v>
      </c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25404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>SUM(D2:D166)</f>
        <v>5852217</v>
      </c>
      <c r="E168" s="78">
        <f t="shared" ref="E168:H168" si="4">SUM(E2:E166)</f>
        <v>3204529</v>
      </c>
      <c r="F168" s="78">
        <f t="shared" si="4"/>
        <v>2287263</v>
      </c>
      <c r="G168" s="78">
        <f t="shared" si="4"/>
        <v>1593811</v>
      </c>
      <c r="H168" s="78">
        <f t="shared" si="4"/>
        <v>1204740</v>
      </c>
      <c r="I168" s="207">
        <f>SUM(D168:H168)</f>
        <v>14142560</v>
      </c>
      <c r="J168" s="25">
        <f>SUM(J2:J167)</f>
        <v>86256.31</v>
      </c>
      <c r="K168" s="25">
        <f t="shared" ref="K168:O168" si="5">SUM(K2:K167)</f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14245622.310000001</v>
      </c>
    </row>
    <row r="169" spans="1:35">
      <c r="E169" s="10"/>
      <c r="F169" s="10"/>
      <c r="G169" s="10"/>
      <c r="H169" s="10"/>
      <c r="I169" s="206">
        <f>SUM(I2:I166)</f>
        <v>14142560</v>
      </c>
      <c r="J169" s="36"/>
    </row>
  </sheetData>
  <autoFilter ref="A1:AP166" xr:uid="{00000000-0009-0000-0000-000014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AI169"/>
  <sheetViews>
    <sheetView zoomScale="80" zoomScaleNormal="80" workbookViewId="0">
      <pane xSplit="2" ySplit="1" topLeftCell="C2" activePane="bottomRight" state="frozen"/>
      <selection activeCell="F38" sqref="F38"/>
      <selection pane="topRight" activeCell="F38" sqref="F38"/>
      <selection pane="bottomLeft" activeCell="F38" sqref="F38"/>
      <selection pane="bottomRight" activeCell="AF22" sqref="AF22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>
        <v>14838</v>
      </c>
      <c r="E2" s="74">
        <v>8124</v>
      </c>
      <c r="F2" s="74">
        <v>5799</v>
      </c>
      <c r="G2" s="74">
        <v>4041</v>
      </c>
      <c r="H2" s="74">
        <v>3056</v>
      </c>
      <c r="I2" s="201">
        <v>35858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73"/>
      <c r="AG2" s="73"/>
      <c r="AH2" s="75">
        <f>SUM(I2:P2)+T2+Y2+SUM(AD2:AG2)</f>
        <v>35858</v>
      </c>
    </row>
    <row r="3" spans="1:34">
      <c r="A3" s="7" t="s">
        <v>2</v>
      </c>
      <c r="B3" s="8" t="s">
        <v>182</v>
      </c>
      <c r="C3" s="32" t="s">
        <v>183</v>
      </c>
      <c r="D3" s="74">
        <v>8171</v>
      </c>
      <c r="E3" s="74">
        <v>4474</v>
      </c>
      <c r="F3" s="74">
        <v>3194</v>
      </c>
      <c r="G3" s="74">
        <v>2225</v>
      </c>
      <c r="H3" s="74">
        <v>1683</v>
      </c>
      <c r="I3" s="201">
        <v>19747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73"/>
      <c r="AG3" s="73"/>
      <c r="AH3" s="75">
        <f t="shared" ref="AH3:AH66" si="0">SUM(I3:P3)+T3+Y3+SUM(AD3:AG3)</f>
        <v>19747</v>
      </c>
    </row>
    <row r="4" spans="1:34">
      <c r="A4" s="7" t="s">
        <v>4</v>
      </c>
      <c r="B4" s="8" t="s">
        <v>184</v>
      </c>
      <c r="C4" s="27" t="s">
        <v>185</v>
      </c>
      <c r="D4" s="74">
        <v>28108</v>
      </c>
      <c r="E4" s="74">
        <v>15391</v>
      </c>
      <c r="F4" s="74">
        <v>10985</v>
      </c>
      <c r="G4" s="74">
        <v>7655</v>
      </c>
      <c r="H4" s="74">
        <v>5788</v>
      </c>
      <c r="I4" s="201">
        <v>67927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73"/>
      <c r="AG4" s="73"/>
      <c r="AH4" s="75">
        <f t="shared" si="0"/>
        <v>67927</v>
      </c>
    </row>
    <row r="5" spans="1:34">
      <c r="A5" s="24" t="s">
        <v>6</v>
      </c>
      <c r="B5" s="8" t="s">
        <v>186</v>
      </c>
      <c r="C5" s="28" t="s">
        <v>187</v>
      </c>
      <c r="D5" s="74">
        <v>20646</v>
      </c>
      <c r="E5" s="74">
        <v>11305</v>
      </c>
      <c r="F5" s="74">
        <v>8069</v>
      </c>
      <c r="G5" s="74">
        <v>5623</v>
      </c>
      <c r="H5" s="74">
        <v>4252</v>
      </c>
      <c r="I5" s="201">
        <v>49895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73"/>
      <c r="AG5" s="73"/>
      <c r="AH5" s="75">
        <f t="shared" si="0"/>
        <v>49895</v>
      </c>
    </row>
    <row r="6" spans="1:34">
      <c r="A6" s="7" t="s">
        <v>8</v>
      </c>
      <c r="B6" s="8" t="s">
        <v>188</v>
      </c>
      <c r="C6" s="27" t="s">
        <v>185</v>
      </c>
      <c r="D6" s="74">
        <v>9831</v>
      </c>
      <c r="E6" s="74">
        <v>5383</v>
      </c>
      <c r="F6" s="74">
        <v>3842</v>
      </c>
      <c r="G6" s="74">
        <v>2677</v>
      </c>
      <c r="H6" s="74">
        <v>2025</v>
      </c>
      <c r="I6" s="201">
        <v>23758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73"/>
      <c r="AG6" s="73"/>
      <c r="AH6" s="75">
        <f t="shared" si="0"/>
        <v>23758</v>
      </c>
    </row>
    <row r="7" spans="1:34">
      <c r="A7" s="7" t="s">
        <v>10</v>
      </c>
      <c r="B7" s="8" t="s">
        <v>189</v>
      </c>
      <c r="C7" s="33" t="s">
        <v>190</v>
      </c>
      <c r="D7" s="74">
        <v>6799</v>
      </c>
      <c r="E7" s="74">
        <v>3723</v>
      </c>
      <c r="F7" s="74">
        <v>2657</v>
      </c>
      <c r="G7" s="74">
        <v>1852</v>
      </c>
      <c r="H7" s="74">
        <v>1400</v>
      </c>
      <c r="I7" s="201">
        <v>16431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73"/>
      <c r="AG7" s="73"/>
      <c r="AH7" s="75">
        <f t="shared" si="0"/>
        <v>16431</v>
      </c>
    </row>
    <row r="8" spans="1:34">
      <c r="A8" s="7" t="s">
        <v>12</v>
      </c>
      <c r="B8" s="8" t="s">
        <v>191</v>
      </c>
      <c r="C8" s="28" t="s">
        <v>187</v>
      </c>
      <c r="D8" s="74">
        <v>7537</v>
      </c>
      <c r="E8" s="74">
        <v>4127</v>
      </c>
      <c r="F8" s="74">
        <v>2946</v>
      </c>
      <c r="G8" s="74">
        <v>2053</v>
      </c>
      <c r="H8" s="74">
        <v>1552</v>
      </c>
      <c r="I8" s="201">
        <v>18215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73"/>
      <c r="AG8" s="73"/>
      <c r="AH8" s="75">
        <f t="shared" si="0"/>
        <v>18215</v>
      </c>
    </row>
    <row r="9" spans="1:34">
      <c r="A9" s="7" t="s">
        <v>14</v>
      </c>
      <c r="B9" s="8" t="s">
        <v>192</v>
      </c>
      <c r="C9" s="28" t="s">
        <v>187</v>
      </c>
      <c r="D9" s="74">
        <v>39648</v>
      </c>
      <c r="E9" s="74">
        <v>21710</v>
      </c>
      <c r="F9" s="74">
        <v>15495</v>
      </c>
      <c r="G9" s="74">
        <v>10797</v>
      </c>
      <c r="H9" s="74">
        <v>8164</v>
      </c>
      <c r="I9" s="201">
        <v>95814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73"/>
      <c r="AG9" s="73"/>
      <c r="AH9" s="75">
        <f t="shared" si="0"/>
        <v>95814</v>
      </c>
    </row>
    <row r="10" spans="1:34">
      <c r="A10" s="7" t="s">
        <v>16</v>
      </c>
      <c r="B10" s="8" t="s">
        <v>193</v>
      </c>
      <c r="C10" s="33" t="s">
        <v>190</v>
      </c>
      <c r="D10" s="74">
        <v>3340</v>
      </c>
      <c r="E10" s="74">
        <v>1829</v>
      </c>
      <c r="F10" s="74">
        <v>1305</v>
      </c>
      <c r="G10" s="74">
        <v>910</v>
      </c>
      <c r="H10" s="74">
        <v>688</v>
      </c>
      <c r="I10" s="201">
        <v>8072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73"/>
      <c r="AG10" s="73"/>
      <c r="AH10" s="75">
        <f t="shared" si="0"/>
        <v>8072</v>
      </c>
    </row>
    <row r="11" spans="1:34">
      <c r="A11" s="7" t="s">
        <v>18</v>
      </c>
      <c r="B11" s="8" t="s">
        <v>194</v>
      </c>
      <c r="C11" s="28" t="s">
        <v>187</v>
      </c>
      <c r="D11" s="74">
        <v>68644</v>
      </c>
      <c r="E11" s="74">
        <v>37587</v>
      </c>
      <c r="F11" s="74">
        <v>26828</v>
      </c>
      <c r="G11" s="74">
        <v>18694</v>
      </c>
      <c r="H11" s="74">
        <v>14135</v>
      </c>
      <c r="I11" s="201">
        <v>165888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73"/>
      <c r="AG11" s="73"/>
      <c r="AH11" s="75">
        <f t="shared" si="0"/>
        <v>165888</v>
      </c>
    </row>
    <row r="12" spans="1:34">
      <c r="A12" s="7" t="s">
        <v>20</v>
      </c>
      <c r="B12" s="8" t="s">
        <v>195</v>
      </c>
      <c r="C12" s="28" t="s">
        <v>187</v>
      </c>
      <c r="D12" s="74">
        <v>330152</v>
      </c>
      <c r="E12" s="74">
        <v>180779</v>
      </c>
      <c r="F12" s="74">
        <v>129031</v>
      </c>
      <c r="G12" s="74">
        <v>89909</v>
      </c>
      <c r="H12" s="74">
        <v>67986</v>
      </c>
      <c r="I12" s="201">
        <v>797857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73"/>
      <c r="AG12" s="73"/>
      <c r="AH12" s="75">
        <f t="shared" si="0"/>
        <v>797857</v>
      </c>
    </row>
    <row r="13" spans="1:34">
      <c r="A13" s="7" t="s">
        <v>22</v>
      </c>
      <c r="B13" s="8" t="s">
        <v>196</v>
      </c>
      <c r="C13" s="26" t="s">
        <v>181</v>
      </c>
      <c r="D13" s="74">
        <v>26331</v>
      </c>
      <c r="E13" s="74">
        <v>14417</v>
      </c>
      <c r="F13" s="74">
        <v>10291</v>
      </c>
      <c r="G13" s="74">
        <v>7171</v>
      </c>
      <c r="H13" s="74">
        <v>5422</v>
      </c>
      <c r="I13" s="201">
        <v>63632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73"/>
      <c r="AG13" s="73"/>
      <c r="AH13" s="75">
        <f t="shared" si="0"/>
        <v>63632</v>
      </c>
    </row>
    <row r="14" spans="1:34">
      <c r="A14" s="7" t="s">
        <v>24</v>
      </c>
      <c r="B14" s="8" t="s">
        <v>197</v>
      </c>
      <c r="C14" s="27" t="s">
        <v>185</v>
      </c>
      <c r="D14" s="74">
        <v>68982</v>
      </c>
      <c r="E14" s="74">
        <v>37772</v>
      </c>
      <c r="F14" s="74">
        <v>26960</v>
      </c>
      <c r="G14" s="74">
        <v>18786</v>
      </c>
      <c r="H14" s="74">
        <v>14205</v>
      </c>
      <c r="I14" s="201">
        <v>166705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73">
        <v>15000</v>
      </c>
      <c r="AG14" s="73"/>
      <c r="AH14" s="75">
        <f t="shared" si="0"/>
        <v>181705</v>
      </c>
    </row>
    <row r="15" spans="1:34">
      <c r="A15" s="7" t="s">
        <v>25</v>
      </c>
      <c r="B15" s="8" t="s">
        <v>198</v>
      </c>
      <c r="C15" s="27" t="s">
        <v>185</v>
      </c>
      <c r="D15" s="74">
        <v>51082</v>
      </c>
      <c r="E15" s="74">
        <v>27970</v>
      </c>
      <c r="F15" s="74">
        <v>19964</v>
      </c>
      <c r="G15" s="74">
        <v>13911</v>
      </c>
      <c r="H15" s="74">
        <v>10519</v>
      </c>
      <c r="I15" s="201">
        <v>123446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73"/>
      <c r="AG15" s="73"/>
      <c r="AH15" s="75">
        <f t="shared" si="0"/>
        <v>123446</v>
      </c>
    </row>
    <row r="16" spans="1:34">
      <c r="A16" s="7" t="s">
        <v>26</v>
      </c>
      <c r="B16" s="8" t="s">
        <v>199</v>
      </c>
      <c r="C16" s="32" t="s">
        <v>183</v>
      </c>
      <c r="D16" s="74">
        <v>5629</v>
      </c>
      <c r="E16" s="74">
        <v>3082</v>
      </c>
      <c r="F16" s="74">
        <v>2200</v>
      </c>
      <c r="G16" s="74">
        <v>1533</v>
      </c>
      <c r="H16" s="74">
        <v>1159</v>
      </c>
      <c r="I16" s="201">
        <v>13603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73"/>
      <c r="AG16" s="73"/>
      <c r="AH16" s="75">
        <f t="shared" si="0"/>
        <v>13603</v>
      </c>
    </row>
    <row r="17" spans="1:34">
      <c r="A17" s="7" t="s">
        <v>27</v>
      </c>
      <c r="B17" s="8" t="s">
        <v>200</v>
      </c>
      <c r="C17" s="29" t="s">
        <v>201</v>
      </c>
      <c r="D17" s="74">
        <v>5611</v>
      </c>
      <c r="E17" s="74">
        <v>3072</v>
      </c>
      <c r="F17" s="74">
        <v>2193</v>
      </c>
      <c r="G17" s="74">
        <v>1528</v>
      </c>
      <c r="H17" s="74">
        <v>1156</v>
      </c>
      <c r="I17" s="201">
        <v>13560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73"/>
      <c r="AG17" s="73"/>
      <c r="AH17" s="75">
        <f t="shared" si="0"/>
        <v>13560</v>
      </c>
    </row>
    <row r="18" spans="1:34">
      <c r="A18" s="7" t="s">
        <v>28</v>
      </c>
      <c r="B18" s="8" t="s">
        <v>202</v>
      </c>
      <c r="C18" s="32" t="s">
        <v>183</v>
      </c>
      <c r="D18" s="74">
        <v>13765</v>
      </c>
      <c r="E18" s="74">
        <v>7537</v>
      </c>
      <c r="F18" s="74">
        <v>5380</v>
      </c>
      <c r="G18" s="74">
        <v>3749</v>
      </c>
      <c r="H18" s="74">
        <v>2835</v>
      </c>
      <c r="I18" s="201">
        <v>33266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73"/>
      <c r="AG18" s="73"/>
      <c r="AH18" s="75">
        <f t="shared" si="0"/>
        <v>33266</v>
      </c>
    </row>
    <row r="19" spans="1:34">
      <c r="A19" s="7" t="s">
        <v>29</v>
      </c>
      <c r="B19" s="8" t="s">
        <v>203</v>
      </c>
      <c r="C19" s="28" t="s">
        <v>187</v>
      </c>
      <c r="D19" s="74">
        <v>23458</v>
      </c>
      <c r="E19" s="74">
        <v>12845</v>
      </c>
      <c r="F19" s="74">
        <v>9168</v>
      </c>
      <c r="G19" s="74">
        <v>6388</v>
      </c>
      <c r="H19" s="74">
        <v>4831</v>
      </c>
      <c r="I19" s="201">
        <v>56690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73"/>
      <c r="AG19" s="73"/>
      <c r="AH19" s="75">
        <f t="shared" si="0"/>
        <v>56690</v>
      </c>
    </row>
    <row r="20" spans="1:34">
      <c r="A20" s="7" t="s">
        <v>30</v>
      </c>
      <c r="B20" s="8" t="s">
        <v>204</v>
      </c>
      <c r="C20" s="28" t="s">
        <v>187</v>
      </c>
      <c r="D20" s="74">
        <v>18399</v>
      </c>
      <c r="E20" s="74">
        <v>10074</v>
      </c>
      <c r="F20" s="74">
        <v>7191</v>
      </c>
      <c r="G20" s="74">
        <v>5011</v>
      </c>
      <c r="H20" s="74">
        <v>3789</v>
      </c>
      <c r="I20" s="201">
        <v>44464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73"/>
      <c r="AG20" s="73"/>
      <c r="AH20" s="75">
        <f t="shared" si="0"/>
        <v>44464</v>
      </c>
    </row>
    <row r="21" spans="1:34">
      <c r="A21" s="7" t="s">
        <v>31</v>
      </c>
      <c r="B21" s="8" t="s">
        <v>205</v>
      </c>
      <c r="C21" s="29" t="s">
        <v>201</v>
      </c>
      <c r="D21" s="74">
        <v>10586</v>
      </c>
      <c r="E21" s="74">
        <v>5796</v>
      </c>
      <c r="F21" s="74">
        <v>4138</v>
      </c>
      <c r="G21" s="74">
        <v>2883</v>
      </c>
      <c r="H21" s="74">
        <v>2180</v>
      </c>
      <c r="I21" s="201">
        <v>25583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73"/>
      <c r="AG21" s="73"/>
      <c r="AH21" s="75">
        <f t="shared" si="0"/>
        <v>25583</v>
      </c>
    </row>
    <row r="22" spans="1:34">
      <c r="A22" s="7" t="s">
        <v>32</v>
      </c>
      <c r="B22" s="8" t="s">
        <v>206</v>
      </c>
      <c r="C22" s="32" t="s">
        <v>183</v>
      </c>
      <c r="D22" s="74">
        <v>2649</v>
      </c>
      <c r="E22" s="74">
        <v>1451</v>
      </c>
      <c r="F22" s="74">
        <v>1036</v>
      </c>
      <c r="G22" s="74">
        <v>722</v>
      </c>
      <c r="H22" s="74">
        <v>546</v>
      </c>
      <c r="I22" s="201">
        <v>6404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73"/>
      <c r="AG22" s="73"/>
      <c r="AH22" s="75">
        <f t="shared" si="0"/>
        <v>6404</v>
      </c>
    </row>
    <row r="23" spans="1:34">
      <c r="A23" s="7" t="s">
        <v>33</v>
      </c>
      <c r="B23" s="8" t="s">
        <v>207</v>
      </c>
      <c r="C23" s="29" t="s">
        <v>201</v>
      </c>
      <c r="D23" s="74">
        <v>112851</v>
      </c>
      <c r="E23" s="74">
        <v>61793</v>
      </c>
      <c r="F23" s="74">
        <v>44105</v>
      </c>
      <c r="G23" s="74">
        <v>30732</v>
      </c>
      <c r="H23" s="74">
        <v>23239</v>
      </c>
      <c r="I23" s="201">
        <v>272720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73"/>
      <c r="AG23" s="73">
        <v>10953</v>
      </c>
      <c r="AH23" s="75">
        <f t="shared" si="0"/>
        <v>283673</v>
      </c>
    </row>
    <row r="24" spans="1:34">
      <c r="A24" s="7" t="s">
        <v>34</v>
      </c>
      <c r="B24" s="8" t="s">
        <v>208</v>
      </c>
      <c r="C24" s="26" t="s">
        <v>181</v>
      </c>
      <c r="D24" s="74">
        <v>11319</v>
      </c>
      <c r="E24" s="74">
        <v>6198</v>
      </c>
      <c r="F24" s="74">
        <v>4424</v>
      </c>
      <c r="G24" s="74">
        <v>3083</v>
      </c>
      <c r="H24" s="74">
        <v>2331</v>
      </c>
      <c r="I24" s="201">
        <v>27355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73"/>
      <c r="AG24" s="73"/>
      <c r="AH24" s="75">
        <f t="shared" si="0"/>
        <v>27355</v>
      </c>
    </row>
    <row r="25" spans="1:34">
      <c r="A25" s="7" t="s">
        <v>35</v>
      </c>
      <c r="B25" s="8" t="s">
        <v>209</v>
      </c>
      <c r="C25" s="27" t="s">
        <v>185</v>
      </c>
      <c r="D25" s="74">
        <v>8345</v>
      </c>
      <c r="E25" s="74">
        <v>4569</v>
      </c>
      <c r="F25" s="74">
        <v>3262</v>
      </c>
      <c r="G25" s="74">
        <v>2273</v>
      </c>
      <c r="H25" s="74">
        <v>1719</v>
      </c>
      <c r="I25" s="201">
        <v>20168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73"/>
      <c r="AG25" s="73"/>
      <c r="AH25" s="75">
        <f t="shared" si="0"/>
        <v>20168</v>
      </c>
    </row>
    <row r="26" spans="1:34">
      <c r="A26" s="7" t="s">
        <v>36</v>
      </c>
      <c r="B26" s="8" t="s">
        <v>210</v>
      </c>
      <c r="C26" s="26" t="s">
        <v>181</v>
      </c>
      <c r="D26" s="74">
        <v>21358</v>
      </c>
      <c r="E26" s="74">
        <v>11695</v>
      </c>
      <c r="F26" s="74">
        <v>8347</v>
      </c>
      <c r="G26" s="74">
        <v>5816</v>
      </c>
      <c r="H26" s="74">
        <v>4398</v>
      </c>
      <c r="I26" s="201">
        <v>51614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73"/>
      <c r="AG26" s="73"/>
      <c r="AH26" s="75">
        <f t="shared" si="0"/>
        <v>51614</v>
      </c>
    </row>
    <row r="27" spans="1:34">
      <c r="A27" s="24" t="s">
        <v>37</v>
      </c>
      <c r="B27" s="8" t="s">
        <v>211</v>
      </c>
      <c r="C27" s="33" t="s">
        <v>190</v>
      </c>
      <c r="D27" s="74">
        <v>9658</v>
      </c>
      <c r="E27" s="74">
        <v>5288</v>
      </c>
      <c r="F27" s="74">
        <v>3775</v>
      </c>
      <c r="G27" s="74">
        <v>2630</v>
      </c>
      <c r="H27" s="74">
        <v>1989</v>
      </c>
      <c r="I27" s="201">
        <v>23340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73"/>
      <c r="AG27" s="73"/>
      <c r="AH27" s="75">
        <f t="shared" si="0"/>
        <v>23340</v>
      </c>
    </row>
    <row r="28" spans="1:34">
      <c r="A28" s="7" t="s">
        <v>38</v>
      </c>
      <c r="B28" s="8" t="s">
        <v>212</v>
      </c>
      <c r="C28" s="33" t="s">
        <v>190</v>
      </c>
      <c r="D28" s="74">
        <v>2272</v>
      </c>
      <c r="E28" s="74">
        <v>1244</v>
      </c>
      <c r="F28" s="74">
        <v>888</v>
      </c>
      <c r="G28" s="74">
        <v>619</v>
      </c>
      <c r="H28" s="74">
        <v>468</v>
      </c>
      <c r="I28" s="201">
        <v>5491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73"/>
      <c r="AG28" s="73"/>
      <c r="AH28" s="75">
        <f t="shared" si="0"/>
        <v>5491</v>
      </c>
    </row>
    <row r="29" spans="1:34">
      <c r="A29" s="7" t="s">
        <v>39</v>
      </c>
      <c r="B29" s="8" t="s">
        <v>213</v>
      </c>
      <c r="C29" s="32" t="s">
        <v>183</v>
      </c>
      <c r="D29" s="74">
        <v>8801</v>
      </c>
      <c r="E29" s="74">
        <v>4819</v>
      </c>
      <c r="F29" s="74">
        <v>3440</v>
      </c>
      <c r="G29" s="74">
        <v>2397</v>
      </c>
      <c r="H29" s="74">
        <v>1813</v>
      </c>
      <c r="I29" s="201">
        <v>21270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73"/>
      <c r="AG29" s="73"/>
      <c r="AH29" s="75">
        <f t="shared" si="0"/>
        <v>21270</v>
      </c>
    </row>
    <row r="30" spans="1:34">
      <c r="A30" s="7" t="s">
        <v>40</v>
      </c>
      <c r="B30" s="8" t="s">
        <v>214</v>
      </c>
      <c r="C30" s="32" t="s">
        <v>183</v>
      </c>
      <c r="D30" s="74">
        <v>2651</v>
      </c>
      <c r="E30" s="74">
        <v>1451</v>
      </c>
      <c r="F30" s="74">
        <v>1036</v>
      </c>
      <c r="G30" s="74">
        <v>722</v>
      </c>
      <c r="H30" s="74">
        <v>546</v>
      </c>
      <c r="I30" s="201">
        <v>6406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73"/>
      <c r="AG30" s="73"/>
      <c r="AH30" s="75">
        <f t="shared" si="0"/>
        <v>6406</v>
      </c>
    </row>
    <row r="31" spans="1:34">
      <c r="A31" s="7" t="s">
        <v>41</v>
      </c>
      <c r="B31" s="8" t="s">
        <v>215</v>
      </c>
      <c r="C31" s="34" t="s">
        <v>216</v>
      </c>
      <c r="D31" s="74">
        <v>93807</v>
      </c>
      <c r="E31" s="74">
        <v>51365</v>
      </c>
      <c r="F31" s="74">
        <v>36662</v>
      </c>
      <c r="G31" s="74">
        <v>25546</v>
      </c>
      <c r="H31" s="74">
        <v>19317</v>
      </c>
      <c r="I31" s="201">
        <v>226697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73"/>
      <c r="AG31" s="73"/>
      <c r="AH31" s="75">
        <f t="shared" si="0"/>
        <v>226697</v>
      </c>
    </row>
    <row r="32" spans="1:34">
      <c r="A32" s="7" t="s">
        <v>42</v>
      </c>
      <c r="B32" s="8" t="s">
        <v>217</v>
      </c>
      <c r="C32" s="28" t="s">
        <v>187</v>
      </c>
      <c r="D32" s="74">
        <v>28088</v>
      </c>
      <c r="E32" s="74">
        <v>15380</v>
      </c>
      <c r="F32" s="74">
        <v>10978</v>
      </c>
      <c r="G32" s="74">
        <v>7649</v>
      </c>
      <c r="H32" s="74">
        <v>5784</v>
      </c>
      <c r="I32" s="201">
        <v>67879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73"/>
      <c r="AG32" s="73"/>
      <c r="AH32" s="75">
        <f t="shared" si="0"/>
        <v>67879</v>
      </c>
    </row>
    <row r="33" spans="1:35">
      <c r="A33" s="7" t="s">
        <v>43</v>
      </c>
      <c r="B33" s="8" t="s">
        <v>218</v>
      </c>
      <c r="C33" s="28" t="s">
        <v>187</v>
      </c>
      <c r="D33" s="74">
        <v>12367</v>
      </c>
      <c r="E33" s="74">
        <v>6772</v>
      </c>
      <c r="F33" s="74">
        <v>4834</v>
      </c>
      <c r="G33" s="74">
        <v>3368</v>
      </c>
      <c r="H33" s="74">
        <v>2547</v>
      </c>
      <c r="I33" s="201">
        <v>29888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73"/>
      <c r="AG33" s="73"/>
      <c r="AH33" s="75">
        <f t="shared" si="0"/>
        <v>29888</v>
      </c>
    </row>
    <row r="34" spans="1:35">
      <c r="A34" s="7" t="s">
        <v>44</v>
      </c>
      <c r="B34" s="8" t="s">
        <v>219</v>
      </c>
      <c r="C34" s="34" t="s">
        <v>216</v>
      </c>
      <c r="D34" s="74">
        <v>12670</v>
      </c>
      <c r="E34" s="74">
        <v>6938</v>
      </c>
      <c r="F34" s="74">
        <v>4952</v>
      </c>
      <c r="G34" s="74">
        <v>3451</v>
      </c>
      <c r="H34" s="74">
        <v>2609</v>
      </c>
      <c r="I34" s="201">
        <v>30620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73"/>
      <c r="AG34" s="73"/>
      <c r="AH34" s="75">
        <f t="shared" si="0"/>
        <v>30620</v>
      </c>
    </row>
    <row r="35" spans="1:35">
      <c r="A35" s="7" t="s">
        <v>45</v>
      </c>
      <c r="B35" s="8" t="s">
        <v>220</v>
      </c>
      <c r="C35" s="28" t="s">
        <v>187</v>
      </c>
      <c r="D35" s="74">
        <v>24569</v>
      </c>
      <c r="E35" s="74">
        <v>13453</v>
      </c>
      <c r="F35" s="74">
        <v>9602</v>
      </c>
      <c r="G35" s="74">
        <v>6691</v>
      </c>
      <c r="H35" s="74">
        <v>5060</v>
      </c>
      <c r="I35" s="201">
        <v>59375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73"/>
      <c r="AG35" s="73"/>
      <c r="AH35" s="75">
        <f t="shared" si="0"/>
        <v>59375</v>
      </c>
    </row>
    <row r="36" spans="1:35">
      <c r="A36" s="7" t="s">
        <v>46</v>
      </c>
      <c r="B36" s="8" t="s">
        <v>221</v>
      </c>
      <c r="C36" s="32" t="s">
        <v>183</v>
      </c>
      <c r="D36" s="74">
        <v>3539</v>
      </c>
      <c r="E36" s="74">
        <v>1938</v>
      </c>
      <c r="F36" s="74">
        <v>1383</v>
      </c>
      <c r="G36" s="74">
        <v>964</v>
      </c>
      <c r="H36" s="74">
        <v>729</v>
      </c>
      <c r="I36" s="201">
        <v>8553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73"/>
      <c r="AG36" s="73"/>
      <c r="AH36" s="75">
        <f t="shared" si="0"/>
        <v>8553</v>
      </c>
    </row>
    <row r="37" spans="1:35">
      <c r="A37" s="7" t="s">
        <v>47</v>
      </c>
      <c r="B37" s="8" t="s">
        <v>222</v>
      </c>
      <c r="C37" s="33" t="s">
        <v>190</v>
      </c>
      <c r="D37" s="74">
        <v>3251</v>
      </c>
      <c r="E37" s="74">
        <v>1780</v>
      </c>
      <c r="F37" s="74">
        <v>1271</v>
      </c>
      <c r="G37" s="74">
        <v>886</v>
      </c>
      <c r="H37" s="74">
        <v>670</v>
      </c>
      <c r="I37" s="201">
        <v>7858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73"/>
      <c r="AG37" s="73"/>
      <c r="AH37" s="75">
        <f t="shared" si="0"/>
        <v>7858</v>
      </c>
    </row>
    <row r="38" spans="1:35">
      <c r="A38" s="7" t="s">
        <v>48</v>
      </c>
      <c r="B38" s="8" t="s">
        <v>223</v>
      </c>
      <c r="C38" s="32" t="s">
        <v>183</v>
      </c>
      <c r="D38" s="74">
        <v>3198</v>
      </c>
      <c r="E38" s="74">
        <v>1751</v>
      </c>
      <c r="F38" s="74">
        <v>1250</v>
      </c>
      <c r="G38" s="74">
        <v>871</v>
      </c>
      <c r="H38" s="74">
        <v>659</v>
      </c>
      <c r="I38" s="201">
        <v>7729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73"/>
      <c r="AG38" s="73"/>
      <c r="AH38" s="75">
        <f t="shared" si="0"/>
        <v>7729</v>
      </c>
    </row>
    <row r="39" spans="1:35">
      <c r="A39" s="7" t="s">
        <v>49</v>
      </c>
      <c r="B39" s="8" t="s">
        <v>224</v>
      </c>
      <c r="C39" s="33" t="s">
        <v>190</v>
      </c>
      <c r="D39" s="74">
        <v>6776</v>
      </c>
      <c r="E39" s="74">
        <v>3710</v>
      </c>
      <c r="F39" s="74">
        <v>2648</v>
      </c>
      <c r="G39" s="74">
        <v>1845</v>
      </c>
      <c r="H39" s="74">
        <v>1395</v>
      </c>
      <c r="I39" s="201">
        <v>16374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73"/>
      <c r="AG39" s="73"/>
      <c r="AH39" s="75">
        <f t="shared" si="0"/>
        <v>16374</v>
      </c>
    </row>
    <row r="40" spans="1:35">
      <c r="A40" s="7" t="s">
        <v>50</v>
      </c>
      <c r="B40" s="8" t="s">
        <v>225</v>
      </c>
      <c r="C40" s="34" t="s">
        <v>216</v>
      </c>
      <c r="D40" s="74">
        <v>432241</v>
      </c>
      <c r="E40" s="74">
        <v>236679</v>
      </c>
      <c r="F40" s="74">
        <v>168929</v>
      </c>
      <c r="G40" s="74">
        <v>117710</v>
      </c>
      <c r="H40" s="74">
        <v>89008</v>
      </c>
      <c r="I40" s="201">
        <v>1044567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73"/>
      <c r="AG40" s="73"/>
      <c r="AH40" s="75">
        <f t="shared" si="0"/>
        <v>1044567</v>
      </c>
    </row>
    <row r="41" spans="1:35">
      <c r="A41" s="7" t="s">
        <v>51</v>
      </c>
      <c r="B41" s="8" t="s">
        <v>226</v>
      </c>
      <c r="C41" s="32" t="s">
        <v>183</v>
      </c>
      <c r="D41" s="74">
        <v>8247</v>
      </c>
      <c r="E41" s="74">
        <v>4516</v>
      </c>
      <c r="F41" s="74">
        <v>3223</v>
      </c>
      <c r="G41" s="74">
        <v>2246</v>
      </c>
      <c r="H41" s="74">
        <v>1698</v>
      </c>
      <c r="I41" s="201">
        <v>19930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73"/>
      <c r="AG41" s="73"/>
      <c r="AH41" s="75">
        <f t="shared" si="0"/>
        <v>19930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>
        <v>12453</v>
      </c>
      <c r="E42" s="74">
        <v>6819</v>
      </c>
      <c r="F42" s="74">
        <v>4867</v>
      </c>
      <c r="G42" s="74">
        <v>3391</v>
      </c>
      <c r="H42" s="74">
        <v>2565</v>
      </c>
      <c r="I42" s="201">
        <v>30095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73"/>
      <c r="AG42" s="73"/>
      <c r="AH42" s="75">
        <f t="shared" si="0"/>
        <v>30095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>
        <v>105986</v>
      </c>
      <c r="E43" s="74">
        <v>58034</v>
      </c>
      <c r="F43" s="74">
        <v>41422</v>
      </c>
      <c r="G43" s="74">
        <v>28863</v>
      </c>
      <c r="H43" s="74">
        <v>21825</v>
      </c>
      <c r="I43" s="201">
        <v>256130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73"/>
      <c r="AG43" s="73"/>
      <c r="AH43" s="75">
        <f t="shared" si="0"/>
        <v>256130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>
        <v>9308</v>
      </c>
      <c r="E44" s="74">
        <v>5097</v>
      </c>
      <c r="F44" s="74">
        <v>3638</v>
      </c>
      <c r="G44" s="74">
        <v>2535</v>
      </c>
      <c r="H44" s="74">
        <v>1917</v>
      </c>
      <c r="I44" s="201">
        <v>22495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73"/>
      <c r="AG44" s="73"/>
      <c r="AH44" s="75">
        <f t="shared" si="0"/>
        <v>22495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>
        <v>9894</v>
      </c>
      <c r="E45" s="74">
        <v>5418</v>
      </c>
      <c r="F45" s="74">
        <v>3867</v>
      </c>
      <c r="G45" s="74">
        <v>2695</v>
      </c>
      <c r="H45" s="74">
        <v>2038</v>
      </c>
      <c r="I45" s="201">
        <v>23912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73"/>
      <c r="AG45" s="73"/>
      <c r="AH45" s="75">
        <f t="shared" si="0"/>
        <v>23912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>
        <v>6832</v>
      </c>
      <c r="E46" s="74">
        <v>3741</v>
      </c>
      <c r="F46" s="74">
        <v>2670</v>
      </c>
      <c r="G46" s="74">
        <v>1861</v>
      </c>
      <c r="H46" s="74">
        <v>1407</v>
      </c>
      <c r="I46" s="201">
        <v>16511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73"/>
      <c r="AG46" s="73"/>
      <c r="AH46" s="75">
        <f t="shared" si="0"/>
        <v>16511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>
        <v>43721</v>
      </c>
      <c r="E47" s="74">
        <v>23940</v>
      </c>
      <c r="F47" s="74">
        <v>17087</v>
      </c>
      <c r="G47" s="74">
        <v>11907</v>
      </c>
      <c r="H47" s="74">
        <v>9003</v>
      </c>
      <c r="I47" s="201">
        <v>105658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73"/>
      <c r="AG47" s="73"/>
      <c r="AH47" s="75">
        <f t="shared" si="0"/>
        <v>105658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>
        <v>28524</v>
      </c>
      <c r="E48" s="74">
        <v>15618</v>
      </c>
      <c r="F48" s="74">
        <v>11148</v>
      </c>
      <c r="G48" s="74">
        <v>7768</v>
      </c>
      <c r="H48" s="74">
        <v>5874</v>
      </c>
      <c r="I48" s="201">
        <v>68932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73"/>
      <c r="AG48" s="73"/>
      <c r="AH48" s="75">
        <f t="shared" si="0"/>
        <v>68932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>
        <v>154693</v>
      </c>
      <c r="E49" s="74">
        <v>84704</v>
      </c>
      <c r="F49" s="74">
        <v>60457</v>
      </c>
      <c r="G49" s="74">
        <v>42127</v>
      </c>
      <c r="H49" s="74">
        <v>31855</v>
      </c>
      <c r="I49" s="201">
        <v>373836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73"/>
      <c r="AG49" s="73"/>
      <c r="AH49" s="75">
        <f t="shared" si="0"/>
        <v>373836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>
        <v>10326</v>
      </c>
      <c r="E50" s="74">
        <v>5654</v>
      </c>
      <c r="F50" s="74">
        <v>4036</v>
      </c>
      <c r="G50" s="74">
        <v>2812</v>
      </c>
      <c r="H50" s="74">
        <v>2127</v>
      </c>
      <c r="I50" s="201">
        <v>24955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73"/>
      <c r="AG50" s="73"/>
      <c r="AH50" s="75">
        <f t="shared" si="0"/>
        <v>24955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>
        <v>10162</v>
      </c>
      <c r="E51" s="74">
        <v>5564</v>
      </c>
      <c r="F51" s="74">
        <v>3972</v>
      </c>
      <c r="G51" s="74">
        <v>2768</v>
      </c>
      <c r="H51" s="74">
        <v>2093</v>
      </c>
      <c r="I51" s="201">
        <v>24559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73"/>
      <c r="AG51" s="73"/>
      <c r="AH51" s="75">
        <f t="shared" si="0"/>
        <v>24559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>
        <v>6961</v>
      </c>
      <c r="E52" s="74">
        <v>3811</v>
      </c>
      <c r="F52" s="74">
        <v>2721</v>
      </c>
      <c r="G52" s="74">
        <v>1896</v>
      </c>
      <c r="H52" s="74">
        <v>1433</v>
      </c>
      <c r="I52" s="201">
        <v>16822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73"/>
      <c r="AG52" s="73"/>
      <c r="AH52" s="75">
        <f t="shared" si="0"/>
        <v>16822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>
        <v>7017</v>
      </c>
      <c r="E53" s="74">
        <v>3842</v>
      </c>
      <c r="F53" s="74">
        <v>2743</v>
      </c>
      <c r="G53" s="74">
        <v>1911</v>
      </c>
      <c r="H53" s="74">
        <v>1445</v>
      </c>
      <c r="I53" s="201">
        <v>16958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73"/>
      <c r="AG53" s="73"/>
      <c r="AH53" s="75">
        <f t="shared" si="0"/>
        <v>16958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>
        <v>107780</v>
      </c>
      <c r="E54" s="74">
        <v>59016</v>
      </c>
      <c r="F54" s="74">
        <v>42123</v>
      </c>
      <c r="G54" s="74">
        <v>29351</v>
      </c>
      <c r="H54" s="74">
        <v>22194</v>
      </c>
      <c r="I54" s="201">
        <v>260464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73">
        <v>9999.9500000000007</v>
      </c>
      <c r="AG54" s="73"/>
      <c r="AH54" s="75">
        <f t="shared" si="0"/>
        <v>270463.95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>
        <v>7682</v>
      </c>
      <c r="E55" s="74">
        <v>4206</v>
      </c>
      <c r="F55" s="74">
        <v>3003</v>
      </c>
      <c r="G55" s="74">
        <v>2092</v>
      </c>
      <c r="H55" s="74">
        <v>1582</v>
      </c>
      <c r="I55" s="201">
        <v>18565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73"/>
      <c r="AG55" s="73"/>
      <c r="AH55" s="75">
        <f t="shared" si="0"/>
        <v>18565</v>
      </c>
    </row>
    <row r="56" spans="1:35">
      <c r="A56" s="7" t="s">
        <v>66</v>
      </c>
      <c r="B56" s="8" t="s">
        <v>241</v>
      </c>
      <c r="C56" s="32" t="s">
        <v>183</v>
      </c>
      <c r="D56" s="74">
        <v>7505</v>
      </c>
      <c r="E56" s="74">
        <v>4109</v>
      </c>
      <c r="F56" s="74">
        <v>2933</v>
      </c>
      <c r="G56" s="74">
        <v>2044</v>
      </c>
      <c r="H56" s="74">
        <v>1546</v>
      </c>
      <c r="I56" s="201">
        <v>18137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73"/>
      <c r="AG56" s="73"/>
      <c r="AH56" s="75">
        <f t="shared" si="0"/>
        <v>18137</v>
      </c>
    </row>
    <row r="57" spans="1:35">
      <c r="A57" s="7" t="s">
        <v>67</v>
      </c>
      <c r="B57" s="8" t="s">
        <v>242</v>
      </c>
      <c r="C57" s="27" t="s">
        <v>185</v>
      </c>
      <c r="D57" s="74">
        <v>69817</v>
      </c>
      <c r="E57" s="74">
        <v>38229</v>
      </c>
      <c r="F57" s="74">
        <v>27286</v>
      </c>
      <c r="G57" s="74">
        <v>19013</v>
      </c>
      <c r="H57" s="74">
        <v>14377</v>
      </c>
      <c r="I57" s="201">
        <v>168722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73"/>
      <c r="AG57" s="73"/>
      <c r="AH57" s="75">
        <f t="shared" si="0"/>
        <v>168722</v>
      </c>
    </row>
    <row r="58" spans="1:35">
      <c r="A58" s="7" t="s">
        <v>68</v>
      </c>
      <c r="B58" s="8" t="s">
        <v>243</v>
      </c>
      <c r="C58" s="33" t="s">
        <v>190</v>
      </c>
      <c r="D58" s="74">
        <v>3390</v>
      </c>
      <c r="E58" s="74">
        <v>1856</v>
      </c>
      <c r="F58" s="74">
        <v>1325</v>
      </c>
      <c r="G58" s="74">
        <v>923</v>
      </c>
      <c r="H58" s="74">
        <v>698</v>
      </c>
      <c r="I58" s="201">
        <v>8192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73"/>
      <c r="AG58" s="73"/>
      <c r="AH58" s="75">
        <f t="shared" si="0"/>
        <v>8192</v>
      </c>
    </row>
    <row r="59" spans="1:35">
      <c r="A59" s="7" t="s">
        <v>69</v>
      </c>
      <c r="B59" s="8" t="s">
        <v>244</v>
      </c>
      <c r="C59" s="33" t="s">
        <v>190</v>
      </c>
      <c r="D59" s="74">
        <v>10106</v>
      </c>
      <c r="E59" s="74">
        <v>5533</v>
      </c>
      <c r="F59" s="74">
        <v>3950</v>
      </c>
      <c r="G59" s="74">
        <v>2752</v>
      </c>
      <c r="H59" s="74">
        <v>2081</v>
      </c>
      <c r="I59" s="201">
        <v>24422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73"/>
      <c r="AG59" s="73"/>
      <c r="AH59" s="75">
        <f t="shared" si="0"/>
        <v>24422</v>
      </c>
    </row>
    <row r="60" spans="1:35">
      <c r="A60" s="7" t="s">
        <v>433</v>
      </c>
      <c r="B60" s="8" t="s">
        <v>432</v>
      </c>
      <c r="C60" s="28" t="s">
        <v>187</v>
      </c>
      <c r="D60" s="74">
        <v>8148</v>
      </c>
      <c r="E60" s="74">
        <v>4462</v>
      </c>
      <c r="F60" s="74">
        <v>3185</v>
      </c>
      <c r="G60" s="74">
        <v>2219</v>
      </c>
      <c r="H60" s="74">
        <v>1678</v>
      </c>
      <c r="I60" s="201">
        <v>19692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73"/>
      <c r="AG60" s="73"/>
      <c r="AH60" s="75">
        <f t="shared" si="0"/>
        <v>19692</v>
      </c>
    </row>
    <row r="61" spans="1:35">
      <c r="A61" s="7" t="s">
        <v>70</v>
      </c>
      <c r="B61" s="8" t="s">
        <v>245</v>
      </c>
      <c r="C61" s="34" t="s">
        <v>216</v>
      </c>
      <c r="D61" s="74">
        <v>42917</v>
      </c>
      <c r="E61" s="74">
        <v>23500</v>
      </c>
      <c r="F61" s="74">
        <v>16773</v>
      </c>
      <c r="G61" s="74">
        <v>11688</v>
      </c>
      <c r="H61" s="74">
        <v>8838</v>
      </c>
      <c r="I61" s="201">
        <v>103716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73"/>
      <c r="AG61" s="73"/>
      <c r="AH61" s="75">
        <f t="shared" si="0"/>
        <v>103716</v>
      </c>
    </row>
    <row r="62" spans="1:35">
      <c r="A62" s="7" t="s">
        <v>71</v>
      </c>
      <c r="B62" s="8" t="s">
        <v>246</v>
      </c>
      <c r="C62" s="26" t="s">
        <v>181</v>
      </c>
      <c r="D62" s="74">
        <v>36425</v>
      </c>
      <c r="E62" s="74">
        <v>19945</v>
      </c>
      <c r="F62" s="74">
        <v>14236</v>
      </c>
      <c r="G62" s="74">
        <v>9920</v>
      </c>
      <c r="H62" s="74">
        <v>7501</v>
      </c>
      <c r="I62" s="201">
        <v>88027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73"/>
      <c r="AG62" s="73"/>
      <c r="AH62" s="75">
        <f t="shared" si="0"/>
        <v>88027</v>
      </c>
    </row>
    <row r="63" spans="1:35">
      <c r="A63" s="7" t="s">
        <v>72</v>
      </c>
      <c r="B63" s="8" t="s">
        <v>247</v>
      </c>
      <c r="C63" s="27" t="s">
        <v>185</v>
      </c>
      <c r="D63" s="74">
        <v>9075</v>
      </c>
      <c r="E63" s="74">
        <v>4969</v>
      </c>
      <c r="F63" s="74">
        <v>3547</v>
      </c>
      <c r="G63" s="74">
        <v>2471</v>
      </c>
      <c r="H63" s="74">
        <v>1869</v>
      </c>
      <c r="I63" s="201">
        <v>21931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73"/>
      <c r="AG63" s="73"/>
      <c r="AH63" s="75">
        <f t="shared" si="0"/>
        <v>21931</v>
      </c>
    </row>
    <row r="64" spans="1:35">
      <c r="A64" s="7" t="s">
        <v>73</v>
      </c>
      <c r="B64" s="8" t="s">
        <v>248</v>
      </c>
      <c r="C64" s="28" t="s">
        <v>187</v>
      </c>
      <c r="D64" s="74">
        <v>35087</v>
      </c>
      <c r="E64" s="74">
        <v>19212</v>
      </c>
      <c r="F64" s="74">
        <v>13713</v>
      </c>
      <c r="G64" s="74">
        <v>9555</v>
      </c>
      <c r="H64" s="74">
        <v>7225</v>
      </c>
      <c r="I64" s="201">
        <v>84792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73"/>
      <c r="AG64" s="73"/>
      <c r="AH64" s="75">
        <f t="shared" si="0"/>
        <v>84792</v>
      </c>
    </row>
    <row r="65" spans="1:35">
      <c r="A65" s="7" t="s">
        <v>74</v>
      </c>
      <c r="B65" s="8" t="s">
        <v>249</v>
      </c>
      <c r="C65" s="33" t="s">
        <v>190</v>
      </c>
      <c r="D65" s="74">
        <v>16575</v>
      </c>
      <c r="E65" s="74">
        <v>9076</v>
      </c>
      <c r="F65" s="74">
        <v>6478</v>
      </c>
      <c r="G65" s="74">
        <v>4514</v>
      </c>
      <c r="H65" s="74">
        <v>3413</v>
      </c>
      <c r="I65" s="201">
        <v>40056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73"/>
      <c r="AG65" s="73"/>
      <c r="AH65" s="75">
        <f t="shared" si="0"/>
        <v>40056</v>
      </c>
    </row>
    <row r="66" spans="1:35">
      <c r="A66" s="7" t="s">
        <v>75</v>
      </c>
      <c r="B66" s="8" t="s">
        <v>250</v>
      </c>
      <c r="C66" s="27" t="s">
        <v>185</v>
      </c>
      <c r="D66" s="74">
        <v>19975</v>
      </c>
      <c r="E66" s="74">
        <v>10937</v>
      </c>
      <c r="F66" s="74">
        <v>7807</v>
      </c>
      <c r="G66" s="74">
        <v>5440</v>
      </c>
      <c r="H66" s="74">
        <v>4113</v>
      </c>
      <c r="I66" s="201">
        <v>48272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73"/>
      <c r="AG66" s="73"/>
      <c r="AH66" s="75">
        <f t="shared" si="0"/>
        <v>48272</v>
      </c>
    </row>
    <row r="67" spans="1:35">
      <c r="A67" s="7" t="s">
        <v>76</v>
      </c>
      <c r="B67" s="8" t="s">
        <v>251</v>
      </c>
      <c r="C67" s="27" t="s">
        <v>185</v>
      </c>
      <c r="D67" s="74">
        <v>685793</v>
      </c>
      <c r="E67" s="74">
        <v>375515</v>
      </c>
      <c r="F67" s="74">
        <v>268022</v>
      </c>
      <c r="G67" s="74">
        <v>186759</v>
      </c>
      <c r="H67" s="74">
        <v>141220</v>
      </c>
      <c r="I67" s="201">
        <v>1657309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73"/>
      <c r="AG67" s="73"/>
      <c r="AH67" s="75">
        <f t="shared" ref="AH67:AH130" si="1">SUM(I67:P67)+T67+Y67+SUM(AD67:AG67)</f>
        <v>1657309</v>
      </c>
    </row>
    <row r="68" spans="1:35">
      <c r="A68" s="7" t="s">
        <v>77</v>
      </c>
      <c r="B68" s="8" t="s">
        <v>252</v>
      </c>
      <c r="C68" s="26" t="s">
        <v>181</v>
      </c>
      <c r="D68" s="74">
        <v>22561</v>
      </c>
      <c r="E68" s="74">
        <v>12354</v>
      </c>
      <c r="F68" s="74">
        <v>8818</v>
      </c>
      <c r="G68" s="74">
        <v>6144</v>
      </c>
      <c r="H68" s="74">
        <v>4646</v>
      </c>
      <c r="I68" s="201">
        <v>54523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73">
        <v>10000</v>
      </c>
      <c r="AG68" s="73"/>
      <c r="AH68" s="75">
        <f t="shared" si="1"/>
        <v>64523</v>
      </c>
    </row>
    <row r="69" spans="1:35">
      <c r="A69" s="7" t="s">
        <v>78</v>
      </c>
      <c r="B69" s="8" t="s">
        <v>253</v>
      </c>
      <c r="C69" s="33" t="s">
        <v>190</v>
      </c>
      <c r="D69" s="74">
        <v>3589</v>
      </c>
      <c r="E69" s="74">
        <v>1965</v>
      </c>
      <c r="F69" s="74">
        <v>1403</v>
      </c>
      <c r="G69" s="74">
        <v>978</v>
      </c>
      <c r="H69" s="74">
        <v>739</v>
      </c>
      <c r="I69" s="201">
        <v>8674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73"/>
      <c r="AG69" s="73"/>
      <c r="AH69" s="75">
        <f t="shared" si="1"/>
        <v>8674</v>
      </c>
    </row>
    <row r="70" spans="1:35">
      <c r="A70" s="7" t="s">
        <v>79</v>
      </c>
      <c r="B70" s="8" t="s">
        <v>254</v>
      </c>
      <c r="C70" s="28" t="s">
        <v>187</v>
      </c>
      <c r="D70" s="74">
        <v>38134</v>
      </c>
      <c r="E70" s="74">
        <v>20880</v>
      </c>
      <c r="F70" s="74">
        <v>14904</v>
      </c>
      <c r="G70" s="74">
        <v>10385</v>
      </c>
      <c r="H70" s="74">
        <v>7853</v>
      </c>
      <c r="I70" s="201">
        <v>92156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73"/>
      <c r="AG70" s="73"/>
      <c r="AH70" s="75">
        <f t="shared" si="1"/>
        <v>92156</v>
      </c>
    </row>
    <row r="71" spans="1:35">
      <c r="A71" s="7" t="s">
        <v>80</v>
      </c>
      <c r="B71" s="8" t="s">
        <v>255</v>
      </c>
      <c r="C71" s="26" t="s">
        <v>181</v>
      </c>
      <c r="D71" s="74">
        <v>18177</v>
      </c>
      <c r="E71" s="74">
        <v>9953</v>
      </c>
      <c r="F71" s="74">
        <v>7104</v>
      </c>
      <c r="G71" s="74">
        <v>4950</v>
      </c>
      <c r="H71" s="74">
        <v>3743</v>
      </c>
      <c r="I71" s="201">
        <v>43927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73"/>
      <c r="AG71" s="73"/>
      <c r="AH71" s="75">
        <f t="shared" si="1"/>
        <v>43927</v>
      </c>
    </row>
    <row r="72" spans="1:35">
      <c r="A72" s="7" t="s">
        <v>81</v>
      </c>
      <c r="B72" s="8" t="s">
        <v>256</v>
      </c>
      <c r="C72" s="29" t="s">
        <v>201</v>
      </c>
      <c r="D72" s="74">
        <v>144998</v>
      </c>
      <c r="E72" s="74">
        <v>79395</v>
      </c>
      <c r="F72" s="74">
        <v>56668</v>
      </c>
      <c r="G72" s="74">
        <v>39487</v>
      </c>
      <c r="H72" s="74">
        <v>29858</v>
      </c>
      <c r="I72" s="201">
        <v>350406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73"/>
      <c r="AG72" s="73"/>
      <c r="AH72" s="75">
        <f t="shared" si="1"/>
        <v>350406</v>
      </c>
    </row>
    <row r="73" spans="1:35">
      <c r="A73" s="7" t="s">
        <v>82</v>
      </c>
      <c r="B73" s="8" t="s">
        <v>257</v>
      </c>
      <c r="C73" s="34" t="s">
        <v>216</v>
      </c>
      <c r="D73" s="74">
        <v>14313</v>
      </c>
      <c r="E73" s="74">
        <v>7837</v>
      </c>
      <c r="F73" s="74">
        <v>5594</v>
      </c>
      <c r="G73" s="74">
        <v>3898</v>
      </c>
      <c r="H73" s="74">
        <v>2947</v>
      </c>
      <c r="I73" s="201">
        <v>34589</v>
      </c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73"/>
      <c r="AG73" s="73"/>
      <c r="AH73" s="75">
        <f t="shared" si="1"/>
        <v>34589</v>
      </c>
    </row>
    <row r="74" spans="1:35">
      <c r="A74" s="7" t="s">
        <v>83</v>
      </c>
      <c r="B74" s="8" t="s">
        <v>258</v>
      </c>
      <c r="C74" s="33" t="s">
        <v>190</v>
      </c>
      <c r="D74" s="74">
        <v>8843</v>
      </c>
      <c r="E74" s="74">
        <v>4842</v>
      </c>
      <c r="F74" s="74">
        <v>3456</v>
      </c>
      <c r="G74" s="74">
        <v>2408</v>
      </c>
      <c r="H74" s="74">
        <v>1821</v>
      </c>
      <c r="I74" s="201">
        <v>21370</v>
      </c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73"/>
      <c r="AG74" s="73"/>
      <c r="AH74" s="75">
        <f t="shared" si="1"/>
        <v>21370</v>
      </c>
    </row>
    <row r="75" spans="1:35">
      <c r="A75" s="7" t="s">
        <v>84</v>
      </c>
      <c r="B75" s="8" t="s">
        <v>259</v>
      </c>
      <c r="C75" s="34" t="s">
        <v>216</v>
      </c>
      <c r="D75" s="74">
        <v>16366</v>
      </c>
      <c r="E75" s="74">
        <v>8961</v>
      </c>
      <c r="F75" s="74">
        <v>6396</v>
      </c>
      <c r="G75" s="74">
        <v>4457</v>
      </c>
      <c r="H75" s="74">
        <v>3370</v>
      </c>
      <c r="I75" s="201">
        <v>39550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73"/>
      <c r="AG75" s="73"/>
      <c r="AH75" s="75">
        <f t="shared" si="1"/>
        <v>39550</v>
      </c>
    </row>
    <row r="76" spans="1:35">
      <c r="A76" s="7" t="s">
        <v>85</v>
      </c>
      <c r="B76" s="8" t="s">
        <v>260</v>
      </c>
      <c r="C76" s="26" t="s">
        <v>181</v>
      </c>
      <c r="D76" s="74">
        <v>19857</v>
      </c>
      <c r="E76" s="74">
        <v>10873</v>
      </c>
      <c r="F76" s="74">
        <v>7761</v>
      </c>
      <c r="G76" s="74">
        <v>5408</v>
      </c>
      <c r="H76" s="74">
        <v>4089</v>
      </c>
      <c r="I76" s="201">
        <v>47988</v>
      </c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73"/>
      <c r="AG76" s="73"/>
      <c r="AH76" s="75">
        <f t="shared" si="1"/>
        <v>47988</v>
      </c>
    </row>
    <row r="77" spans="1:35">
      <c r="A77" s="7" t="s">
        <v>86</v>
      </c>
      <c r="B77" s="8" t="s">
        <v>261</v>
      </c>
      <c r="C77" s="27" t="s">
        <v>185</v>
      </c>
      <c r="D77" s="74">
        <v>7377</v>
      </c>
      <c r="E77" s="74">
        <v>4039</v>
      </c>
      <c r="F77" s="74">
        <v>2884</v>
      </c>
      <c r="G77" s="74">
        <v>2009</v>
      </c>
      <c r="H77" s="74">
        <v>1519</v>
      </c>
      <c r="I77" s="201">
        <v>17828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73"/>
      <c r="AG77" s="73"/>
      <c r="AH77" s="75">
        <f t="shared" si="1"/>
        <v>17828</v>
      </c>
    </row>
    <row r="78" spans="1:35">
      <c r="A78" s="24" t="s">
        <v>87</v>
      </c>
      <c r="B78" s="8" t="s">
        <v>262</v>
      </c>
      <c r="C78" s="32" t="s">
        <v>183</v>
      </c>
      <c r="D78" s="74">
        <v>16030</v>
      </c>
      <c r="E78" s="74">
        <v>8777</v>
      </c>
      <c r="F78" s="74">
        <v>6265</v>
      </c>
      <c r="G78" s="74">
        <v>4366</v>
      </c>
      <c r="H78" s="74">
        <v>3301</v>
      </c>
      <c r="I78" s="201">
        <v>38739</v>
      </c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73"/>
      <c r="AG78" s="73"/>
      <c r="AH78" s="75">
        <f t="shared" si="1"/>
        <v>38739</v>
      </c>
    </row>
    <row r="79" spans="1:35" ht="15.75">
      <c r="A79" s="7" t="s">
        <v>88</v>
      </c>
      <c r="B79" s="8" t="s">
        <v>263</v>
      </c>
      <c r="C79" s="26" t="s">
        <v>181</v>
      </c>
      <c r="D79" s="74">
        <v>26110</v>
      </c>
      <c r="E79" s="74">
        <v>14297</v>
      </c>
      <c r="F79" s="74">
        <v>10205</v>
      </c>
      <c r="G79" s="74">
        <v>7111</v>
      </c>
      <c r="H79" s="74">
        <v>5377</v>
      </c>
      <c r="I79" s="201">
        <v>63100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73"/>
      <c r="AG79" s="73"/>
      <c r="AH79" s="75">
        <f t="shared" si="1"/>
        <v>63100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>
        <v>10146</v>
      </c>
      <c r="E80" s="74">
        <v>5556</v>
      </c>
      <c r="F80" s="74">
        <v>3966</v>
      </c>
      <c r="G80" s="74">
        <v>2763</v>
      </c>
      <c r="H80" s="74">
        <v>2089</v>
      </c>
      <c r="I80" s="201">
        <v>24520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73"/>
      <c r="AG80" s="73"/>
      <c r="AH80" s="75">
        <f t="shared" si="1"/>
        <v>24520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>
        <v>20531</v>
      </c>
      <c r="E81" s="74">
        <v>11242</v>
      </c>
      <c r="F81" s="74">
        <v>8024</v>
      </c>
      <c r="G81" s="74">
        <v>5591</v>
      </c>
      <c r="H81" s="74">
        <v>4228</v>
      </c>
      <c r="I81" s="201">
        <v>49616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73"/>
      <c r="AG81" s="73"/>
      <c r="AH81" s="75">
        <f t="shared" si="1"/>
        <v>49616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>
        <v>58745</v>
      </c>
      <c r="E82" s="74">
        <v>32167</v>
      </c>
      <c r="F82" s="74">
        <v>22959</v>
      </c>
      <c r="G82" s="74">
        <v>15998</v>
      </c>
      <c r="H82" s="74">
        <v>12097</v>
      </c>
      <c r="I82" s="201">
        <v>141966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73"/>
      <c r="AG82" s="73"/>
      <c r="AH82" s="75">
        <f t="shared" si="1"/>
        <v>141966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>
        <v>23515</v>
      </c>
      <c r="E83" s="74">
        <v>12876</v>
      </c>
      <c r="F83" s="74">
        <v>9190</v>
      </c>
      <c r="G83" s="74">
        <v>6404</v>
      </c>
      <c r="H83" s="74">
        <v>4842</v>
      </c>
      <c r="I83" s="201">
        <v>56827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73"/>
      <c r="AG83" s="73"/>
      <c r="AH83" s="75">
        <f t="shared" si="1"/>
        <v>56827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>
        <v>35798</v>
      </c>
      <c r="E84" s="74">
        <v>19602</v>
      </c>
      <c r="F84" s="74">
        <v>13991</v>
      </c>
      <c r="G84" s="74">
        <v>9749</v>
      </c>
      <c r="H84" s="74">
        <v>7372</v>
      </c>
      <c r="I84" s="201">
        <v>86512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73"/>
      <c r="AG84" s="73"/>
      <c r="AH84" s="75">
        <f t="shared" si="1"/>
        <v>86512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>
        <v>8563</v>
      </c>
      <c r="E85" s="74">
        <v>4688</v>
      </c>
      <c r="F85" s="74">
        <v>3347</v>
      </c>
      <c r="G85" s="74">
        <v>2332</v>
      </c>
      <c r="H85" s="74">
        <v>1763</v>
      </c>
      <c r="I85" s="201">
        <v>20693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73"/>
      <c r="AG85" s="73"/>
      <c r="AH85" s="75">
        <f t="shared" si="1"/>
        <v>20693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>
        <v>20870</v>
      </c>
      <c r="E86" s="74">
        <v>11427</v>
      </c>
      <c r="F86" s="74">
        <v>8156</v>
      </c>
      <c r="G86" s="74">
        <v>5684</v>
      </c>
      <c r="H86" s="74">
        <v>4298</v>
      </c>
      <c r="I86" s="201">
        <v>50435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73"/>
      <c r="AG86" s="73"/>
      <c r="AH86" s="75">
        <f t="shared" si="1"/>
        <v>50435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>
        <v>25517</v>
      </c>
      <c r="E87" s="74">
        <v>13972</v>
      </c>
      <c r="F87" s="74">
        <v>9973</v>
      </c>
      <c r="G87" s="74">
        <v>6949</v>
      </c>
      <c r="H87" s="74">
        <v>5255</v>
      </c>
      <c r="I87" s="201">
        <v>61666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73"/>
      <c r="AG87" s="73"/>
      <c r="AH87" s="75">
        <f t="shared" si="1"/>
        <v>61666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>
        <v>10238</v>
      </c>
      <c r="E88" s="74">
        <v>5606</v>
      </c>
      <c r="F88" s="74">
        <v>4002</v>
      </c>
      <c r="G88" s="74">
        <v>2788</v>
      </c>
      <c r="H88" s="74">
        <v>2108</v>
      </c>
      <c r="I88" s="201">
        <v>24742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73"/>
      <c r="AG88" s="73"/>
      <c r="AH88" s="75">
        <f t="shared" si="1"/>
        <v>24742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>
        <v>16725</v>
      </c>
      <c r="E89" s="74">
        <v>9158</v>
      </c>
      <c r="F89" s="74">
        <v>6537</v>
      </c>
      <c r="G89" s="74">
        <v>4555</v>
      </c>
      <c r="H89" s="74">
        <v>3444</v>
      </c>
      <c r="I89" s="201">
        <v>40419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73"/>
      <c r="AG89" s="73"/>
      <c r="AH89" s="75">
        <f t="shared" si="1"/>
        <v>40419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>
        <v>11977</v>
      </c>
      <c r="E90" s="74">
        <v>6558</v>
      </c>
      <c r="F90" s="74">
        <v>4681</v>
      </c>
      <c r="G90" s="74">
        <v>3262</v>
      </c>
      <c r="H90" s="74">
        <v>2466</v>
      </c>
      <c r="I90" s="201">
        <v>28944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73"/>
      <c r="AG90" s="73"/>
      <c r="AH90" s="75">
        <f t="shared" si="1"/>
        <v>28944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>
        <v>15670</v>
      </c>
      <c r="E91" s="74">
        <v>8580</v>
      </c>
      <c r="F91" s="74">
        <v>6124</v>
      </c>
      <c r="G91" s="74">
        <v>4267</v>
      </c>
      <c r="H91" s="74">
        <v>3227</v>
      </c>
      <c r="I91" s="201">
        <v>37868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73"/>
      <c r="AG91" s="73"/>
      <c r="AH91" s="75">
        <f t="shared" si="1"/>
        <v>37868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>
        <v>6590</v>
      </c>
      <c r="E92" s="74">
        <v>3608</v>
      </c>
      <c r="F92" s="74">
        <v>2576</v>
      </c>
      <c r="G92" s="74">
        <v>1795</v>
      </c>
      <c r="H92" s="74">
        <v>1357</v>
      </c>
      <c r="I92" s="201">
        <v>15926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73"/>
      <c r="AG92" s="73"/>
      <c r="AH92" s="75">
        <f t="shared" si="1"/>
        <v>15926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>
        <v>7793</v>
      </c>
      <c r="E93" s="74">
        <v>4267</v>
      </c>
      <c r="F93" s="74">
        <v>3046</v>
      </c>
      <c r="G93" s="74">
        <v>2122</v>
      </c>
      <c r="H93" s="74">
        <v>1605</v>
      </c>
      <c r="I93" s="201">
        <v>18833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73"/>
      <c r="AG93" s="73"/>
      <c r="AH93" s="75">
        <f t="shared" si="1"/>
        <v>18833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>
        <v>4270</v>
      </c>
      <c r="E94" s="74">
        <v>2338</v>
      </c>
      <c r="F94" s="74">
        <v>1669</v>
      </c>
      <c r="G94" s="74">
        <v>1163</v>
      </c>
      <c r="H94" s="74">
        <v>879</v>
      </c>
      <c r="I94" s="201">
        <v>10319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73"/>
      <c r="AG94" s="73"/>
      <c r="AH94" s="75">
        <f t="shared" si="1"/>
        <v>10319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>
        <v>10969</v>
      </c>
      <c r="E95" s="74">
        <v>6006</v>
      </c>
      <c r="F95" s="74">
        <v>4287</v>
      </c>
      <c r="G95" s="74">
        <v>2987</v>
      </c>
      <c r="H95" s="74">
        <v>2259</v>
      </c>
      <c r="I95" s="201">
        <v>26508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73"/>
      <c r="AG95" s="73"/>
      <c r="AH95" s="75">
        <f t="shared" si="1"/>
        <v>26508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>
        <v>4407</v>
      </c>
      <c r="E96" s="74">
        <v>2413</v>
      </c>
      <c r="F96" s="74">
        <v>1723</v>
      </c>
      <c r="G96" s="74">
        <v>1200</v>
      </c>
      <c r="H96" s="74">
        <v>908</v>
      </c>
      <c r="I96" s="201">
        <v>10651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73"/>
      <c r="AG96" s="73"/>
      <c r="AH96" s="75">
        <f t="shared" si="1"/>
        <v>10651</v>
      </c>
    </row>
    <row r="97" spans="1:34">
      <c r="A97" s="7" t="s">
        <v>106</v>
      </c>
      <c r="B97" s="8" t="s">
        <v>281</v>
      </c>
      <c r="C97" s="27" t="s">
        <v>185</v>
      </c>
      <c r="D97" s="74">
        <v>16315</v>
      </c>
      <c r="E97" s="74">
        <v>8934</v>
      </c>
      <c r="F97" s="74">
        <v>6377</v>
      </c>
      <c r="G97" s="74">
        <v>4443</v>
      </c>
      <c r="H97" s="74">
        <v>3360</v>
      </c>
      <c r="I97" s="201">
        <v>39429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73"/>
      <c r="AG97" s="73"/>
      <c r="AH97" s="75">
        <f t="shared" si="1"/>
        <v>39429</v>
      </c>
    </row>
    <row r="98" spans="1:34">
      <c r="A98" s="7" t="s">
        <v>107</v>
      </c>
      <c r="B98" s="8" t="s">
        <v>282</v>
      </c>
      <c r="C98" s="26" t="s">
        <v>181</v>
      </c>
      <c r="D98" s="74">
        <v>15711</v>
      </c>
      <c r="E98" s="74">
        <v>8603</v>
      </c>
      <c r="F98" s="74">
        <v>6140</v>
      </c>
      <c r="G98" s="74">
        <v>4279</v>
      </c>
      <c r="H98" s="74">
        <v>3235</v>
      </c>
      <c r="I98" s="201">
        <v>37968</v>
      </c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73"/>
      <c r="AG98" s="73"/>
      <c r="AH98" s="75">
        <f t="shared" si="1"/>
        <v>37968</v>
      </c>
    </row>
    <row r="99" spans="1:34">
      <c r="A99" s="7" t="s">
        <v>108</v>
      </c>
      <c r="B99" s="8" t="s">
        <v>283</v>
      </c>
      <c r="C99" s="33" t="s">
        <v>190</v>
      </c>
      <c r="D99" s="74">
        <v>80012</v>
      </c>
      <c r="E99" s="74">
        <v>43812</v>
      </c>
      <c r="F99" s="74">
        <v>31271</v>
      </c>
      <c r="G99" s="74">
        <v>21789</v>
      </c>
      <c r="H99" s="74">
        <v>16476</v>
      </c>
      <c r="I99" s="201">
        <v>193360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73"/>
      <c r="AG99" s="73"/>
      <c r="AH99" s="75">
        <f t="shared" si="1"/>
        <v>193360</v>
      </c>
    </row>
    <row r="100" spans="1:34">
      <c r="A100" s="7" t="s">
        <v>109</v>
      </c>
      <c r="B100" s="8" t="s">
        <v>284</v>
      </c>
      <c r="C100" s="33" t="s">
        <v>190</v>
      </c>
      <c r="D100" s="74">
        <v>3672</v>
      </c>
      <c r="E100" s="74">
        <v>2011</v>
      </c>
      <c r="F100" s="74">
        <v>1435</v>
      </c>
      <c r="G100" s="74">
        <v>1000</v>
      </c>
      <c r="H100" s="74">
        <v>756</v>
      </c>
      <c r="I100" s="201">
        <v>8874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73"/>
      <c r="AG100" s="73"/>
      <c r="AH100" s="75">
        <f t="shared" si="1"/>
        <v>8874</v>
      </c>
    </row>
    <row r="101" spans="1:34">
      <c r="A101" s="7" t="s">
        <v>110</v>
      </c>
      <c r="B101" s="8" t="s">
        <v>285</v>
      </c>
      <c r="C101" s="32" t="s">
        <v>183</v>
      </c>
      <c r="D101" s="74">
        <v>8813</v>
      </c>
      <c r="E101" s="74">
        <v>4826</v>
      </c>
      <c r="F101" s="74">
        <v>3445</v>
      </c>
      <c r="G101" s="74">
        <v>2400</v>
      </c>
      <c r="H101" s="74">
        <v>1815</v>
      </c>
      <c r="I101" s="201">
        <v>21299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73"/>
      <c r="AG101" s="73"/>
      <c r="AH101" s="75">
        <f t="shared" si="1"/>
        <v>21299</v>
      </c>
    </row>
    <row r="102" spans="1:34">
      <c r="A102" s="7" t="s">
        <v>111</v>
      </c>
      <c r="B102" s="8" t="s">
        <v>286</v>
      </c>
      <c r="C102" s="28" t="s">
        <v>187</v>
      </c>
      <c r="D102" s="74">
        <v>61721</v>
      </c>
      <c r="E102" s="74">
        <v>33796</v>
      </c>
      <c r="F102" s="74">
        <v>24122</v>
      </c>
      <c r="G102" s="74">
        <v>16808</v>
      </c>
      <c r="H102" s="74">
        <v>12710</v>
      </c>
      <c r="I102" s="201">
        <v>149157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73"/>
      <c r="AG102" s="73"/>
      <c r="AH102" s="75">
        <f t="shared" si="1"/>
        <v>149157</v>
      </c>
    </row>
    <row r="103" spans="1:34">
      <c r="A103" s="7" t="s">
        <v>112</v>
      </c>
      <c r="B103" s="8" t="s">
        <v>287</v>
      </c>
      <c r="C103" s="27" t="s">
        <v>185</v>
      </c>
      <c r="D103" s="74">
        <v>2853</v>
      </c>
      <c r="E103" s="74">
        <v>1562</v>
      </c>
      <c r="F103" s="74">
        <v>1115</v>
      </c>
      <c r="G103" s="74">
        <v>777</v>
      </c>
      <c r="H103" s="74">
        <v>588</v>
      </c>
      <c r="I103" s="201">
        <v>6895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73"/>
      <c r="AG103" s="73"/>
      <c r="AH103" s="75">
        <f t="shared" si="1"/>
        <v>6895</v>
      </c>
    </row>
    <row r="104" spans="1:34">
      <c r="A104" s="7" t="s">
        <v>113</v>
      </c>
      <c r="B104" s="8" t="s">
        <v>288</v>
      </c>
      <c r="C104" s="27" t="s">
        <v>185</v>
      </c>
      <c r="D104" s="74">
        <v>16831</v>
      </c>
      <c r="E104" s="74">
        <v>9216</v>
      </c>
      <c r="F104" s="74">
        <v>6578</v>
      </c>
      <c r="G104" s="74">
        <v>4584</v>
      </c>
      <c r="H104" s="74">
        <v>3466</v>
      </c>
      <c r="I104" s="201">
        <v>40675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73"/>
      <c r="AG104" s="73"/>
      <c r="AH104" s="75">
        <f t="shared" si="1"/>
        <v>40675</v>
      </c>
    </row>
    <row r="105" spans="1:34">
      <c r="A105" s="7" t="s">
        <v>114</v>
      </c>
      <c r="B105" s="8" t="s">
        <v>289</v>
      </c>
      <c r="C105" s="29" t="s">
        <v>201</v>
      </c>
      <c r="D105" s="74">
        <v>35510</v>
      </c>
      <c r="E105" s="74">
        <v>19444</v>
      </c>
      <c r="F105" s="74">
        <v>13878</v>
      </c>
      <c r="G105" s="74">
        <v>9670</v>
      </c>
      <c r="H105" s="74">
        <v>7312</v>
      </c>
      <c r="I105" s="201">
        <v>85814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73"/>
      <c r="AG105" s="73"/>
      <c r="AH105" s="75">
        <f t="shared" si="1"/>
        <v>85814</v>
      </c>
    </row>
    <row r="106" spans="1:34">
      <c r="A106" s="7" t="s">
        <v>115</v>
      </c>
      <c r="B106" s="8" t="s">
        <v>290</v>
      </c>
      <c r="C106" s="28" t="s">
        <v>187</v>
      </c>
      <c r="D106" s="74">
        <v>15542</v>
      </c>
      <c r="E106" s="74">
        <v>8510</v>
      </c>
      <c r="F106" s="74">
        <v>6074</v>
      </c>
      <c r="G106" s="74">
        <v>4233</v>
      </c>
      <c r="H106" s="74">
        <v>3200</v>
      </c>
      <c r="I106" s="201">
        <v>37559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73"/>
      <c r="AG106" s="73"/>
      <c r="AH106" s="75">
        <f t="shared" si="1"/>
        <v>37559</v>
      </c>
    </row>
    <row r="107" spans="1:34">
      <c r="A107" s="7" t="s">
        <v>116</v>
      </c>
      <c r="B107" s="8" t="s">
        <v>291</v>
      </c>
      <c r="C107" s="32" t="s">
        <v>183</v>
      </c>
      <c r="D107" s="74">
        <v>46122</v>
      </c>
      <c r="E107" s="74">
        <v>25254</v>
      </c>
      <c r="F107" s="74">
        <v>18026</v>
      </c>
      <c r="G107" s="74">
        <v>12560</v>
      </c>
      <c r="H107" s="74">
        <v>9498</v>
      </c>
      <c r="I107" s="201">
        <v>111460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73"/>
      <c r="AG107" s="73"/>
      <c r="AH107" s="75">
        <f t="shared" si="1"/>
        <v>111460</v>
      </c>
    </row>
    <row r="108" spans="1:34">
      <c r="A108" s="7" t="s">
        <v>117</v>
      </c>
      <c r="B108" s="8" t="s">
        <v>292</v>
      </c>
      <c r="C108" s="28" t="s">
        <v>187</v>
      </c>
      <c r="D108" s="74">
        <v>25019</v>
      </c>
      <c r="E108" s="74">
        <v>13699</v>
      </c>
      <c r="F108" s="74">
        <v>9778</v>
      </c>
      <c r="G108" s="74">
        <v>6813</v>
      </c>
      <c r="H108" s="74">
        <v>5152</v>
      </c>
      <c r="I108" s="201">
        <v>60461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73"/>
      <c r="AG108" s="73"/>
      <c r="AH108" s="75">
        <f t="shared" si="1"/>
        <v>60461</v>
      </c>
    </row>
    <row r="109" spans="1:34">
      <c r="A109" s="7" t="s">
        <v>118</v>
      </c>
      <c r="B109" s="8" t="s">
        <v>293</v>
      </c>
      <c r="C109" s="34" t="s">
        <v>216</v>
      </c>
      <c r="D109" s="74">
        <v>11113</v>
      </c>
      <c r="E109" s="74">
        <v>6085</v>
      </c>
      <c r="F109" s="74">
        <v>4343</v>
      </c>
      <c r="G109" s="74">
        <v>3026</v>
      </c>
      <c r="H109" s="74">
        <v>2288</v>
      </c>
      <c r="I109" s="201">
        <v>26855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73"/>
      <c r="AG109" s="73"/>
      <c r="AH109" s="75">
        <f t="shared" si="1"/>
        <v>26855</v>
      </c>
    </row>
    <row r="110" spans="1:34">
      <c r="A110" s="7" t="s">
        <v>119</v>
      </c>
      <c r="B110" s="8" t="s">
        <v>294</v>
      </c>
      <c r="C110" s="27" t="s">
        <v>185</v>
      </c>
      <c r="D110" s="74">
        <v>84594</v>
      </c>
      <c r="E110" s="74">
        <v>46320</v>
      </c>
      <c r="F110" s="74">
        <v>33061</v>
      </c>
      <c r="G110" s="74">
        <v>23037</v>
      </c>
      <c r="H110" s="74">
        <v>17420</v>
      </c>
      <c r="I110" s="201">
        <v>204432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73"/>
      <c r="AG110" s="73"/>
      <c r="AH110" s="75">
        <f t="shared" si="1"/>
        <v>204432</v>
      </c>
    </row>
    <row r="111" spans="1:34">
      <c r="A111" s="7" t="s">
        <v>120</v>
      </c>
      <c r="B111" s="8" t="s">
        <v>295</v>
      </c>
      <c r="C111" s="33" t="s">
        <v>190</v>
      </c>
      <c r="D111" s="74">
        <v>9613</v>
      </c>
      <c r="E111" s="74">
        <v>5263</v>
      </c>
      <c r="F111" s="74">
        <v>3757</v>
      </c>
      <c r="G111" s="74">
        <v>2618</v>
      </c>
      <c r="H111" s="74">
        <v>1980</v>
      </c>
      <c r="I111" s="201">
        <v>23231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73"/>
      <c r="AG111" s="73"/>
      <c r="AH111" s="75">
        <f t="shared" si="1"/>
        <v>23231</v>
      </c>
    </row>
    <row r="112" spans="1:34">
      <c r="A112" s="7" t="s">
        <v>121</v>
      </c>
      <c r="B112" s="8" t="s">
        <v>296</v>
      </c>
      <c r="C112" s="26" t="s">
        <v>181</v>
      </c>
      <c r="D112" s="74">
        <v>21214</v>
      </c>
      <c r="E112" s="74">
        <v>11616</v>
      </c>
      <c r="F112" s="74">
        <v>8291</v>
      </c>
      <c r="G112" s="74">
        <v>5777</v>
      </c>
      <c r="H112" s="74">
        <v>4369</v>
      </c>
      <c r="I112" s="201">
        <v>51267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73"/>
      <c r="AG112" s="73"/>
      <c r="AH112" s="75">
        <f t="shared" si="1"/>
        <v>51267</v>
      </c>
    </row>
    <row r="113" spans="1:34">
      <c r="A113" s="7" t="s">
        <v>122</v>
      </c>
      <c r="B113" s="8" t="s">
        <v>297</v>
      </c>
      <c r="C113" s="26" t="s">
        <v>181</v>
      </c>
      <c r="D113" s="74">
        <v>15782</v>
      </c>
      <c r="E113" s="74">
        <v>8641</v>
      </c>
      <c r="F113" s="74">
        <v>6168</v>
      </c>
      <c r="G113" s="74">
        <v>4298</v>
      </c>
      <c r="H113" s="74">
        <v>3250</v>
      </c>
      <c r="I113" s="201">
        <v>38139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73"/>
      <c r="AG113" s="73"/>
      <c r="AH113" s="75">
        <f t="shared" si="1"/>
        <v>38139</v>
      </c>
    </row>
    <row r="114" spans="1:34">
      <c r="A114" s="7" t="s">
        <v>123</v>
      </c>
      <c r="B114" s="8" t="s">
        <v>298</v>
      </c>
      <c r="C114" s="32" t="s">
        <v>183</v>
      </c>
      <c r="D114" s="74">
        <v>10762</v>
      </c>
      <c r="E114" s="74">
        <v>5893</v>
      </c>
      <c r="F114" s="74">
        <v>4206</v>
      </c>
      <c r="G114" s="74">
        <v>2931</v>
      </c>
      <c r="H114" s="74">
        <v>2216</v>
      </c>
      <c r="I114" s="201">
        <v>26008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73"/>
      <c r="AG114" s="73"/>
      <c r="AH114" s="75">
        <f t="shared" si="1"/>
        <v>26008</v>
      </c>
    </row>
    <row r="115" spans="1:34">
      <c r="A115" s="7" t="s">
        <v>124</v>
      </c>
      <c r="B115" s="8" t="s">
        <v>299</v>
      </c>
      <c r="C115" s="29" t="s">
        <v>201</v>
      </c>
      <c r="D115" s="74">
        <v>98880</v>
      </c>
      <c r="E115" s="74">
        <v>54143</v>
      </c>
      <c r="F115" s="74">
        <v>38645</v>
      </c>
      <c r="G115" s="74">
        <v>26928</v>
      </c>
      <c r="H115" s="74">
        <v>20362</v>
      </c>
      <c r="I115" s="201">
        <v>238958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73"/>
      <c r="AG115" s="73"/>
      <c r="AH115" s="75">
        <f t="shared" si="1"/>
        <v>238958</v>
      </c>
    </row>
    <row r="116" spans="1:34">
      <c r="A116" s="7" t="s">
        <v>125</v>
      </c>
      <c r="B116" s="8" t="s">
        <v>300</v>
      </c>
      <c r="C116" s="33" t="s">
        <v>190</v>
      </c>
      <c r="D116" s="74">
        <v>5512</v>
      </c>
      <c r="E116" s="74">
        <v>3018</v>
      </c>
      <c r="F116" s="74">
        <v>2155</v>
      </c>
      <c r="G116" s="74">
        <v>1501</v>
      </c>
      <c r="H116" s="74">
        <v>1135</v>
      </c>
      <c r="I116" s="201">
        <v>13321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73"/>
      <c r="AG116" s="73"/>
      <c r="AH116" s="75">
        <f t="shared" si="1"/>
        <v>13321</v>
      </c>
    </row>
    <row r="117" spans="1:34">
      <c r="A117" s="7" t="s">
        <v>126</v>
      </c>
      <c r="B117" s="8" t="s">
        <v>301</v>
      </c>
      <c r="C117" s="27" t="s">
        <v>185</v>
      </c>
      <c r="D117" s="74">
        <v>22460</v>
      </c>
      <c r="E117" s="74">
        <v>12298</v>
      </c>
      <c r="F117" s="74">
        <v>8778</v>
      </c>
      <c r="G117" s="74">
        <v>6117</v>
      </c>
      <c r="H117" s="74">
        <v>4625</v>
      </c>
      <c r="I117" s="201">
        <v>54278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73"/>
      <c r="AG117" s="73"/>
      <c r="AH117" s="75">
        <f t="shared" si="1"/>
        <v>54278</v>
      </c>
    </row>
    <row r="118" spans="1:34">
      <c r="A118" s="7" t="s">
        <v>127</v>
      </c>
      <c r="B118" s="8" t="s">
        <v>302</v>
      </c>
      <c r="C118" s="34" t="s">
        <v>216</v>
      </c>
      <c r="D118" s="74">
        <v>9540</v>
      </c>
      <c r="E118" s="74">
        <v>5223</v>
      </c>
      <c r="F118" s="74">
        <v>3728</v>
      </c>
      <c r="G118" s="74">
        <v>2598</v>
      </c>
      <c r="H118" s="74">
        <v>1965</v>
      </c>
      <c r="I118" s="201">
        <v>23054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73"/>
      <c r="AG118" s="73"/>
      <c r="AH118" s="75">
        <f t="shared" si="1"/>
        <v>23054</v>
      </c>
    </row>
    <row r="119" spans="1:34">
      <c r="A119" s="7" t="s">
        <v>128</v>
      </c>
      <c r="B119" s="8" t="s">
        <v>303</v>
      </c>
      <c r="C119" s="26" t="s">
        <v>181</v>
      </c>
      <c r="D119" s="74">
        <v>7533</v>
      </c>
      <c r="E119" s="74">
        <v>4125</v>
      </c>
      <c r="F119" s="74">
        <v>2944</v>
      </c>
      <c r="G119" s="74">
        <v>2052</v>
      </c>
      <c r="H119" s="74">
        <v>1551</v>
      </c>
      <c r="I119" s="201">
        <v>18205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73"/>
      <c r="AG119" s="73"/>
      <c r="AH119" s="75">
        <f t="shared" si="1"/>
        <v>18205</v>
      </c>
    </row>
    <row r="120" spans="1:34">
      <c r="A120" s="7" t="s">
        <v>129</v>
      </c>
      <c r="B120" s="8" t="s">
        <v>304</v>
      </c>
      <c r="C120" s="34" t="s">
        <v>216</v>
      </c>
      <c r="D120" s="74">
        <v>28457</v>
      </c>
      <c r="E120" s="74">
        <v>15582</v>
      </c>
      <c r="F120" s="74">
        <v>11122</v>
      </c>
      <c r="G120" s="74">
        <v>7750</v>
      </c>
      <c r="H120" s="74">
        <v>5860</v>
      </c>
      <c r="I120" s="201">
        <v>68771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73"/>
      <c r="AG120" s="73"/>
      <c r="AH120" s="75">
        <f t="shared" si="1"/>
        <v>68771</v>
      </c>
    </row>
    <row r="121" spans="1:34">
      <c r="A121" s="7" t="s">
        <v>130</v>
      </c>
      <c r="B121" s="8" t="s">
        <v>305</v>
      </c>
      <c r="C121" s="32" t="s">
        <v>183</v>
      </c>
      <c r="D121" s="74">
        <v>6081</v>
      </c>
      <c r="E121" s="74">
        <v>3330</v>
      </c>
      <c r="F121" s="74">
        <v>2377</v>
      </c>
      <c r="G121" s="74">
        <v>1656</v>
      </c>
      <c r="H121" s="74">
        <v>1252</v>
      </c>
      <c r="I121" s="201">
        <v>14696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73"/>
      <c r="AG121" s="73"/>
      <c r="AH121" s="75">
        <f t="shared" si="1"/>
        <v>14696</v>
      </c>
    </row>
    <row r="122" spans="1:34">
      <c r="A122" s="7" t="s">
        <v>131</v>
      </c>
      <c r="B122" s="8" t="s">
        <v>306</v>
      </c>
      <c r="C122" s="27" t="s">
        <v>185</v>
      </c>
      <c r="D122" s="74">
        <v>25735</v>
      </c>
      <c r="E122" s="74">
        <v>14091</v>
      </c>
      <c r="F122" s="74">
        <v>10058</v>
      </c>
      <c r="G122" s="74">
        <v>7008</v>
      </c>
      <c r="H122" s="74">
        <v>5300</v>
      </c>
      <c r="I122" s="201">
        <v>62192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73"/>
      <c r="AG122" s="73"/>
      <c r="AH122" s="75">
        <f t="shared" si="1"/>
        <v>62192</v>
      </c>
    </row>
    <row r="123" spans="1:34">
      <c r="A123" s="7" t="s">
        <v>132</v>
      </c>
      <c r="B123" s="8" t="s">
        <v>307</v>
      </c>
      <c r="C123" s="33" t="s">
        <v>190</v>
      </c>
      <c r="D123" s="74">
        <v>41211</v>
      </c>
      <c r="E123" s="74">
        <v>22566</v>
      </c>
      <c r="F123" s="74">
        <v>16106</v>
      </c>
      <c r="G123" s="74">
        <v>11223</v>
      </c>
      <c r="H123" s="74">
        <v>8486</v>
      </c>
      <c r="I123" s="201">
        <v>99592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73"/>
      <c r="AG123" s="73"/>
      <c r="AH123" s="75">
        <f t="shared" si="1"/>
        <v>99592</v>
      </c>
    </row>
    <row r="124" spans="1:34">
      <c r="A124" s="7" t="s">
        <v>133</v>
      </c>
      <c r="B124" s="8" t="s">
        <v>308</v>
      </c>
      <c r="C124" s="33" t="s">
        <v>190</v>
      </c>
      <c r="D124" s="74">
        <v>35630</v>
      </c>
      <c r="E124" s="74">
        <v>19509</v>
      </c>
      <c r="F124" s="74">
        <v>13925</v>
      </c>
      <c r="G124" s="74">
        <v>9703</v>
      </c>
      <c r="H124" s="74">
        <v>7337</v>
      </c>
      <c r="I124" s="201">
        <v>86104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73"/>
      <c r="AG124" s="73"/>
      <c r="AH124" s="75">
        <f t="shared" si="1"/>
        <v>86104</v>
      </c>
    </row>
    <row r="125" spans="1:34">
      <c r="A125" s="7" t="s">
        <v>134</v>
      </c>
      <c r="B125" s="8" t="s">
        <v>309</v>
      </c>
      <c r="C125" s="26" t="s">
        <v>181</v>
      </c>
      <c r="D125" s="74">
        <v>6394</v>
      </c>
      <c r="E125" s="74">
        <v>3501</v>
      </c>
      <c r="F125" s="74">
        <v>2499</v>
      </c>
      <c r="G125" s="74">
        <v>1741</v>
      </c>
      <c r="H125" s="74">
        <v>1317</v>
      </c>
      <c r="I125" s="201">
        <v>15452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73"/>
      <c r="AG125" s="73"/>
      <c r="AH125" s="75">
        <f t="shared" si="1"/>
        <v>15452</v>
      </c>
    </row>
    <row r="126" spans="1:34">
      <c r="A126" s="7" t="s">
        <v>135</v>
      </c>
      <c r="B126" s="8" t="s">
        <v>310</v>
      </c>
      <c r="C126" s="32" t="s">
        <v>183</v>
      </c>
      <c r="D126" s="74">
        <v>8048</v>
      </c>
      <c r="E126" s="74">
        <v>4407</v>
      </c>
      <c r="F126" s="74">
        <v>3146</v>
      </c>
      <c r="G126" s="74">
        <v>2192</v>
      </c>
      <c r="H126" s="74">
        <v>1657</v>
      </c>
      <c r="I126" s="201">
        <v>19450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73"/>
      <c r="AG126" s="73"/>
      <c r="AH126" s="75">
        <f t="shared" si="1"/>
        <v>19450</v>
      </c>
    </row>
    <row r="127" spans="1:34">
      <c r="A127" s="7" t="s">
        <v>136</v>
      </c>
      <c r="B127" s="8" t="s">
        <v>311</v>
      </c>
      <c r="C127" s="29" t="s">
        <v>201</v>
      </c>
      <c r="D127" s="74">
        <v>3610</v>
      </c>
      <c r="E127" s="74">
        <v>1977</v>
      </c>
      <c r="F127" s="74">
        <v>1411</v>
      </c>
      <c r="G127" s="74">
        <v>983</v>
      </c>
      <c r="H127" s="74">
        <v>744</v>
      </c>
      <c r="I127" s="201">
        <v>8725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73"/>
      <c r="AG127" s="73"/>
      <c r="AH127" s="75">
        <f t="shared" si="1"/>
        <v>8725</v>
      </c>
    </row>
    <row r="128" spans="1:34">
      <c r="A128" s="7" t="s">
        <v>137</v>
      </c>
      <c r="B128" s="8" t="s">
        <v>312</v>
      </c>
      <c r="C128" s="26" t="s">
        <v>181</v>
      </c>
      <c r="D128" s="74">
        <v>19935</v>
      </c>
      <c r="E128" s="74">
        <v>10915</v>
      </c>
      <c r="F128" s="74">
        <v>7791</v>
      </c>
      <c r="G128" s="74">
        <v>5429</v>
      </c>
      <c r="H128" s="74">
        <v>4105</v>
      </c>
      <c r="I128" s="201">
        <v>48175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73"/>
      <c r="AG128" s="73"/>
      <c r="AH128" s="75">
        <f t="shared" si="1"/>
        <v>48175</v>
      </c>
    </row>
    <row r="129" spans="1:34">
      <c r="A129" s="7" t="s">
        <v>138</v>
      </c>
      <c r="B129" s="8" t="s">
        <v>313</v>
      </c>
      <c r="C129" s="26" t="s">
        <v>181</v>
      </c>
      <c r="D129" s="74">
        <v>15721</v>
      </c>
      <c r="E129" s="74">
        <v>8608</v>
      </c>
      <c r="F129" s="74">
        <v>6144</v>
      </c>
      <c r="G129" s="74">
        <v>4281</v>
      </c>
      <c r="H129" s="74">
        <v>3237</v>
      </c>
      <c r="I129" s="201">
        <v>37991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73"/>
      <c r="AG129" s="73"/>
      <c r="AH129" s="75">
        <f t="shared" si="1"/>
        <v>37991</v>
      </c>
    </row>
    <row r="130" spans="1:34">
      <c r="A130" s="7" t="s">
        <v>139</v>
      </c>
      <c r="B130" s="8" t="s">
        <v>314</v>
      </c>
      <c r="C130" s="29" t="s">
        <v>201</v>
      </c>
      <c r="D130" s="74">
        <v>47900</v>
      </c>
      <c r="E130" s="74">
        <v>26228</v>
      </c>
      <c r="F130" s="74">
        <v>18721</v>
      </c>
      <c r="G130" s="74">
        <v>13045</v>
      </c>
      <c r="H130" s="74">
        <v>9864</v>
      </c>
      <c r="I130" s="201">
        <v>115758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73"/>
      <c r="AG130" s="73"/>
      <c r="AH130" s="75">
        <f t="shared" si="1"/>
        <v>115758</v>
      </c>
    </row>
    <row r="131" spans="1:34">
      <c r="A131" s="7" t="s">
        <v>140</v>
      </c>
      <c r="B131" s="8" t="s">
        <v>315</v>
      </c>
      <c r="C131" s="32" t="s">
        <v>183</v>
      </c>
      <c r="D131" s="74">
        <v>7658</v>
      </c>
      <c r="E131" s="74">
        <v>4193</v>
      </c>
      <c r="F131" s="74">
        <v>2993</v>
      </c>
      <c r="G131" s="74">
        <v>2086</v>
      </c>
      <c r="H131" s="74">
        <v>1577</v>
      </c>
      <c r="I131" s="201">
        <v>18507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73"/>
      <c r="AG131" s="73"/>
      <c r="AH131" s="75">
        <f t="shared" ref="AH131:AH166" si="2">SUM(I131:P131)+T131+Y131+SUM(AD131:AG131)</f>
        <v>18507</v>
      </c>
    </row>
    <row r="132" spans="1:34">
      <c r="A132" s="7" t="s">
        <v>141</v>
      </c>
      <c r="B132" s="8" t="s">
        <v>316</v>
      </c>
      <c r="C132" s="26" t="s">
        <v>181</v>
      </c>
      <c r="D132" s="74">
        <v>7400</v>
      </c>
      <c r="E132" s="74">
        <v>4052</v>
      </c>
      <c r="F132" s="74">
        <v>2892</v>
      </c>
      <c r="G132" s="74">
        <v>2015</v>
      </c>
      <c r="H132" s="74">
        <v>1524</v>
      </c>
      <c r="I132" s="201">
        <v>17883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73"/>
      <c r="AG132" s="73"/>
      <c r="AH132" s="75">
        <f t="shared" si="2"/>
        <v>17883</v>
      </c>
    </row>
    <row r="133" spans="1:34">
      <c r="A133" s="7" t="s">
        <v>142</v>
      </c>
      <c r="B133" s="8" t="s">
        <v>317</v>
      </c>
      <c r="C133" s="26" t="s">
        <v>181</v>
      </c>
      <c r="D133" s="74">
        <v>51005</v>
      </c>
      <c r="E133" s="74">
        <v>27928</v>
      </c>
      <c r="F133" s="74">
        <v>19934</v>
      </c>
      <c r="G133" s="74">
        <v>13890</v>
      </c>
      <c r="H133" s="74">
        <v>10503</v>
      </c>
      <c r="I133" s="201">
        <v>123260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73"/>
      <c r="AG133" s="73"/>
      <c r="AH133" s="75">
        <f t="shared" si="2"/>
        <v>123260</v>
      </c>
    </row>
    <row r="134" spans="1:34">
      <c r="A134" s="7" t="s">
        <v>143</v>
      </c>
      <c r="B134" s="8" t="s">
        <v>318</v>
      </c>
      <c r="C134" s="34" t="s">
        <v>216</v>
      </c>
      <c r="D134" s="74">
        <v>3081</v>
      </c>
      <c r="E134" s="74">
        <v>1687</v>
      </c>
      <c r="F134" s="74">
        <v>1204</v>
      </c>
      <c r="G134" s="74">
        <v>839</v>
      </c>
      <c r="H134" s="74">
        <v>635</v>
      </c>
      <c r="I134" s="201">
        <v>7446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73"/>
      <c r="AG134" s="73"/>
      <c r="AH134" s="75">
        <f t="shared" si="2"/>
        <v>7446</v>
      </c>
    </row>
    <row r="135" spans="1:34">
      <c r="A135" s="7" t="s">
        <v>144</v>
      </c>
      <c r="B135" s="8" t="s">
        <v>319</v>
      </c>
      <c r="C135" s="29" t="s">
        <v>201</v>
      </c>
      <c r="D135" s="74">
        <v>34899</v>
      </c>
      <c r="E135" s="74">
        <v>19109</v>
      </c>
      <c r="F135" s="74">
        <v>13639</v>
      </c>
      <c r="G135" s="74">
        <v>9504</v>
      </c>
      <c r="H135" s="74">
        <v>7187</v>
      </c>
      <c r="I135" s="201">
        <v>84338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73"/>
      <c r="AG135" s="73"/>
      <c r="AH135" s="75">
        <f t="shared" si="2"/>
        <v>84338</v>
      </c>
    </row>
    <row r="136" spans="1:34">
      <c r="A136" s="7" t="s">
        <v>145</v>
      </c>
      <c r="B136" s="8" t="s">
        <v>320</v>
      </c>
      <c r="C136" s="32" t="s">
        <v>183</v>
      </c>
      <c r="D136" s="74">
        <v>3375</v>
      </c>
      <c r="E136" s="74">
        <v>1848</v>
      </c>
      <c r="F136" s="74">
        <v>1319</v>
      </c>
      <c r="G136" s="74">
        <v>919</v>
      </c>
      <c r="H136" s="74">
        <v>695</v>
      </c>
      <c r="I136" s="201">
        <v>8156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73"/>
      <c r="AG136" s="73"/>
      <c r="AH136" s="75">
        <f t="shared" si="2"/>
        <v>8156</v>
      </c>
    </row>
    <row r="137" spans="1:34">
      <c r="A137" s="7" t="s">
        <v>146</v>
      </c>
      <c r="B137" s="8" t="s">
        <v>321</v>
      </c>
      <c r="C137" s="33" t="s">
        <v>190</v>
      </c>
      <c r="D137" s="74">
        <v>7772</v>
      </c>
      <c r="E137" s="74">
        <v>4256</v>
      </c>
      <c r="F137" s="74">
        <v>3038</v>
      </c>
      <c r="G137" s="74">
        <v>2117</v>
      </c>
      <c r="H137" s="74">
        <v>1601</v>
      </c>
      <c r="I137" s="201">
        <v>18784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73"/>
      <c r="AG137" s="73"/>
      <c r="AH137" s="75">
        <f t="shared" si="2"/>
        <v>18784</v>
      </c>
    </row>
    <row r="138" spans="1:34">
      <c r="A138" s="7" t="s">
        <v>147</v>
      </c>
      <c r="B138" s="8" t="s">
        <v>322</v>
      </c>
      <c r="C138" s="34" t="s">
        <v>216</v>
      </c>
      <c r="D138" s="74">
        <v>267487</v>
      </c>
      <c r="E138" s="74">
        <v>146466</v>
      </c>
      <c r="F138" s="74">
        <v>104540</v>
      </c>
      <c r="G138" s="74">
        <v>72844</v>
      </c>
      <c r="H138" s="74">
        <v>55082</v>
      </c>
      <c r="I138" s="201">
        <v>646419</v>
      </c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73"/>
      <c r="AG138" s="73"/>
      <c r="AH138" s="75">
        <f t="shared" si="2"/>
        <v>646419</v>
      </c>
    </row>
    <row r="139" spans="1:34">
      <c r="A139" s="7" t="s">
        <v>148</v>
      </c>
      <c r="B139" s="8" t="s">
        <v>323</v>
      </c>
      <c r="C139" s="32" t="s">
        <v>183</v>
      </c>
      <c r="D139" s="74">
        <v>39545</v>
      </c>
      <c r="E139" s="74">
        <v>21653</v>
      </c>
      <c r="F139" s="74">
        <v>15455</v>
      </c>
      <c r="G139" s="74">
        <v>10769</v>
      </c>
      <c r="H139" s="74">
        <v>8143</v>
      </c>
      <c r="I139" s="201">
        <v>95565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73"/>
      <c r="AG139" s="73"/>
      <c r="AH139" s="75">
        <f t="shared" si="2"/>
        <v>95565</v>
      </c>
    </row>
    <row r="140" spans="1:34">
      <c r="A140" s="7" t="s">
        <v>149</v>
      </c>
      <c r="B140" s="8" t="s">
        <v>324</v>
      </c>
      <c r="C140" s="33" t="s">
        <v>190</v>
      </c>
      <c r="D140" s="74">
        <v>7718</v>
      </c>
      <c r="E140" s="74">
        <v>4226</v>
      </c>
      <c r="F140" s="74">
        <v>3016</v>
      </c>
      <c r="G140" s="74">
        <v>2102</v>
      </c>
      <c r="H140" s="74">
        <v>1589</v>
      </c>
      <c r="I140" s="201">
        <v>18651</v>
      </c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73"/>
      <c r="AG140" s="73"/>
      <c r="AH140" s="75">
        <f t="shared" si="2"/>
        <v>18651</v>
      </c>
    </row>
    <row r="141" spans="1:34">
      <c r="A141" s="7" t="s">
        <v>150</v>
      </c>
      <c r="B141" s="8" t="s">
        <v>325</v>
      </c>
      <c r="C141" s="26" t="s">
        <v>181</v>
      </c>
      <c r="D141" s="74">
        <v>19556</v>
      </c>
      <c r="E141" s="74">
        <v>10708</v>
      </c>
      <c r="F141" s="74">
        <v>7643</v>
      </c>
      <c r="G141" s="74">
        <v>5326</v>
      </c>
      <c r="H141" s="74">
        <v>4027</v>
      </c>
      <c r="I141" s="201">
        <v>47260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73"/>
      <c r="AG141" s="73"/>
      <c r="AH141" s="75">
        <f t="shared" si="2"/>
        <v>47260</v>
      </c>
    </row>
    <row r="142" spans="1:34">
      <c r="A142" s="7" t="s">
        <v>151</v>
      </c>
      <c r="B142" s="8" t="s">
        <v>326</v>
      </c>
      <c r="C142" s="32" t="s">
        <v>183</v>
      </c>
      <c r="D142" s="74">
        <v>38005</v>
      </c>
      <c r="E142" s="74">
        <v>20810</v>
      </c>
      <c r="F142" s="74">
        <v>14854</v>
      </c>
      <c r="G142" s="74">
        <v>10350</v>
      </c>
      <c r="H142" s="74">
        <v>7826</v>
      </c>
      <c r="I142" s="201">
        <v>91845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73"/>
      <c r="AG142" s="73"/>
      <c r="AH142" s="75">
        <f t="shared" si="2"/>
        <v>91845</v>
      </c>
    </row>
    <row r="143" spans="1:34">
      <c r="A143" s="7" t="s">
        <v>152</v>
      </c>
      <c r="B143" s="8" t="s">
        <v>327</v>
      </c>
      <c r="C143" s="28" t="s">
        <v>187</v>
      </c>
      <c r="D143" s="74">
        <v>241864</v>
      </c>
      <c r="E143" s="74">
        <v>132436</v>
      </c>
      <c r="F143" s="74">
        <v>94526</v>
      </c>
      <c r="G143" s="74">
        <v>65866</v>
      </c>
      <c r="H143" s="74">
        <v>49805</v>
      </c>
      <c r="I143" s="201">
        <v>584497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73"/>
      <c r="AG143" s="73"/>
      <c r="AH143" s="75">
        <f t="shared" si="2"/>
        <v>584497</v>
      </c>
    </row>
    <row r="144" spans="1:34">
      <c r="A144" s="7" t="s">
        <v>153</v>
      </c>
      <c r="B144" s="8" t="s">
        <v>328</v>
      </c>
      <c r="C144" s="27" t="s">
        <v>185</v>
      </c>
      <c r="D144" s="74">
        <v>6682</v>
      </c>
      <c r="E144" s="74">
        <v>3659</v>
      </c>
      <c r="F144" s="74">
        <v>2612</v>
      </c>
      <c r="G144" s="74">
        <v>1820</v>
      </c>
      <c r="H144" s="74">
        <v>1376</v>
      </c>
      <c r="I144" s="201">
        <v>16149</v>
      </c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73"/>
      <c r="AG144" s="73"/>
      <c r="AH144" s="75">
        <f t="shared" si="2"/>
        <v>16149</v>
      </c>
    </row>
    <row r="145" spans="1:34">
      <c r="A145" s="7" t="s">
        <v>154</v>
      </c>
      <c r="B145" s="8" t="s">
        <v>329</v>
      </c>
      <c r="C145" s="26" t="s">
        <v>181</v>
      </c>
      <c r="D145" s="74">
        <v>12974</v>
      </c>
      <c r="E145" s="74">
        <v>7104</v>
      </c>
      <c r="F145" s="74">
        <v>5071</v>
      </c>
      <c r="G145" s="74">
        <v>3533</v>
      </c>
      <c r="H145" s="74">
        <v>2672</v>
      </c>
      <c r="I145" s="201">
        <v>31354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73"/>
      <c r="AG145" s="73"/>
      <c r="AH145" s="75">
        <f t="shared" si="2"/>
        <v>31354</v>
      </c>
    </row>
    <row r="146" spans="1:34">
      <c r="A146" s="7" t="s">
        <v>155</v>
      </c>
      <c r="B146" s="8" t="s">
        <v>330</v>
      </c>
      <c r="C146" s="32" t="s">
        <v>183</v>
      </c>
      <c r="D146" s="74">
        <v>3690</v>
      </c>
      <c r="E146" s="74">
        <v>2020</v>
      </c>
      <c r="F146" s="74">
        <v>1442</v>
      </c>
      <c r="G146" s="74">
        <v>1005</v>
      </c>
      <c r="H146" s="74">
        <v>760</v>
      </c>
      <c r="I146" s="201">
        <v>8917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73"/>
      <c r="AG146" s="73"/>
      <c r="AH146" s="75">
        <f t="shared" si="2"/>
        <v>8917</v>
      </c>
    </row>
    <row r="147" spans="1:34">
      <c r="A147" s="7" t="s">
        <v>156</v>
      </c>
      <c r="B147" s="8" t="s">
        <v>331</v>
      </c>
      <c r="C147" s="29" t="s">
        <v>201</v>
      </c>
      <c r="D147" s="74">
        <v>13546</v>
      </c>
      <c r="E147" s="74">
        <v>7417</v>
      </c>
      <c r="F147" s="74">
        <v>5294</v>
      </c>
      <c r="G147" s="74">
        <v>3689</v>
      </c>
      <c r="H147" s="74">
        <v>2790</v>
      </c>
      <c r="I147" s="201">
        <v>32736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73"/>
      <c r="AG147" s="73"/>
      <c r="AH147" s="75">
        <f t="shared" si="2"/>
        <v>32736</v>
      </c>
    </row>
    <row r="148" spans="1:34">
      <c r="A148" s="7" t="s">
        <v>157</v>
      </c>
      <c r="B148" s="8" t="s">
        <v>332</v>
      </c>
      <c r="C148" s="32" t="s">
        <v>183</v>
      </c>
      <c r="D148" s="74">
        <v>25856</v>
      </c>
      <c r="E148" s="74">
        <v>14158</v>
      </c>
      <c r="F148" s="74">
        <v>10105</v>
      </c>
      <c r="G148" s="74">
        <v>7041</v>
      </c>
      <c r="H148" s="74">
        <v>5325</v>
      </c>
      <c r="I148" s="201">
        <v>62485</v>
      </c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73"/>
      <c r="AG148" s="73"/>
      <c r="AH148" s="75">
        <f t="shared" si="2"/>
        <v>62485</v>
      </c>
    </row>
    <row r="149" spans="1:34">
      <c r="A149" s="7" t="s">
        <v>158</v>
      </c>
      <c r="B149" s="8" t="s">
        <v>333</v>
      </c>
      <c r="C149" s="26" t="s">
        <v>181</v>
      </c>
      <c r="D149" s="74">
        <v>19939</v>
      </c>
      <c r="E149" s="74">
        <v>10918</v>
      </c>
      <c r="F149" s="74">
        <v>7793</v>
      </c>
      <c r="G149" s="74">
        <v>5430</v>
      </c>
      <c r="H149" s="74">
        <v>4106</v>
      </c>
      <c r="I149" s="201">
        <v>48186</v>
      </c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73"/>
      <c r="AG149" s="73"/>
      <c r="AH149" s="75">
        <f t="shared" si="2"/>
        <v>48186</v>
      </c>
    </row>
    <row r="150" spans="1:34">
      <c r="A150" s="7" t="s">
        <v>159</v>
      </c>
      <c r="B150" s="8" t="s">
        <v>334</v>
      </c>
      <c r="C150" s="28" t="s">
        <v>187</v>
      </c>
      <c r="D150" s="74">
        <v>44344</v>
      </c>
      <c r="E150" s="74">
        <v>24281</v>
      </c>
      <c r="F150" s="74">
        <v>17331</v>
      </c>
      <c r="G150" s="74">
        <v>12077</v>
      </c>
      <c r="H150" s="74">
        <v>9132</v>
      </c>
      <c r="I150" s="201">
        <v>107165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73"/>
      <c r="AG150" s="73"/>
      <c r="AH150" s="75">
        <f t="shared" si="2"/>
        <v>107165</v>
      </c>
    </row>
    <row r="151" spans="1:34">
      <c r="A151" s="7" t="s">
        <v>160</v>
      </c>
      <c r="B151" s="8" t="s">
        <v>335</v>
      </c>
      <c r="C151" s="27" t="s">
        <v>185</v>
      </c>
      <c r="D151" s="74">
        <v>17347</v>
      </c>
      <c r="E151" s="74">
        <v>9499</v>
      </c>
      <c r="F151" s="74">
        <v>6780</v>
      </c>
      <c r="G151" s="74">
        <v>4724</v>
      </c>
      <c r="H151" s="74">
        <v>3572</v>
      </c>
      <c r="I151" s="201">
        <v>41922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73"/>
      <c r="AG151" s="73"/>
      <c r="AH151" s="75">
        <f t="shared" si="2"/>
        <v>41922</v>
      </c>
    </row>
    <row r="152" spans="1:34">
      <c r="A152" s="7" t="s">
        <v>161</v>
      </c>
      <c r="B152" s="8" t="s">
        <v>336</v>
      </c>
      <c r="C152" s="27" t="s">
        <v>185</v>
      </c>
      <c r="D152" s="74">
        <v>11331</v>
      </c>
      <c r="E152" s="74">
        <v>6204</v>
      </c>
      <c r="F152" s="74">
        <v>4428</v>
      </c>
      <c r="G152" s="74">
        <v>3086</v>
      </c>
      <c r="H152" s="74">
        <v>2333</v>
      </c>
      <c r="I152" s="201">
        <v>27382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73"/>
      <c r="AG152" s="73"/>
      <c r="AH152" s="75">
        <f t="shared" si="2"/>
        <v>27382</v>
      </c>
    </row>
    <row r="153" spans="1:34">
      <c r="A153" s="7" t="s">
        <v>162</v>
      </c>
      <c r="B153" s="8" t="s">
        <v>337</v>
      </c>
      <c r="C153" s="32" t="s">
        <v>183</v>
      </c>
      <c r="D153" s="74">
        <v>7675</v>
      </c>
      <c r="E153" s="74">
        <v>4202</v>
      </c>
      <c r="F153" s="74">
        <v>3000</v>
      </c>
      <c r="G153" s="74">
        <v>2090</v>
      </c>
      <c r="H153" s="74">
        <v>1581</v>
      </c>
      <c r="I153" s="201">
        <v>18548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73"/>
      <c r="AG153" s="73"/>
      <c r="AH153" s="75">
        <f t="shared" si="2"/>
        <v>18548</v>
      </c>
    </row>
    <row r="154" spans="1:34">
      <c r="A154" s="7" t="s">
        <v>163</v>
      </c>
      <c r="B154" s="8" t="s">
        <v>338</v>
      </c>
      <c r="C154" s="29" t="s">
        <v>201</v>
      </c>
      <c r="D154" s="74">
        <v>89432</v>
      </c>
      <c r="E154" s="74">
        <v>48969</v>
      </c>
      <c r="F154" s="74">
        <v>34952</v>
      </c>
      <c r="G154" s="74">
        <v>24355</v>
      </c>
      <c r="H154" s="74">
        <v>18416</v>
      </c>
      <c r="I154" s="201">
        <v>216124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73"/>
      <c r="AG154" s="73"/>
      <c r="AH154" s="75">
        <f t="shared" si="2"/>
        <v>216124</v>
      </c>
    </row>
    <row r="155" spans="1:34">
      <c r="A155" s="7" t="s">
        <v>164</v>
      </c>
      <c r="B155" s="8" t="s">
        <v>339</v>
      </c>
      <c r="C155" s="27" t="s">
        <v>185</v>
      </c>
      <c r="D155" s="74">
        <v>16152</v>
      </c>
      <c r="E155" s="74">
        <v>8844</v>
      </c>
      <c r="F155" s="74">
        <v>6313</v>
      </c>
      <c r="G155" s="74">
        <v>4399</v>
      </c>
      <c r="H155" s="74">
        <v>3326</v>
      </c>
      <c r="I155" s="201">
        <v>39034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73"/>
      <c r="AG155" s="73"/>
      <c r="AH155" s="75">
        <f t="shared" si="2"/>
        <v>39034</v>
      </c>
    </row>
    <row r="156" spans="1:34">
      <c r="A156" s="7" t="s">
        <v>165</v>
      </c>
      <c r="B156" s="8" t="s">
        <v>340</v>
      </c>
      <c r="C156" s="33" t="s">
        <v>190</v>
      </c>
      <c r="D156" s="74">
        <v>5365</v>
      </c>
      <c r="E156" s="74">
        <v>2937</v>
      </c>
      <c r="F156" s="74">
        <v>2097</v>
      </c>
      <c r="G156" s="74">
        <v>1461</v>
      </c>
      <c r="H156" s="74">
        <v>1105</v>
      </c>
      <c r="I156" s="201">
        <v>12965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73"/>
      <c r="AG156" s="73"/>
      <c r="AH156" s="75">
        <f t="shared" si="2"/>
        <v>12965</v>
      </c>
    </row>
    <row r="157" spans="1:34">
      <c r="A157" s="7" t="s">
        <v>166</v>
      </c>
      <c r="B157" s="8" t="s">
        <v>341</v>
      </c>
      <c r="C157" s="34" t="s">
        <v>216</v>
      </c>
      <c r="D157" s="74">
        <v>45093</v>
      </c>
      <c r="E157" s="74">
        <v>24691</v>
      </c>
      <c r="F157" s="74">
        <v>17623</v>
      </c>
      <c r="G157" s="74">
        <v>12280</v>
      </c>
      <c r="H157" s="74">
        <v>9286</v>
      </c>
      <c r="I157" s="201">
        <v>108973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73">
        <v>28231</v>
      </c>
      <c r="AG157" s="73"/>
      <c r="AH157" s="75">
        <f t="shared" si="2"/>
        <v>137204</v>
      </c>
    </row>
    <row r="158" spans="1:34">
      <c r="A158" s="7" t="s">
        <v>167</v>
      </c>
      <c r="B158" s="8" t="s">
        <v>342</v>
      </c>
      <c r="C158" s="33" t="s">
        <v>190</v>
      </c>
      <c r="D158" s="74">
        <v>7899</v>
      </c>
      <c r="E158" s="74">
        <v>4325</v>
      </c>
      <c r="F158" s="74">
        <v>3087</v>
      </c>
      <c r="G158" s="74">
        <v>2151</v>
      </c>
      <c r="H158" s="74">
        <v>1627</v>
      </c>
      <c r="I158" s="201">
        <v>19089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73"/>
      <c r="AG158" s="73"/>
      <c r="AH158" s="75">
        <f t="shared" si="2"/>
        <v>19089</v>
      </c>
    </row>
    <row r="159" spans="1:34">
      <c r="A159" s="7" t="s">
        <v>168</v>
      </c>
      <c r="B159" s="8" t="s">
        <v>343</v>
      </c>
      <c r="C159" s="29" t="s">
        <v>201</v>
      </c>
      <c r="D159" s="74">
        <v>10540</v>
      </c>
      <c r="E159" s="74">
        <v>5771</v>
      </c>
      <c r="F159" s="74">
        <v>4119</v>
      </c>
      <c r="G159" s="74">
        <v>2870</v>
      </c>
      <c r="H159" s="74">
        <v>2171</v>
      </c>
      <c r="I159" s="201">
        <v>25471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73"/>
      <c r="AG159" s="73"/>
      <c r="AH159" s="75">
        <f t="shared" si="2"/>
        <v>25471</v>
      </c>
    </row>
    <row r="160" spans="1:34">
      <c r="A160" s="7" t="s">
        <v>169</v>
      </c>
      <c r="B160" s="8" t="s">
        <v>344</v>
      </c>
      <c r="C160" s="28" t="s">
        <v>187</v>
      </c>
      <c r="D160" s="74">
        <v>83263</v>
      </c>
      <c r="E160" s="74">
        <v>45592</v>
      </c>
      <c r="F160" s="74">
        <v>32541</v>
      </c>
      <c r="G160" s="74">
        <v>22675</v>
      </c>
      <c r="H160" s="74">
        <v>17146</v>
      </c>
      <c r="I160" s="201">
        <v>201217</v>
      </c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73"/>
      <c r="AG160" s="73"/>
      <c r="AH160" s="75">
        <f t="shared" si="2"/>
        <v>201217</v>
      </c>
    </row>
    <row r="161" spans="1:35">
      <c r="A161" s="7" t="s">
        <v>170</v>
      </c>
      <c r="B161" s="8" t="s">
        <v>345</v>
      </c>
      <c r="C161" s="32" t="s">
        <v>183</v>
      </c>
      <c r="D161" s="74">
        <v>3975</v>
      </c>
      <c r="E161" s="74">
        <v>2176</v>
      </c>
      <c r="F161" s="74">
        <v>1554</v>
      </c>
      <c r="G161" s="74">
        <v>1082</v>
      </c>
      <c r="H161" s="74">
        <v>819</v>
      </c>
      <c r="I161" s="201">
        <v>9606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73"/>
      <c r="AG161" s="73"/>
      <c r="AH161" s="75">
        <f t="shared" si="2"/>
        <v>9606</v>
      </c>
    </row>
    <row r="162" spans="1:35">
      <c r="A162" s="7" t="s">
        <v>171</v>
      </c>
      <c r="B162" s="8" t="s">
        <v>346</v>
      </c>
      <c r="C162" s="34" t="s">
        <v>216</v>
      </c>
      <c r="D162" s="74">
        <v>19709</v>
      </c>
      <c r="E162" s="74">
        <v>10792</v>
      </c>
      <c r="F162" s="74">
        <v>7703</v>
      </c>
      <c r="G162" s="74">
        <v>5367</v>
      </c>
      <c r="H162" s="74">
        <v>4059</v>
      </c>
      <c r="I162" s="201">
        <v>47630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73"/>
      <c r="AG162" s="73"/>
      <c r="AH162" s="75">
        <f t="shared" si="2"/>
        <v>47630</v>
      </c>
    </row>
    <row r="163" spans="1:35">
      <c r="A163" s="20" t="s">
        <v>172</v>
      </c>
      <c r="B163" s="17" t="s">
        <v>347</v>
      </c>
      <c r="C163" s="26" t="s">
        <v>181</v>
      </c>
      <c r="D163" s="74">
        <v>10927</v>
      </c>
      <c r="E163" s="74">
        <v>5983</v>
      </c>
      <c r="F163" s="74">
        <v>4271</v>
      </c>
      <c r="G163" s="74">
        <v>2976</v>
      </c>
      <c r="H163" s="74">
        <v>2250</v>
      </c>
      <c r="I163" s="201">
        <v>26407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73"/>
      <c r="AG163" s="73"/>
      <c r="AH163" s="75">
        <f t="shared" si="2"/>
        <v>26407</v>
      </c>
    </row>
    <row r="164" spans="1:35">
      <c r="A164" s="7" t="s">
        <v>173</v>
      </c>
      <c r="B164" s="8" t="s">
        <v>348</v>
      </c>
      <c r="C164" s="33" t="s">
        <v>190</v>
      </c>
      <c r="D164" s="74">
        <v>3597</v>
      </c>
      <c r="E164" s="74">
        <v>1969</v>
      </c>
      <c r="F164" s="74">
        <v>1406</v>
      </c>
      <c r="G164" s="74">
        <v>980</v>
      </c>
      <c r="H164" s="74">
        <v>741</v>
      </c>
      <c r="I164" s="201">
        <v>8693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73"/>
      <c r="AG164" s="73"/>
      <c r="AH164" s="75">
        <f t="shared" si="2"/>
        <v>8693</v>
      </c>
    </row>
    <row r="165" spans="1:35">
      <c r="A165" s="7" t="s">
        <v>174</v>
      </c>
      <c r="B165" s="8" t="s">
        <v>349</v>
      </c>
      <c r="C165" s="34" t="s">
        <v>216</v>
      </c>
      <c r="D165" s="74">
        <v>10512</v>
      </c>
      <c r="E165" s="74">
        <v>5756</v>
      </c>
      <c r="F165" s="74">
        <v>4108</v>
      </c>
      <c r="G165" s="74">
        <v>2863</v>
      </c>
      <c r="H165" s="74">
        <v>2165</v>
      </c>
      <c r="I165" s="201">
        <v>25404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73"/>
      <c r="AG165" s="73"/>
      <c r="AH165" s="75">
        <f t="shared" si="2"/>
        <v>25404</v>
      </c>
    </row>
    <row r="166" spans="1:35" ht="15.75">
      <c r="A166" s="7" t="s">
        <v>175</v>
      </c>
      <c r="B166" s="8" t="s">
        <v>350</v>
      </c>
      <c r="C166" s="29" t="s">
        <v>201</v>
      </c>
      <c r="D166" s="74">
        <v>9621</v>
      </c>
      <c r="E166" s="74">
        <v>5268</v>
      </c>
      <c r="F166" s="74">
        <v>3760</v>
      </c>
      <c r="G166" s="74">
        <v>2620</v>
      </c>
      <c r="H166" s="74">
        <v>1981</v>
      </c>
      <c r="I166" s="201">
        <v>23250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73"/>
      <c r="AG166" s="73"/>
      <c r="AH166" s="75">
        <f t="shared" si="2"/>
        <v>23250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>SUM(D2:D166)</f>
        <v>5737725</v>
      </c>
      <c r="E168" s="63">
        <f t="shared" ref="D168:I168" si="3">SUM(E2:E166)</f>
        <v>3141744</v>
      </c>
      <c r="F168" s="40">
        <f t="shared" si="3"/>
        <v>2242457</v>
      </c>
      <c r="G168" s="40">
        <f t="shared" si="3"/>
        <v>1562553</v>
      </c>
      <c r="H168" s="40">
        <f t="shared" si="3"/>
        <v>1181548</v>
      </c>
      <c r="I168" s="40">
        <f t="shared" si="3"/>
        <v>13866027</v>
      </c>
      <c r="J168" s="25">
        <f t="shared" ref="J168:O168" si="4">SUM(J2:J167)</f>
        <v>0</v>
      </c>
      <c r="K168" s="25">
        <f t="shared" si="4"/>
        <v>0</v>
      </c>
      <c r="L168" s="25">
        <f t="shared" si="4"/>
        <v>0</v>
      </c>
      <c r="M168" s="25">
        <f t="shared" si="4"/>
        <v>0</v>
      </c>
      <c r="N168" s="25">
        <f t="shared" si="4"/>
        <v>0</v>
      </c>
      <c r="O168" s="25">
        <f t="shared" si="4"/>
        <v>0</v>
      </c>
      <c r="P168" s="25">
        <f t="shared" ref="P168:AE168" si="5">SUM(P2:P166)</f>
        <v>0</v>
      </c>
      <c r="Q168" s="25">
        <f t="shared" si="5"/>
        <v>0</v>
      </c>
      <c r="R168" s="25">
        <f t="shared" si="5"/>
        <v>0</v>
      </c>
      <c r="S168" s="25">
        <f t="shared" si="5"/>
        <v>0</v>
      </c>
      <c r="T168" s="88">
        <f t="shared" si="5"/>
        <v>0</v>
      </c>
      <c r="U168" s="25">
        <f t="shared" si="5"/>
        <v>0</v>
      </c>
      <c r="V168" s="25">
        <f t="shared" si="5"/>
        <v>0</v>
      </c>
      <c r="W168" s="25">
        <f t="shared" si="5"/>
        <v>0</v>
      </c>
      <c r="X168" s="25">
        <f t="shared" si="5"/>
        <v>0</v>
      </c>
      <c r="Y168" s="98">
        <f t="shared" si="5"/>
        <v>0</v>
      </c>
      <c r="Z168" s="25">
        <f t="shared" si="5"/>
        <v>0</v>
      </c>
      <c r="AA168" s="25">
        <f t="shared" si="5"/>
        <v>0</v>
      </c>
      <c r="AB168" s="25">
        <f t="shared" si="5"/>
        <v>0</v>
      </c>
      <c r="AC168" s="25">
        <f t="shared" si="5"/>
        <v>0</v>
      </c>
      <c r="AD168" s="94">
        <f t="shared" si="5"/>
        <v>0</v>
      </c>
      <c r="AE168" s="25">
        <f t="shared" si="5"/>
        <v>0</v>
      </c>
      <c r="AF168" s="25">
        <f>SUM(AF2:AF167)</f>
        <v>63230.95</v>
      </c>
      <c r="AG168" s="25">
        <f>SUM(AG2:AG167)</f>
        <v>10953</v>
      </c>
      <c r="AH168" s="65">
        <f>SUM(AH2:AH167)</f>
        <v>13940210.949999999</v>
      </c>
    </row>
    <row r="169" spans="1:35">
      <c r="E169" s="10"/>
      <c r="F169" s="10"/>
      <c r="G169" s="10"/>
      <c r="H169" s="10"/>
      <c r="I169" s="10"/>
      <c r="J169" s="36"/>
    </row>
  </sheetData>
  <autoFilter ref="A1:AP167" xr:uid="{00000000-0009-0000-0000-000015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ignoredErrors>
    <ignoredError sqref="AH2 AH3:AH165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D002-C597-4E3F-9CCB-7CA109D021DC}">
  <sheetPr>
    <tabColor theme="0" tint="-0.14999847407452621"/>
  </sheetPr>
  <dimension ref="A1:AO31"/>
  <sheetViews>
    <sheetView zoomScale="90" zoomScaleNormal="90" workbookViewId="0">
      <selection activeCell="F1" sqref="F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136" customWidth="1"/>
    <col min="4" max="4" width="5.28515625" style="18" customWidth="1"/>
    <col min="5" max="5" width="17.42578125" style="18" customWidth="1"/>
    <col min="6" max="6" width="19.140625" style="18" customWidth="1"/>
    <col min="7" max="7" width="19" style="18" customWidth="1"/>
    <col min="8" max="13" width="9.140625" style="18"/>
    <col min="14" max="14" width="10.5703125" style="18" bestFit="1" customWidth="1"/>
    <col min="15" max="15" width="12.5703125" style="18" bestFit="1" customWidth="1"/>
    <col min="16" max="16384" width="9.140625" style="18"/>
  </cols>
  <sheetData>
    <row r="1" spans="1:41" ht="66.75" customHeight="1">
      <c r="A1" s="5" t="s">
        <v>176</v>
      </c>
      <c r="B1" s="2" t="s">
        <v>177</v>
      </c>
      <c r="C1" s="15" t="s">
        <v>178</v>
      </c>
      <c r="D1" s="15" t="s">
        <v>396</v>
      </c>
      <c r="E1" s="15" t="s">
        <v>447</v>
      </c>
      <c r="F1" s="15" t="s">
        <v>448</v>
      </c>
    </row>
    <row r="2" spans="1:41">
      <c r="A2" s="208" t="s">
        <v>18</v>
      </c>
      <c r="B2" s="209" t="s">
        <v>194</v>
      </c>
      <c r="C2" s="210" t="s">
        <v>187</v>
      </c>
      <c r="E2" s="211">
        <v>16934</v>
      </c>
      <c r="F2" s="211">
        <v>1986</v>
      </c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</row>
    <row r="3" spans="1:41">
      <c r="A3" s="208" t="s">
        <v>20</v>
      </c>
      <c r="B3" s="209" t="s">
        <v>195</v>
      </c>
      <c r="C3" s="210" t="s">
        <v>187</v>
      </c>
      <c r="E3" s="211">
        <v>76943</v>
      </c>
      <c r="F3" s="211">
        <v>113203</v>
      </c>
    </row>
    <row r="4" spans="1:41">
      <c r="A4" s="208" t="s">
        <v>24</v>
      </c>
      <c r="B4" s="209" t="s">
        <v>197</v>
      </c>
      <c r="C4" s="212" t="s">
        <v>185</v>
      </c>
      <c r="E4" s="211">
        <v>15330</v>
      </c>
      <c r="F4" s="211">
        <v>2214</v>
      </c>
    </row>
    <row r="5" spans="1:41" ht="15.75" customHeight="1">
      <c r="A5" s="208" t="s">
        <v>25</v>
      </c>
      <c r="B5" s="209" t="s">
        <v>198</v>
      </c>
      <c r="C5" s="212" t="s">
        <v>185</v>
      </c>
      <c r="E5" s="211">
        <v>9435</v>
      </c>
      <c r="F5" s="211"/>
    </row>
    <row r="6" spans="1:41" ht="15.75" customHeight="1">
      <c r="A6" s="208" t="s">
        <v>33</v>
      </c>
      <c r="B6" s="209" t="s">
        <v>207</v>
      </c>
      <c r="C6" s="213" t="s">
        <v>201</v>
      </c>
      <c r="E6" s="211">
        <v>22378</v>
      </c>
      <c r="F6" s="211">
        <v>67406</v>
      </c>
    </row>
    <row r="7" spans="1:41" ht="15.75" customHeight="1">
      <c r="A7" s="208" t="s">
        <v>41</v>
      </c>
      <c r="B7" s="209" t="s">
        <v>215</v>
      </c>
      <c r="C7" s="214" t="s">
        <v>216</v>
      </c>
      <c r="E7" s="211">
        <v>36486</v>
      </c>
      <c r="F7" s="211">
        <v>54330</v>
      </c>
    </row>
    <row r="8" spans="1:41" ht="15.75" customHeight="1">
      <c r="A8" s="208" t="s">
        <v>50</v>
      </c>
      <c r="B8" s="209" t="s">
        <v>225</v>
      </c>
      <c r="C8" s="214" t="s">
        <v>216</v>
      </c>
      <c r="E8" s="211">
        <v>109523</v>
      </c>
      <c r="F8" s="211">
        <v>58005</v>
      </c>
    </row>
    <row r="9" spans="1:41" ht="15.75" customHeight="1">
      <c r="A9" s="208" t="s">
        <v>53</v>
      </c>
      <c r="B9" s="209" t="s">
        <v>228</v>
      </c>
      <c r="C9" s="214" t="s">
        <v>216</v>
      </c>
      <c r="E9" s="211">
        <v>31682</v>
      </c>
      <c r="F9" s="211">
        <v>41418</v>
      </c>
    </row>
    <row r="10" spans="1:41" ht="15.75" customHeight="1">
      <c r="A10" s="208" t="s">
        <v>58</v>
      </c>
      <c r="B10" s="209" t="s">
        <v>233</v>
      </c>
      <c r="C10" s="214" t="s">
        <v>216</v>
      </c>
      <c r="E10" s="211">
        <v>6830</v>
      </c>
      <c r="F10" s="211">
        <v>25248</v>
      </c>
    </row>
    <row r="11" spans="1:41" ht="15.75" customHeight="1">
      <c r="A11" s="208" t="s">
        <v>59</v>
      </c>
      <c r="B11" s="209" t="s">
        <v>234</v>
      </c>
      <c r="C11" s="215" t="s">
        <v>183</v>
      </c>
      <c r="E11" s="211">
        <v>38651</v>
      </c>
      <c r="F11" s="211"/>
    </row>
    <row r="12" spans="1:41" ht="15.75" customHeight="1">
      <c r="A12" s="208" t="s">
        <v>64</v>
      </c>
      <c r="B12" s="209" t="s">
        <v>239</v>
      </c>
      <c r="C12" s="212" t="s">
        <v>185</v>
      </c>
      <c r="E12" s="211">
        <v>28829</v>
      </c>
      <c r="F12" s="211">
        <v>13225</v>
      </c>
    </row>
    <row r="13" spans="1:41" ht="15.75" customHeight="1">
      <c r="A13" s="208" t="s">
        <v>67</v>
      </c>
      <c r="B13" s="209" t="s">
        <v>242</v>
      </c>
      <c r="C13" s="212" t="s">
        <v>185</v>
      </c>
      <c r="E13" s="211">
        <v>11696</v>
      </c>
      <c r="F13" s="211">
        <v>35002</v>
      </c>
    </row>
    <row r="14" spans="1:41" ht="15.75" customHeight="1">
      <c r="A14" s="208" t="s">
        <v>70</v>
      </c>
      <c r="B14" s="209" t="s">
        <v>245</v>
      </c>
      <c r="C14" s="214" t="s">
        <v>216</v>
      </c>
      <c r="E14" s="211">
        <v>4314</v>
      </c>
      <c r="F14" s="211"/>
    </row>
    <row r="15" spans="1:41" ht="15.75" customHeight="1">
      <c r="A15" s="208" t="s">
        <v>76</v>
      </c>
      <c r="B15" s="209" t="s">
        <v>251</v>
      </c>
      <c r="C15" s="212" t="s">
        <v>185</v>
      </c>
      <c r="E15" s="211">
        <v>189714</v>
      </c>
      <c r="F15" s="211">
        <v>177764</v>
      </c>
      <c r="G15" s="216">
        <v>73930</v>
      </c>
    </row>
    <row r="16" spans="1:41" ht="15.75" customHeight="1">
      <c r="A16" s="208" t="s">
        <v>81</v>
      </c>
      <c r="B16" s="209" t="s">
        <v>256</v>
      </c>
      <c r="C16" s="213" t="s">
        <v>201</v>
      </c>
      <c r="E16" s="211">
        <v>43843</v>
      </c>
      <c r="F16" s="211">
        <v>44565</v>
      </c>
    </row>
    <row r="17" spans="1:6" ht="15.75" customHeight="1">
      <c r="A17" s="208" t="s">
        <v>91</v>
      </c>
      <c r="B17" s="209" t="s">
        <v>266</v>
      </c>
      <c r="C17" s="212" t="s">
        <v>185</v>
      </c>
      <c r="E17" s="211">
        <v>9749</v>
      </c>
      <c r="F17" s="211">
        <v>13299</v>
      </c>
    </row>
    <row r="18" spans="1:6" ht="15.75" customHeight="1">
      <c r="A18" s="208" t="s">
        <v>93</v>
      </c>
      <c r="B18" s="209" t="s">
        <v>268</v>
      </c>
      <c r="C18" s="214" t="s">
        <v>216</v>
      </c>
      <c r="E18" s="211">
        <v>6546</v>
      </c>
      <c r="F18" s="211">
        <v>6440</v>
      </c>
    </row>
    <row r="19" spans="1:6" ht="15.75" customHeight="1">
      <c r="A19" s="208" t="s">
        <v>108</v>
      </c>
      <c r="B19" s="209" t="s">
        <v>283</v>
      </c>
      <c r="C19" s="217" t="s">
        <v>190</v>
      </c>
      <c r="E19" s="211">
        <v>11892</v>
      </c>
      <c r="F19" s="211">
        <v>18122</v>
      </c>
    </row>
    <row r="20" spans="1:6" ht="15.75" customHeight="1">
      <c r="A20" s="208" t="s">
        <v>111</v>
      </c>
      <c r="B20" s="209" t="s">
        <v>286</v>
      </c>
      <c r="C20" s="210" t="s">
        <v>187</v>
      </c>
      <c r="E20" s="211">
        <v>9490</v>
      </c>
      <c r="F20" s="211">
        <v>58622</v>
      </c>
    </row>
    <row r="21" spans="1:6" ht="15.75" customHeight="1">
      <c r="A21" s="208" t="s">
        <v>119</v>
      </c>
      <c r="B21" s="209" t="s">
        <v>294</v>
      </c>
      <c r="C21" s="212" t="s">
        <v>185</v>
      </c>
      <c r="E21" s="211">
        <v>21505</v>
      </c>
      <c r="F21" s="211">
        <v>89521</v>
      </c>
    </row>
    <row r="22" spans="1:6" ht="15.75" customHeight="1">
      <c r="A22" s="208" t="s">
        <v>124</v>
      </c>
      <c r="B22" s="209" t="s">
        <v>299</v>
      </c>
      <c r="C22" s="213" t="s">
        <v>201</v>
      </c>
      <c r="E22" s="211">
        <v>12944</v>
      </c>
      <c r="F22" s="211"/>
    </row>
    <row r="23" spans="1:6" ht="15.75" customHeight="1">
      <c r="A23" s="208" t="s">
        <v>129</v>
      </c>
      <c r="B23" s="209" t="s">
        <v>304</v>
      </c>
      <c r="C23" s="214" t="s">
        <v>216</v>
      </c>
      <c r="E23" s="211">
        <v>4849</v>
      </c>
      <c r="F23" s="211">
        <v>15447</v>
      </c>
    </row>
    <row r="24" spans="1:6" ht="15.75" customHeight="1">
      <c r="A24" s="208" t="s">
        <v>147</v>
      </c>
      <c r="B24" s="209" t="s">
        <v>322</v>
      </c>
      <c r="C24" s="214" t="s">
        <v>216</v>
      </c>
      <c r="E24" s="211">
        <v>78757</v>
      </c>
      <c r="F24" s="211">
        <v>92297</v>
      </c>
    </row>
    <row r="25" spans="1:6" ht="15.75" customHeight="1">
      <c r="A25" s="208" t="s">
        <v>148</v>
      </c>
      <c r="B25" s="209" t="s">
        <v>323</v>
      </c>
      <c r="C25" s="215" t="s">
        <v>183</v>
      </c>
      <c r="E25" s="211">
        <v>5341</v>
      </c>
      <c r="F25" s="211">
        <v>3775</v>
      </c>
    </row>
    <row r="26" spans="1:6" ht="15.75" customHeight="1">
      <c r="A26" s="208" t="s">
        <v>152</v>
      </c>
      <c r="B26" s="209" t="s">
        <v>327</v>
      </c>
      <c r="C26" s="210" t="s">
        <v>187</v>
      </c>
      <c r="E26" s="211">
        <v>46801</v>
      </c>
      <c r="F26" s="211"/>
    </row>
    <row r="27" spans="1:6" ht="15.75" customHeight="1">
      <c r="A27" s="208" t="s">
        <v>163</v>
      </c>
      <c r="B27" s="209" t="s">
        <v>338</v>
      </c>
      <c r="C27" s="213" t="s">
        <v>201</v>
      </c>
      <c r="E27" s="211">
        <v>14500</v>
      </c>
      <c r="F27" s="211">
        <v>35294</v>
      </c>
    </row>
    <row r="28" spans="1:6" ht="15.75" customHeight="1">
      <c r="A28" s="208" t="s">
        <v>166</v>
      </c>
      <c r="B28" s="209" t="s">
        <v>341</v>
      </c>
      <c r="C28" s="214" t="s">
        <v>216</v>
      </c>
      <c r="E28" s="211">
        <v>4756</v>
      </c>
      <c r="F28" s="211">
        <v>53466</v>
      </c>
    </row>
    <row r="29" spans="1:6">
      <c r="A29" s="208" t="s">
        <v>169</v>
      </c>
      <c r="B29" s="209" t="s">
        <v>344</v>
      </c>
      <c r="C29" s="210" t="s">
        <v>187</v>
      </c>
      <c r="E29" s="211">
        <v>20906</v>
      </c>
      <c r="F29" s="211">
        <v>44970</v>
      </c>
    </row>
    <row r="30" spans="1:6">
      <c r="A30" s="208"/>
      <c r="B30" s="209"/>
      <c r="C30" s="125"/>
      <c r="E30" s="211"/>
      <c r="F30" s="211"/>
    </row>
    <row r="31" spans="1:6">
      <c r="A31" s="218"/>
      <c r="B31" s="219" t="s">
        <v>351</v>
      </c>
      <c r="F31" s="211"/>
    </row>
  </sheetData>
  <autoFilter ref="A1:L30" xr:uid="{BC1A87BB-8BA2-48DD-B5C2-7B1EE549A7A9}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AI169"/>
  <sheetViews>
    <sheetView tabSelected="1" zoomScale="80" zoomScaleNormal="80" workbookViewId="0">
      <pane xSplit="2" ySplit="1" topLeftCell="C2" activePane="bottomRight" state="frozen"/>
      <selection activeCell="F38" sqref="F38"/>
      <selection pane="topRight" activeCell="F38" sqref="F38"/>
      <selection pane="bottomLeft" activeCell="F38" sqref="F38"/>
      <selection pane="bottomRight" activeCell="H10" sqref="H10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>
        <v>14838</v>
      </c>
      <c r="E2" s="74">
        <v>8124</v>
      </c>
      <c r="F2" s="74">
        <v>5799</v>
      </c>
      <c r="G2" s="74">
        <v>4041</v>
      </c>
      <c r="H2" s="74">
        <v>3056</v>
      </c>
      <c r="I2" s="201">
        <v>35858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>
        <f t="shared" ref="AH2:AH65" si="0">SUM(I2:P2)+T2+Y2+SUM(AD2:AG2)</f>
        <v>35858</v>
      </c>
    </row>
    <row r="3" spans="1:34">
      <c r="A3" s="7" t="s">
        <v>2</v>
      </c>
      <c r="B3" s="8" t="s">
        <v>182</v>
      </c>
      <c r="C3" s="32" t="s">
        <v>183</v>
      </c>
      <c r="D3" s="74">
        <v>8171</v>
      </c>
      <c r="E3" s="74">
        <v>4474</v>
      </c>
      <c r="F3" s="74">
        <v>3194</v>
      </c>
      <c r="G3" s="74">
        <v>2225</v>
      </c>
      <c r="H3" s="74">
        <v>1683</v>
      </c>
      <c r="I3" s="201">
        <v>19747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si="0"/>
        <v>19747</v>
      </c>
    </row>
    <row r="4" spans="1:34">
      <c r="A4" s="7" t="s">
        <v>4</v>
      </c>
      <c r="B4" s="8" t="s">
        <v>184</v>
      </c>
      <c r="C4" s="27" t="s">
        <v>185</v>
      </c>
      <c r="D4" s="74">
        <v>28108</v>
      </c>
      <c r="E4" s="74">
        <v>15391</v>
      </c>
      <c r="F4" s="74">
        <v>10985</v>
      </c>
      <c r="G4" s="74">
        <v>7655</v>
      </c>
      <c r="H4" s="74">
        <v>5788</v>
      </c>
      <c r="I4" s="201">
        <v>67927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67927</v>
      </c>
    </row>
    <row r="5" spans="1:34">
      <c r="A5" s="24" t="s">
        <v>6</v>
      </c>
      <c r="B5" s="8" t="s">
        <v>186</v>
      </c>
      <c r="C5" s="28" t="s">
        <v>187</v>
      </c>
      <c r="D5" s="74">
        <v>20646</v>
      </c>
      <c r="E5" s="74">
        <v>11305</v>
      </c>
      <c r="F5" s="74">
        <v>8069</v>
      </c>
      <c r="G5" s="74">
        <v>5623</v>
      </c>
      <c r="H5" s="74">
        <v>4252</v>
      </c>
      <c r="I5" s="201">
        <v>49895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49895</v>
      </c>
    </row>
    <row r="6" spans="1:34">
      <c r="A6" s="7" t="s">
        <v>8</v>
      </c>
      <c r="B6" s="8" t="s">
        <v>188</v>
      </c>
      <c r="C6" s="27" t="s">
        <v>185</v>
      </c>
      <c r="D6" s="74">
        <v>9831</v>
      </c>
      <c r="E6" s="74">
        <v>5383</v>
      </c>
      <c r="F6" s="74">
        <v>3842</v>
      </c>
      <c r="G6" s="74">
        <v>2677</v>
      </c>
      <c r="H6" s="74">
        <v>2025</v>
      </c>
      <c r="I6" s="201">
        <v>23758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23758</v>
      </c>
    </row>
    <row r="7" spans="1:34">
      <c r="A7" s="7" t="s">
        <v>10</v>
      </c>
      <c r="B7" s="8" t="s">
        <v>189</v>
      </c>
      <c r="C7" s="33" t="s">
        <v>190</v>
      </c>
      <c r="D7" s="74">
        <v>6799</v>
      </c>
      <c r="E7" s="74">
        <v>3723</v>
      </c>
      <c r="F7" s="74">
        <v>2657</v>
      </c>
      <c r="G7" s="74">
        <v>1852</v>
      </c>
      <c r="H7" s="74">
        <v>1400</v>
      </c>
      <c r="I7" s="201">
        <v>16431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16431</v>
      </c>
    </row>
    <row r="8" spans="1:34">
      <c r="A8" s="7" t="s">
        <v>12</v>
      </c>
      <c r="B8" s="8" t="s">
        <v>191</v>
      </c>
      <c r="C8" s="28" t="s">
        <v>187</v>
      </c>
      <c r="D8" s="74">
        <v>7537</v>
      </c>
      <c r="E8" s="74">
        <v>4127</v>
      </c>
      <c r="F8" s="74">
        <v>2946</v>
      </c>
      <c r="G8" s="74">
        <v>2053</v>
      </c>
      <c r="H8" s="74">
        <v>1552</v>
      </c>
      <c r="I8" s="201">
        <v>18215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18215</v>
      </c>
    </row>
    <row r="9" spans="1:34">
      <c r="A9" s="7" t="s">
        <v>14</v>
      </c>
      <c r="B9" s="8" t="s">
        <v>192</v>
      </c>
      <c r="C9" s="28" t="s">
        <v>187</v>
      </c>
      <c r="D9" s="74">
        <v>39648</v>
      </c>
      <c r="E9" s="74">
        <v>21710</v>
      </c>
      <c r="F9" s="74">
        <v>15495</v>
      </c>
      <c r="G9" s="74">
        <v>10797</v>
      </c>
      <c r="H9" s="74">
        <v>8164</v>
      </c>
      <c r="I9" s="201">
        <v>95814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95814</v>
      </c>
    </row>
    <row r="10" spans="1:34">
      <c r="A10" s="7" t="s">
        <v>16</v>
      </c>
      <c r="B10" s="8" t="s">
        <v>193</v>
      </c>
      <c r="C10" s="33" t="s">
        <v>190</v>
      </c>
      <c r="D10" s="74">
        <v>3340</v>
      </c>
      <c r="E10" s="74">
        <v>1829</v>
      </c>
      <c r="F10" s="74">
        <v>1305</v>
      </c>
      <c r="G10" s="74">
        <v>910</v>
      </c>
      <c r="H10" s="74">
        <v>688</v>
      </c>
      <c r="I10" s="201">
        <v>8072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8072</v>
      </c>
    </row>
    <row r="11" spans="1:34">
      <c r="A11" s="7" t="s">
        <v>18</v>
      </c>
      <c r="B11" s="8" t="s">
        <v>194</v>
      </c>
      <c r="C11" s="28" t="s">
        <v>187</v>
      </c>
      <c r="D11" s="74">
        <v>68644</v>
      </c>
      <c r="E11" s="74">
        <v>37587</v>
      </c>
      <c r="F11" s="74">
        <v>26828</v>
      </c>
      <c r="G11" s="74">
        <v>18694</v>
      </c>
      <c r="H11" s="74">
        <v>14135</v>
      </c>
      <c r="I11" s="201">
        <v>165888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165888</v>
      </c>
    </row>
    <row r="12" spans="1:34">
      <c r="A12" s="7" t="s">
        <v>20</v>
      </c>
      <c r="B12" s="8" t="s">
        <v>195</v>
      </c>
      <c r="C12" s="28" t="s">
        <v>187</v>
      </c>
      <c r="D12" s="74">
        <v>330152</v>
      </c>
      <c r="E12" s="74">
        <v>180779</v>
      </c>
      <c r="F12" s="74">
        <v>129031</v>
      </c>
      <c r="G12" s="74">
        <v>89909</v>
      </c>
      <c r="H12" s="74">
        <v>67986</v>
      </c>
      <c r="I12" s="201">
        <v>797857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797857</v>
      </c>
    </row>
    <row r="13" spans="1:34">
      <c r="A13" s="7" t="s">
        <v>22</v>
      </c>
      <c r="B13" s="8" t="s">
        <v>196</v>
      </c>
      <c r="C13" s="26" t="s">
        <v>181</v>
      </c>
      <c r="D13" s="74">
        <v>26331</v>
      </c>
      <c r="E13" s="74">
        <v>14417</v>
      </c>
      <c r="F13" s="74">
        <v>10291</v>
      </c>
      <c r="G13" s="74">
        <v>7171</v>
      </c>
      <c r="H13" s="74">
        <v>5422</v>
      </c>
      <c r="I13" s="201">
        <v>63632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63632</v>
      </c>
    </row>
    <row r="14" spans="1:34">
      <c r="A14" s="7" t="s">
        <v>24</v>
      </c>
      <c r="B14" s="8" t="s">
        <v>197</v>
      </c>
      <c r="C14" s="27" t="s">
        <v>185</v>
      </c>
      <c r="D14" s="74">
        <v>68982</v>
      </c>
      <c r="E14" s="74">
        <v>37772</v>
      </c>
      <c r="F14" s="74">
        <v>26960</v>
      </c>
      <c r="G14" s="74">
        <v>18786</v>
      </c>
      <c r="H14" s="74">
        <v>14205</v>
      </c>
      <c r="I14" s="201">
        <v>166705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166705</v>
      </c>
    </row>
    <row r="15" spans="1:34">
      <c r="A15" s="7" t="s">
        <v>25</v>
      </c>
      <c r="B15" s="8" t="s">
        <v>198</v>
      </c>
      <c r="C15" s="27" t="s">
        <v>185</v>
      </c>
      <c r="D15" s="74">
        <v>51082</v>
      </c>
      <c r="E15" s="74">
        <v>27970</v>
      </c>
      <c r="F15" s="74">
        <v>19964</v>
      </c>
      <c r="G15" s="74">
        <v>13911</v>
      </c>
      <c r="H15" s="74">
        <v>10519</v>
      </c>
      <c r="I15" s="201">
        <v>123446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123446</v>
      </c>
    </row>
    <row r="16" spans="1:34">
      <c r="A16" s="7" t="s">
        <v>26</v>
      </c>
      <c r="B16" s="8" t="s">
        <v>199</v>
      </c>
      <c r="C16" s="32" t="s">
        <v>183</v>
      </c>
      <c r="D16" s="74">
        <v>5629</v>
      </c>
      <c r="E16" s="74">
        <v>3082</v>
      </c>
      <c r="F16" s="74">
        <v>2200</v>
      </c>
      <c r="G16" s="74">
        <v>1533</v>
      </c>
      <c r="H16" s="74">
        <v>1159</v>
      </c>
      <c r="I16" s="201">
        <v>13603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13603</v>
      </c>
    </row>
    <row r="17" spans="1:34">
      <c r="A17" s="7" t="s">
        <v>27</v>
      </c>
      <c r="B17" s="8" t="s">
        <v>200</v>
      </c>
      <c r="C17" s="29" t="s">
        <v>201</v>
      </c>
      <c r="D17" s="74">
        <v>5611</v>
      </c>
      <c r="E17" s="74">
        <v>3072</v>
      </c>
      <c r="F17" s="74">
        <v>2193</v>
      </c>
      <c r="G17" s="74">
        <v>1528</v>
      </c>
      <c r="H17" s="74">
        <v>1156</v>
      </c>
      <c r="I17" s="201">
        <v>13560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13560</v>
      </c>
    </row>
    <row r="18" spans="1:34">
      <c r="A18" s="7" t="s">
        <v>28</v>
      </c>
      <c r="B18" s="8" t="s">
        <v>202</v>
      </c>
      <c r="C18" s="32" t="s">
        <v>183</v>
      </c>
      <c r="D18" s="74">
        <v>13765</v>
      </c>
      <c r="E18" s="74">
        <v>7537</v>
      </c>
      <c r="F18" s="74">
        <v>5380</v>
      </c>
      <c r="G18" s="74">
        <v>3749</v>
      </c>
      <c r="H18" s="74">
        <v>2835</v>
      </c>
      <c r="I18" s="201">
        <v>33266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33266</v>
      </c>
    </row>
    <row r="19" spans="1:34">
      <c r="A19" s="7" t="s">
        <v>29</v>
      </c>
      <c r="B19" s="8" t="s">
        <v>203</v>
      </c>
      <c r="C19" s="28" t="s">
        <v>187</v>
      </c>
      <c r="D19" s="74">
        <v>23458</v>
      </c>
      <c r="E19" s="74">
        <v>12845</v>
      </c>
      <c r="F19" s="74">
        <v>9168</v>
      </c>
      <c r="G19" s="74">
        <v>6388</v>
      </c>
      <c r="H19" s="74">
        <v>4831</v>
      </c>
      <c r="I19" s="201">
        <v>56690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56690</v>
      </c>
    </row>
    <row r="20" spans="1:34">
      <c r="A20" s="7" t="s">
        <v>30</v>
      </c>
      <c r="B20" s="8" t="s">
        <v>204</v>
      </c>
      <c r="C20" s="28" t="s">
        <v>187</v>
      </c>
      <c r="D20" s="74">
        <v>18399</v>
      </c>
      <c r="E20" s="74">
        <v>10074</v>
      </c>
      <c r="F20" s="74">
        <v>7191</v>
      </c>
      <c r="G20" s="74">
        <v>5011</v>
      </c>
      <c r="H20" s="74">
        <v>3789</v>
      </c>
      <c r="I20" s="201">
        <v>44464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44464</v>
      </c>
    </row>
    <row r="21" spans="1:34">
      <c r="A21" s="7" t="s">
        <v>31</v>
      </c>
      <c r="B21" s="8" t="s">
        <v>205</v>
      </c>
      <c r="C21" s="29" t="s">
        <v>201</v>
      </c>
      <c r="D21" s="74">
        <v>10586</v>
      </c>
      <c r="E21" s="74">
        <v>5796</v>
      </c>
      <c r="F21" s="74">
        <v>4138</v>
      </c>
      <c r="G21" s="74">
        <v>2883</v>
      </c>
      <c r="H21" s="74">
        <v>2180</v>
      </c>
      <c r="I21" s="201">
        <v>25583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25583</v>
      </c>
    </row>
    <row r="22" spans="1:34">
      <c r="A22" s="7" t="s">
        <v>32</v>
      </c>
      <c r="B22" s="8" t="s">
        <v>206</v>
      </c>
      <c r="C22" s="32" t="s">
        <v>183</v>
      </c>
      <c r="D22" s="74">
        <v>2649</v>
      </c>
      <c r="E22" s="74">
        <v>1451</v>
      </c>
      <c r="F22" s="74">
        <v>1036</v>
      </c>
      <c r="G22" s="74">
        <v>722</v>
      </c>
      <c r="H22" s="74">
        <v>546</v>
      </c>
      <c r="I22" s="201">
        <v>6404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6404</v>
      </c>
    </row>
    <row r="23" spans="1:34">
      <c r="A23" s="7" t="s">
        <v>33</v>
      </c>
      <c r="B23" s="8" t="s">
        <v>207</v>
      </c>
      <c r="C23" s="29" t="s">
        <v>201</v>
      </c>
      <c r="D23" s="74">
        <v>112851</v>
      </c>
      <c r="E23" s="74">
        <v>61793</v>
      </c>
      <c r="F23" s="74">
        <v>44105</v>
      </c>
      <c r="G23" s="74">
        <v>30732</v>
      </c>
      <c r="H23" s="74">
        <v>23239</v>
      </c>
      <c r="I23" s="201">
        <v>272720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272720</v>
      </c>
    </row>
    <row r="24" spans="1:34">
      <c r="A24" s="7" t="s">
        <v>34</v>
      </c>
      <c r="B24" s="8" t="s">
        <v>208</v>
      </c>
      <c r="C24" s="26" t="s">
        <v>181</v>
      </c>
      <c r="D24" s="74">
        <v>11319</v>
      </c>
      <c r="E24" s="74">
        <v>6198</v>
      </c>
      <c r="F24" s="74">
        <v>4424</v>
      </c>
      <c r="G24" s="74">
        <v>3083</v>
      </c>
      <c r="H24" s="74">
        <v>2331</v>
      </c>
      <c r="I24" s="201">
        <v>27355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27355</v>
      </c>
    </row>
    <row r="25" spans="1:34">
      <c r="A25" s="7" t="s">
        <v>35</v>
      </c>
      <c r="B25" s="8" t="s">
        <v>209</v>
      </c>
      <c r="C25" s="27" t="s">
        <v>185</v>
      </c>
      <c r="D25" s="74">
        <v>8345</v>
      </c>
      <c r="E25" s="74">
        <v>4569</v>
      </c>
      <c r="F25" s="74">
        <v>3262</v>
      </c>
      <c r="G25" s="74">
        <v>2273</v>
      </c>
      <c r="H25" s="74">
        <v>1719</v>
      </c>
      <c r="I25" s="201">
        <v>20168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20168</v>
      </c>
    </row>
    <row r="26" spans="1:34">
      <c r="A26" s="7" t="s">
        <v>36</v>
      </c>
      <c r="B26" s="8" t="s">
        <v>210</v>
      </c>
      <c r="C26" s="26" t="s">
        <v>181</v>
      </c>
      <c r="D26" s="74">
        <v>21358</v>
      </c>
      <c r="E26" s="74">
        <v>11695</v>
      </c>
      <c r="F26" s="74">
        <v>8347</v>
      </c>
      <c r="G26" s="74">
        <v>5816</v>
      </c>
      <c r="H26" s="74">
        <v>4398</v>
      </c>
      <c r="I26" s="201">
        <v>51614</v>
      </c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51614</v>
      </c>
    </row>
    <row r="27" spans="1:34">
      <c r="A27" s="24" t="s">
        <v>37</v>
      </c>
      <c r="B27" s="8" t="s">
        <v>211</v>
      </c>
      <c r="C27" s="33" t="s">
        <v>190</v>
      </c>
      <c r="D27" s="74">
        <v>9658</v>
      </c>
      <c r="E27" s="74">
        <v>5288</v>
      </c>
      <c r="F27" s="74">
        <v>3775</v>
      </c>
      <c r="G27" s="74">
        <v>2630</v>
      </c>
      <c r="H27" s="74">
        <v>1989</v>
      </c>
      <c r="I27" s="201">
        <v>23340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23340</v>
      </c>
    </row>
    <row r="28" spans="1:34">
      <c r="A28" s="7" t="s">
        <v>38</v>
      </c>
      <c r="B28" s="8" t="s">
        <v>212</v>
      </c>
      <c r="C28" s="33" t="s">
        <v>190</v>
      </c>
      <c r="D28" s="74">
        <v>2272</v>
      </c>
      <c r="E28" s="74">
        <v>1244</v>
      </c>
      <c r="F28" s="74">
        <v>888</v>
      </c>
      <c r="G28" s="74">
        <v>619</v>
      </c>
      <c r="H28" s="74">
        <v>468</v>
      </c>
      <c r="I28" s="201">
        <v>5491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5491</v>
      </c>
    </row>
    <row r="29" spans="1:34">
      <c r="A29" s="7" t="s">
        <v>39</v>
      </c>
      <c r="B29" s="8" t="s">
        <v>213</v>
      </c>
      <c r="C29" s="32" t="s">
        <v>183</v>
      </c>
      <c r="D29" s="74">
        <v>8801</v>
      </c>
      <c r="E29" s="74">
        <v>4819</v>
      </c>
      <c r="F29" s="74">
        <v>3440</v>
      </c>
      <c r="G29" s="74">
        <v>2397</v>
      </c>
      <c r="H29" s="74">
        <v>1813</v>
      </c>
      <c r="I29" s="201">
        <v>21270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21270</v>
      </c>
    </row>
    <row r="30" spans="1:34">
      <c r="A30" s="7" t="s">
        <v>40</v>
      </c>
      <c r="B30" s="8" t="s">
        <v>214</v>
      </c>
      <c r="C30" s="32" t="s">
        <v>183</v>
      </c>
      <c r="D30" s="74">
        <v>2651</v>
      </c>
      <c r="E30" s="74">
        <v>1451</v>
      </c>
      <c r="F30" s="74">
        <v>1036</v>
      </c>
      <c r="G30" s="74">
        <v>722</v>
      </c>
      <c r="H30" s="74">
        <v>546</v>
      </c>
      <c r="I30" s="201">
        <v>6406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6406</v>
      </c>
    </row>
    <row r="31" spans="1:34">
      <c r="A31" s="7" t="s">
        <v>41</v>
      </c>
      <c r="B31" s="8" t="s">
        <v>215</v>
      </c>
      <c r="C31" s="34" t="s">
        <v>216</v>
      </c>
      <c r="D31" s="74">
        <v>93807</v>
      </c>
      <c r="E31" s="74">
        <v>51365</v>
      </c>
      <c r="F31" s="74">
        <v>36662</v>
      </c>
      <c r="G31" s="74">
        <v>25546</v>
      </c>
      <c r="H31" s="74">
        <v>19317</v>
      </c>
      <c r="I31" s="201">
        <v>226697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226697</v>
      </c>
    </row>
    <row r="32" spans="1:34">
      <c r="A32" s="7" t="s">
        <v>42</v>
      </c>
      <c r="B32" s="8" t="s">
        <v>217</v>
      </c>
      <c r="C32" s="28" t="s">
        <v>187</v>
      </c>
      <c r="D32" s="74">
        <v>28088</v>
      </c>
      <c r="E32" s="74">
        <v>15380</v>
      </c>
      <c r="F32" s="74">
        <v>10978</v>
      </c>
      <c r="G32" s="74">
        <v>7649</v>
      </c>
      <c r="H32" s="74">
        <v>5784</v>
      </c>
      <c r="I32" s="201">
        <v>67879</v>
      </c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67879</v>
      </c>
    </row>
    <row r="33" spans="1:35">
      <c r="A33" s="7" t="s">
        <v>43</v>
      </c>
      <c r="B33" s="8" t="s">
        <v>218</v>
      </c>
      <c r="C33" s="28" t="s">
        <v>187</v>
      </c>
      <c r="D33" s="74">
        <v>12367</v>
      </c>
      <c r="E33" s="74">
        <v>6772</v>
      </c>
      <c r="F33" s="74">
        <v>4834</v>
      </c>
      <c r="G33" s="74">
        <v>3368</v>
      </c>
      <c r="H33" s="74">
        <v>2547</v>
      </c>
      <c r="I33" s="201">
        <v>29888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29888</v>
      </c>
    </row>
    <row r="34" spans="1:35">
      <c r="A34" s="7" t="s">
        <v>44</v>
      </c>
      <c r="B34" s="8" t="s">
        <v>219</v>
      </c>
      <c r="C34" s="34" t="s">
        <v>216</v>
      </c>
      <c r="D34" s="74">
        <v>12670</v>
      </c>
      <c r="E34" s="74">
        <v>6938</v>
      </c>
      <c r="F34" s="74">
        <v>4952</v>
      </c>
      <c r="G34" s="74">
        <v>3451</v>
      </c>
      <c r="H34" s="74">
        <v>2609</v>
      </c>
      <c r="I34" s="201">
        <v>30620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30620</v>
      </c>
    </row>
    <row r="35" spans="1:35">
      <c r="A35" s="7" t="s">
        <v>45</v>
      </c>
      <c r="B35" s="8" t="s">
        <v>220</v>
      </c>
      <c r="C35" s="28" t="s">
        <v>187</v>
      </c>
      <c r="D35" s="74">
        <v>24569</v>
      </c>
      <c r="E35" s="74">
        <v>13453</v>
      </c>
      <c r="F35" s="74">
        <v>9602</v>
      </c>
      <c r="G35" s="74">
        <v>6691</v>
      </c>
      <c r="H35" s="74">
        <v>5060</v>
      </c>
      <c r="I35" s="201">
        <v>59375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59375</v>
      </c>
    </row>
    <row r="36" spans="1:35">
      <c r="A36" s="7" t="s">
        <v>46</v>
      </c>
      <c r="B36" s="8" t="s">
        <v>221</v>
      </c>
      <c r="C36" s="32" t="s">
        <v>183</v>
      </c>
      <c r="D36" s="74">
        <v>3539</v>
      </c>
      <c r="E36" s="74">
        <v>1938</v>
      </c>
      <c r="F36" s="74">
        <v>1383</v>
      </c>
      <c r="G36" s="74">
        <v>964</v>
      </c>
      <c r="H36" s="74">
        <v>729</v>
      </c>
      <c r="I36" s="201">
        <v>8553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8553</v>
      </c>
    </row>
    <row r="37" spans="1:35">
      <c r="A37" s="7" t="s">
        <v>47</v>
      </c>
      <c r="B37" s="8" t="s">
        <v>222</v>
      </c>
      <c r="C37" s="33" t="s">
        <v>190</v>
      </c>
      <c r="D37" s="74">
        <v>3251</v>
      </c>
      <c r="E37" s="74">
        <v>1780</v>
      </c>
      <c r="F37" s="74">
        <v>1271</v>
      </c>
      <c r="G37" s="74">
        <v>886</v>
      </c>
      <c r="H37" s="74">
        <v>670</v>
      </c>
      <c r="I37" s="201">
        <v>7858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7858</v>
      </c>
    </row>
    <row r="38" spans="1:35">
      <c r="A38" s="7" t="s">
        <v>48</v>
      </c>
      <c r="B38" s="8" t="s">
        <v>223</v>
      </c>
      <c r="C38" s="32" t="s">
        <v>183</v>
      </c>
      <c r="D38" s="74">
        <v>3198</v>
      </c>
      <c r="E38" s="74">
        <v>1751</v>
      </c>
      <c r="F38" s="74">
        <v>1250</v>
      </c>
      <c r="G38" s="74">
        <v>871</v>
      </c>
      <c r="H38" s="74">
        <v>659</v>
      </c>
      <c r="I38" s="201">
        <v>7729</v>
      </c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7729</v>
      </c>
    </row>
    <row r="39" spans="1:35">
      <c r="A39" s="7" t="s">
        <v>49</v>
      </c>
      <c r="B39" s="8" t="s">
        <v>224</v>
      </c>
      <c r="C39" s="33" t="s">
        <v>190</v>
      </c>
      <c r="D39" s="74">
        <v>6776</v>
      </c>
      <c r="E39" s="74">
        <v>3710</v>
      </c>
      <c r="F39" s="74">
        <v>2648</v>
      </c>
      <c r="G39" s="74">
        <v>1845</v>
      </c>
      <c r="H39" s="74">
        <v>1395</v>
      </c>
      <c r="I39" s="201">
        <v>16374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16374</v>
      </c>
    </row>
    <row r="40" spans="1:35">
      <c r="A40" s="7" t="s">
        <v>50</v>
      </c>
      <c r="B40" s="8" t="s">
        <v>225</v>
      </c>
      <c r="C40" s="34" t="s">
        <v>216</v>
      </c>
      <c r="D40" s="74">
        <v>432241</v>
      </c>
      <c r="E40" s="74">
        <v>236679</v>
      </c>
      <c r="F40" s="74">
        <v>168929</v>
      </c>
      <c r="G40" s="74">
        <v>117710</v>
      </c>
      <c r="H40" s="74">
        <v>89008</v>
      </c>
      <c r="I40" s="201">
        <v>1044567</v>
      </c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1044567</v>
      </c>
    </row>
    <row r="41" spans="1:35">
      <c r="A41" s="7" t="s">
        <v>51</v>
      </c>
      <c r="B41" s="8" t="s">
        <v>226</v>
      </c>
      <c r="C41" s="32" t="s">
        <v>183</v>
      </c>
      <c r="D41" s="74">
        <v>8247</v>
      </c>
      <c r="E41" s="74">
        <v>4516</v>
      </c>
      <c r="F41" s="74">
        <v>3223</v>
      </c>
      <c r="G41" s="74">
        <v>2246</v>
      </c>
      <c r="H41" s="74">
        <v>1698</v>
      </c>
      <c r="I41" s="201">
        <v>19930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19930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>
        <v>12453</v>
      </c>
      <c r="E42" s="74">
        <v>6819</v>
      </c>
      <c r="F42" s="74">
        <v>4867</v>
      </c>
      <c r="G42" s="74">
        <v>3391</v>
      </c>
      <c r="H42" s="74">
        <v>2565</v>
      </c>
      <c r="I42" s="201">
        <v>30095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30095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>
        <v>105986</v>
      </c>
      <c r="E43" s="74">
        <v>58034</v>
      </c>
      <c r="F43" s="74">
        <v>41422</v>
      </c>
      <c r="G43" s="74">
        <v>28863</v>
      </c>
      <c r="H43" s="74">
        <v>21825</v>
      </c>
      <c r="I43" s="201">
        <v>256130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256130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>
        <v>9308</v>
      </c>
      <c r="E44" s="74">
        <v>5097</v>
      </c>
      <c r="F44" s="74">
        <v>3638</v>
      </c>
      <c r="G44" s="74">
        <v>2535</v>
      </c>
      <c r="H44" s="74">
        <v>1917</v>
      </c>
      <c r="I44" s="201">
        <v>22495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22495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>
        <v>9894</v>
      </c>
      <c r="E45" s="74">
        <v>5418</v>
      </c>
      <c r="F45" s="74">
        <v>3867</v>
      </c>
      <c r="G45" s="74">
        <v>2695</v>
      </c>
      <c r="H45" s="74">
        <v>2038</v>
      </c>
      <c r="I45" s="201">
        <v>23912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23912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>
        <v>6832</v>
      </c>
      <c r="E46" s="74">
        <v>3741</v>
      </c>
      <c r="F46" s="74">
        <v>2670</v>
      </c>
      <c r="G46" s="74">
        <v>1861</v>
      </c>
      <c r="H46" s="74">
        <v>1407</v>
      </c>
      <c r="I46" s="201">
        <v>16511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16511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>
        <v>43721</v>
      </c>
      <c r="E47" s="74">
        <v>23940</v>
      </c>
      <c r="F47" s="74">
        <v>17087</v>
      </c>
      <c r="G47" s="74">
        <v>11907</v>
      </c>
      <c r="H47" s="74">
        <v>9003</v>
      </c>
      <c r="I47" s="201">
        <v>105658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105658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>
        <v>28524</v>
      </c>
      <c r="E48" s="74">
        <v>15618</v>
      </c>
      <c r="F48" s="74">
        <v>11148</v>
      </c>
      <c r="G48" s="74">
        <v>7768</v>
      </c>
      <c r="H48" s="74">
        <v>5874</v>
      </c>
      <c r="I48" s="201">
        <v>68932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68932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>
        <v>154693</v>
      </c>
      <c r="E49" s="74">
        <v>84704</v>
      </c>
      <c r="F49" s="74">
        <v>60457</v>
      </c>
      <c r="G49" s="74">
        <v>42127</v>
      </c>
      <c r="H49" s="74">
        <v>31855</v>
      </c>
      <c r="I49" s="201">
        <v>373836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373836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>
        <v>10326</v>
      </c>
      <c r="E50" s="74">
        <v>5654</v>
      </c>
      <c r="F50" s="74">
        <v>4036</v>
      </c>
      <c r="G50" s="74">
        <v>2812</v>
      </c>
      <c r="H50" s="74">
        <v>2127</v>
      </c>
      <c r="I50" s="201">
        <v>24955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24955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>
        <v>10162</v>
      </c>
      <c r="E51" s="74">
        <v>5564</v>
      </c>
      <c r="F51" s="74">
        <v>3972</v>
      </c>
      <c r="G51" s="74">
        <v>2768</v>
      </c>
      <c r="H51" s="74">
        <v>2093</v>
      </c>
      <c r="I51" s="201">
        <v>24559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24559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>
        <v>6961</v>
      </c>
      <c r="E52" s="74">
        <v>3811</v>
      </c>
      <c r="F52" s="74">
        <v>2721</v>
      </c>
      <c r="G52" s="74">
        <v>1896</v>
      </c>
      <c r="H52" s="74">
        <v>1433</v>
      </c>
      <c r="I52" s="201">
        <v>16822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16822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>
        <v>7017</v>
      </c>
      <c r="E53" s="74">
        <v>3842</v>
      </c>
      <c r="F53" s="74">
        <v>2743</v>
      </c>
      <c r="G53" s="74">
        <v>1911</v>
      </c>
      <c r="H53" s="74">
        <v>1445</v>
      </c>
      <c r="I53" s="201">
        <v>16958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16958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>
        <v>107780</v>
      </c>
      <c r="E54" s="74">
        <v>59016</v>
      </c>
      <c r="F54" s="74">
        <v>42123</v>
      </c>
      <c r="G54" s="74">
        <v>29351</v>
      </c>
      <c r="H54" s="74">
        <v>22194</v>
      </c>
      <c r="I54" s="201">
        <v>260464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260464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>
        <v>7682</v>
      </c>
      <c r="E55" s="74">
        <v>4206</v>
      </c>
      <c r="F55" s="74">
        <v>3003</v>
      </c>
      <c r="G55" s="74">
        <v>2092</v>
      </c>
      <c r="H55" s="74">
        <v>1582</v>
      </c>
      <c r="I55" s="201">
        <v>18565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18565</v>
      </c>
    </row>
    <row r="56" spans="1:35">
      <c r="A56" s="7" t="s">
        <v>66</v>
      </c>
      <c r="B56" s="8" t="s">
        <v>241</v>
      </c>
      <c r="C56" s="32" t="s">
        <v>183</v>
      </c>
      <c r="D56" s="74">
        <v>7505</v>
      </c>
      <c r="E56" s="74">
        <v>4109</v>
      </c>
      <c r="F56" s="74">
        <v>2933</v>
      </c>
      <c r="G56" s="74">
        <v>2044</v>
      </c>
      <c r="H56" s="74">
        <v>1546</v>
      </c>
      <c r="I56" s="201">
        <v>18137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18137</v>
      </c>
    </row>
    <row r="57" spans="1:35">
      <c r="A57" s="7" t="s">
        <v>67</v>
      </c>
      <c r="B57" s="8" t="s">
        <v>242</v>
      </c>
      <c r="C57" s="27" t="s">
        <v>185</v>
      </c>
      <c r="D57" s="74">
        <v>69817</v>
      </c>
      <c r="E57" s="74">
        <v>38229</v>
      </c>
      <c r="F57" s="74">
        <v>27286</v>
      </c>
      <c r="G57" s="74">
        <v>19013</v>
      </c>
      <c r="H57" s="74">
        <v>14377</v>
      </c>
      <c r="I57" s="201">
        <v>168722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168722</v>
      </c>
    </row>
    <row r="58" spans="1:35">
      <c r="A58" s="7" t="s">
        <v>68</v>
      </c>
      <c r="B58" s="8" t="s">
        <v>243</v>
      </c>
      <c r="C58" s="33" t="s">
        <v>190</v>
      </c>
      <c r="D58" s="74">
        <v>3390</v>
      </c>
      <c r="E58" s="74">
        <v>1856</v>
      </c>
      <c r="F58" s="74">
        <v>1325</v>
      </c>
      <c r="G58" s="74">
        <v>923</v>
      </c>
      <c r="H58" s="74">
        <v>698</v>
      </c>
      <c r="I58" s="201">
        <v>8192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8192</v>
      </c>
    </row>
    <row r="59" spans="1:35">
      <c r="A59" s="7" t="s">
        <v>69</v>
      </c>
      <c r="B59" s="8" t="s">
        <v>244</v>
      </c>
      <c r="C59" s="33" t="s">
        <v>190</v>
      </c>
      <c r="D59" s="74">
        <v>10106</v>
      </c>
      <c r="E59" s="74">
        <v>5533</v>
      </c>
      <c r="F59" s="74">
        <v>3950</v>
      </c>
      <c r="G59" s="74">
        <v>2752</v>
      </c>
      <c r="H59" s="74">
        <v>2081</v>
      </c>
      <c r="I59" s="201">
        <v>24422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24422</v>
      </c>
    </row>
    <row r="60" spans="1:35">
      <c r="A60" s="7" t="s">
        <v>433</v>
      </c>
      <c r="B60" s="8" t="s">
        <v>432</v>
      </c>
      <c r="C60" s="28" t="s">
        <v>187</v>
      </c>
      <c r="D60" s="74">
        <v>8148</v>
      </c>
      <c r="E60" s="74">
        <v>4462</v>
      </c>
      <c r="F60" s="74">
        <v>3185</v>
      </c>
      <c r="G60" s="74">
        <v>2219</v>
      </c>
      <c r="H60" s="74">
        <v>1678</v>
      </c>
      <c r="I60" s="201">
        <v>19692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19692</v>
      </c>
    </row>
    <row r="61" spans="1:35">
      <c r="A61" s="7" t="s">
        <v>70</v>
      </c>
      <c r="B61" s="8" t="s">
        <v>245</v>
      </c>
      <c r="C61" s="34" t="s">
        <v>216</v>
      </c>
      <c r="D61" s="74">
        <v>42917</v>
      </c>
      <c r="E61" s="74">
        <v>23500</v>
      </c>
      <c r="F61" s="74">
        <v>16773</v>
      </c>
      <c r="G61" s="74">
        <v>11688</v>
      </c>
      <c r="H61" s="74">
        <v>8838</v>
      </c>
      <c r="I61" s="201">
        <v>103716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103716</v>
      </c>
    </row>
    <row r="62" spans="1:35">
      <c r="A62" s="7" t="s">
        <v>71</v>
      </c>
      <c r="B62" s="8" t="s">
        <v>246</v>
      </c>
      <c r="C62" s="26" t="s">
        <v>181</v>
      </c>
      <c r="D62" s="74">
        <v>36425</v>
      </c>
      <c r="E62" s="74">
        <v>19945</v>
      </c>
      <c r="F62" s="74">
        <v>14236</v>
      </c>
      <c r="G62" s="74">
        <v>9920</v>
      </c>
      <c r="H62" s="74">
        <v>7501</v>
      </c>
      <c r="I62" s="201">
        <v>88027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88027</v>
      </c>
    </row>
    <row r="63" spans="1:35">
      <c r="A63" s="7" t="s">
        <v>72</v>
      </c>
      <c r="B63" s="8" t="s">
        <v>247</v>
      </c>
      <c r="C63" s="27" t="s">
        <v>185</v>
      </c>
      <c r="D63" s="74">
        <v>9075</v>
      </c>
      <c r="E63" s="74">
        <v>4969</v>
      </c>
      <c r="F63" s="74">
        <v>3547</v>
      </c>
      <c r="G63" s="74">
        <v>2471</v>
      </c>
      <c r="H63" s="74">
        <v>1869</v>
      </c>
      <c r="I63" s="201">
        <v>21931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21931</v>
      </c>
    </row>
    <row r="64" spans="1:35">
      <c r="A64" s="7" t="s">
        <v>73</v>
      </c>
      <c r="B64" s="8" t="s">
        <v>248</v>
      </c>
      <c r="C64" s="28" t="s">
        <v>187</v>
      </c>
      <c r="D64" s="74">
        <v>35087</v>
      </c>
      <c r="E64" s="74">
        <v>19212</v>
      </c>
      <c r="F64" s="74">
        <v>13713</v>
      </c>
      <c r="G64" s="74">
        <v>9555</v>
      </c>
      <c r="H64" s="74">
        <v>7225</v>
      </c>
      <c r="I64" s="201">
        <v>84792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84792</v>
      </c>
    </row>
    <row r="65" spans="1:35">
      <c r="A65" s="7" t="s">
        <v>74</v>
      </c>
      <c r="B65" s="8" t="s">
        <v>249</v>
      </c>
      <c r="C65" s="33" t="s">
        <v>190</v>
      </c>
      <c r="D65" s="74">
        <v>16575</v>
      </c>
      <c r="E65" s="74">
        <v>9076</v>
      </c>
      <c r="F65" s="74">
        <v>6478</v>
      </c>
      <c r="G65" s="74">
        <v>4514</v>
      </c>
      <c r="H65" s="74">
        <v>3413</v>
      </c>
      <c r="I65" s="201">
        <v>40056</v>
      </c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40056</v>
      </c>
    </row>
    <row r="66" spans="1:35">
      <c r="A66" s="7" t="s">
        <v>75</v>
      </c>
      <c r="B66" s="8" t="s">
        <v>250</v>
      </c>
      <c r="C66" s="27" t="s">
        <v>185</v>
      </c>
      <c r="D66" s="74">
        <v>19975</v>
      </c>
      <c r="E66" s="74">
        <v>10937</v>
      </c>
      <c r="F66" s="74">
        <v>7807</v>
      </c>
      <c r="G66" s="74">
        <v>5440</v>
      </c>
      <c r="H66" s="74">
        <v>4113</v>
      </c>
      <c r="I66" s="201">
        <v>48272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40056</v>
      </c>
    </row>
    <row r="67" spans="1:35">
      <c r="A67" s="7" t="s">
        <v>76</v>
      </c>
      <c r="B67" s="8" t="s">
        <v>251</v>
      </c>
      <c r="C67" s="27" t="s">
        <v>185</v>
      </c>
      <c r="D67" s="74">
        <v>685793</v>
      </c>
      <c r="E67" s="74">
        <v>375515</v>
      </c>
      <c r="F67" s="74">
        <v>268022</v>
      </c>
      <c r="G67" s="74">
        <v>186759</v>
      </c>
      <c r="H67" s="74">
        <v>141220</v>
      </c>
      <c r="I67" s="201">
        <v>1657309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48272</v>
      </c>
    </row>
    <row r="68" spans="1:35">
      <c r="A68" s="7" t="s">
        <v>77</v>
      </c>
      <c r="B68" s="8" t="s">
        <v>252</v>
      </c>
      <c r="C68" s="26" t="s">
        <v>181</v>
      </c>
      <c r="D68" s="74">
        <v>22561</v>
      </c>
      <c r="E68" s="74">
        <v>12354</v>
      </c>
      <c r="F68" s="74">
        <v>8818</v>
      </c>
      <c r="G68" s="74">
        <v>6144</v>
      </c>
      <c r="H68" s="74">
        <v>4646</v>
      </c>
      <c r="I68" s="201">
        <v>54523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1657309</v>
      </c>
    </row>
    <row r="69" spans="1:35">
      <c r="A69" s="7" t="s">
        <v>78</v>
      </c>
      <c r="B69" s="8" t="s">
        <v>253</v>
      </c>
      <c r="C69" s="33" t="s">
        <v>190</v>
      </c>
      <c r="D69" s="74">
        <v>3589</v>
      </c>
      <c r="E69" s="74">
        <v>1965</v>
      </c>
      <c r="F69" s="74">
        <v>1403</v>
      </c>
      <c r="G69" s="74">
        <v>978</v>
      </c>
      <c r="H69" s="74">
        <v>739</v>
      </c>
      <c r="I69" s="201">
        <v>8674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54523</v>
      </c>
    </row>
    <row r="70" spans="1:35">
      <c r="A70" s="7" t="s">
        <v>79</v>
      </c>
      <c r="B70" s="8" t="s">
        <v>254</v>
      </c>
      <c r="C70" s="28" t="s">
        <v>187</v>
      </c>
      <c r="D70" s="74">
        <v>38134</v>
      </c>
      <c r="E70" s="74">
        <v>20880</v>
      </c>
      <c r="F70" s="74">
        <v>14904</v>
      </c>
      <c r="G70" s="74">
        <v>10385</v>
      </c>
      <c r="H70" s="74">
        <v>7853</v>
      </c>
      <c r="I70" s="201">
        <v>92156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8674</v>
      </c>
    </row>
    <row r="71" spans="1:35">
      <c r="A71" s="7" t="s">
        <v>80</v>
      </c>
      <c r="B71" s="8" t="s">
        <v>255</v>
      </c>
      <c r="C71" s="26" t="s">
        <v>181</v>
      </c>
      <c r="D71" s="74">
        <v>18177</v>
      </c>
      <c r="E71" s="74">
        <v>9953</v>
      </c>
      <c r="F71" s="74">
        <v>7104</v>
      </c>
      <c r="G71" s="74">
        <v>4950</v>
      </c>
      <c r="H71" s="74">
        <v>3743</v>
      </c>
      <c r="I71" s="201">
        <v>43927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92156</v>
      </c>
    </row>
    <row r="72" spans="1:35">
      <c r="A72" s="7" t="s">
        <v>81</v>
      </c>
      <c r="B72" s="8" t="s">
        <v>256</v>
      </c>
      <c r="C72" s="29" t="s">
        <v>201</v>
      </c>
      <c r="D72" s="74">
        <v>144998</v>
      </c>
      <c r="E72" s="74">
        <v>79395</v>
      </c>
      <c r="F72" s="74">
        <v>56668</v>
      </c>
      <c r="G72" s="74">
        <v>39487</v>
      </c>
      <c r="H72" s="74">
        <v>29858</v>
      </c>
      <c r="I72" s="201">
        <v>350406</v>
      </c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43927</v>
      </c>
    </row>
    <row r="73" spans="1:35">
      <c r="A73" s="7" t="s">
        <v>82</v>
      </c>
      <c r="B73" s="8" t="s">
        <v>257</v>
      </c>
      <c r="C73" s="34" t="s">
        <v>216</v>
      </c>
      <c r="D73" s="74">
        <v>14313</v>
      </c>
      <c r="E73" s="74">
        <v>7837</v>
      </c>
      <c r="F73" s="74">
        <v>5594</v>
      </c>
      <c r="G73" s="74">
        <v>3898</v>
      </c>
      <c r="H73" s="74">
        <v>2947</v>
      </c>
      <c r="I73" s="201">
        <v>34589</v>
      </c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350406</v>
      </c>
    </row>
    <row r="74" spans="1:35">
      <c r="A74" s="7" t="s">
        <v>83</v>
      </c>
      <c r="B74" s="8" t="s">
        <v>258</v>
      </c>
      <c r="C74" s="33" t="s">
        <v>190</v>
      </c>
      <c r="D74" s="74">
        <v>8843</v>
      </c>
      <c r="E74" s="74">
        <v>4842</v>
      </c>
      <c r="F74" s="74">
        <v>3456</v>
      </c>
      <c r="G74" s="74">
        <v>2408</v>
      </c>
      <c r="H74" s="74">
        <v>1821</v>
      </c>
      <c r="I74" s="201">
        <v>21370</v>
      </c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34589</v>
      </c>
    </row>
    <row r="75" spans="1:35">
      <c r="A75" s="7" t="s">
        <v>84</v>
      </c>
      <c r="B75" s="8" t="s">
        <v>259</v>
      </c>
      <c r="C75" s="34" t="s">
        <v>216</v>
      </c>
      <c r="D75" s="74">
        <v>16366</v>
      </c>
      <c r="E75" s="74">
        <v>8961</v>
      </c>
      <c r="F75" s="74">
        <v>6396</v>
      </c>
      <c r="G75" s="74">
        <v>4457</v>
      </c>
      <c r="H75" s="74">
        <v>3370</v>
      </c>
      <c r="I75" s="201">
        <v>39550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21370</v>
      </c>
    </row>
    <row r="76" spans="1:35">
      <c r="A76" s="7" t="s">
        <v>85</v>
      </c>
      <c r="B76" s="8" t="s">
        <v>260</v>
      </c>
      <c r="C76" s="26" t="s">
        <v>181</v>
      </c>
      <c r="D76" s="74">
        <v>19857</v>
      </c>
      <c r="E76" s="74">
        <v>10873</v>
      </c>
      <c r="F76" s="74">
        <v>7761</v>
      </c>
      <c r="G76" s="74">
        <v>5408</v>
      </c>
      <c r="H76" s="74">
        <v>4089</v>
      </c>
      <c r="I76" s="201">
        <v>47988</v>
      </c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39550</v>
      </c>
    </row>
    <row r="77" spans="1:35">
      <c r="A77" s="7" t="s">
        <v>86</v>
      </c>
      <c r="B77" s="8" t="s">
        <v>261</v>
      </c>
      <c r="C77" s="27" t="s">
        <v>185</v>
      </c>
      <c r="D77" s="74">
        <v>7377</v>
      </c>
      <c r="E77" s="74">
        <v>4039</v>
      </c>
      <c r="F77" s="74">
        <v>2884</v>
      </c>
      <c r="G77" s="74">
        <v>2009</v>
      </c>
      <c r="H77" s="74">
        <v>1519</v>
      </c>
      <c r="I77" s="201">
        <v>17828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47988</v>
      </c>
    </row>
    <row r="78" spans="1:35">
      <c r="A78" s="24" t="s">
        <v>87</v>
      </c>
      <c r="B78" s="8" t="s">
        <v>262</v>
      </c>
      <c r="C78" s="32" t="s">
        <v>183</v>
      </c>
      <c r="D78" s="74">
        <v>16030</v>
      </c>
      <c r="E78" s="74">
        <v>8777</v>
      </c>
      <c r="F78" s="74">
        <v>6265</v>
      </c>
      <c r="G78" s="74">
        <v>4366</v>
      </c>
      <c r="H78" s="74">
        <v>3301</v>
      </c>
      <c r="I78" s="201">
        <v>38739</v>
      </c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17828</v>
      </c>
    </row>
    <row r="79" spans="1:35" ht="15.75">
      <c r="A79" s="7" t="s">
        <v>88</v>
      </c>
      <c r="B79" s="8" t="s">
        <v>263</v>
      </c>
      <c r="C79" s="26" t="s">
        <v>181</v>
      </c>
      <c r="D79" s="74">
        <v>26110</v>
      </c>
      <c r="E79" s="74">
        <v>14297</v>
      </c>
      <c r="F79" s="74">
        <v>10205</v>
      </c>
      <c r="G79" s="74">
        <v>7111</v>
      </c>
      <c r="H79" s="74">
        <v>5377</v>
      </c>
      <c r="I79" s="201">
        <v>63100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38739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>
        <v>10146</v>
      </c>
      <c r="E80" s="74">
        <v>5556</v>
      </c>
      <c r="F80" s="74">
        <v>3966</v>
      </c>
      <c r="G80" s="74">
        <v>2763</v>
      </c>
      <c r="H80" s="74">
        <v>2089</v>
      </c>
      <c r="I80" s="201">
        <v>24520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63100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>
        <v>20531</v>
      </c>
      <c r="E81" s="74">
        <v>11242</v>
      </c>
      <c r="F81" s="74">
        <v>8024</v>
      </c>
      <c r="G81" s="74">
        <v>5591</v>
      </c>
      <c r="H81" s="74">
        <v>4228</v>
      </c>
      <c r="I81" s="201">
        <v>49616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24520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>
        <v>58745</v>
      </c>
      <c r="E82" s="74">
        <v>32167</v>
      </c>
      <c r="F82" s="74">
        <v>22959</v>
      </c>
      <c r="G82" s="74">
        <v>15998</v>
      </c>
      <c r="H82" s="74">
        <v>12097</v>
      </c>
      <c r="I82" s="201">
        <v>141966</v>
      </c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49616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>
        <v>23515</v>
      </c>
      <c r="E83" s="74">
        <v>12876</v>
      </c>
      <c r="F83" s="74">
        <v>9190</v>
      </c>
      <c r="G83" s="74">
        <v>6404</v>
      </c>
      <c r="H83" s="74">
        <v>4842</v>
      </c>
      <c r="I83" s="201">
        <v>56827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141966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>
        <v>35798</v>
      </c>
      <c r="E84" s="74">
        <v>19602</v>
      </c>
      <c r="F84" s="74">
        <v>13991</v>
      </c>
      <c r="G84" s="74">
        <v>9749</v>
      </c>
      <c r="H84" s="74">
        <v>7372</v>
      </c>
      <c r="I84" s="201">
        <v>86512</v>
      </c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56827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>
        <v>8563</v>
      </c>
      <c r="E85" s="74">
        <v>4688</v>
      </c>
      <c r="F85" s="74">
        <v>3347</v>
      </c>
      <c r="G85" s="74">
        <v>2332</v>
      </c>
      <c r="H85" s="74">
        <v>1763</v>
      </c>
      <c r="I85" s="201">
        <v>20693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86512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>
        <v>20870</v>
      </c>
      <c r="E86" s="74">
        <v>11427</v>
      </c>
      <c r="F86" s="74">
        <v>8156</v>
      </c>
      <c r="G86" s="74">
        <v>5684</v>
      </c>
      <c r="H86" s="74">
        <v>4298</v>
      </c>
      <c r="I86" s="201">
        <v>50435</v>
      </c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20693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>
        <v>25517</v>
      </c>
      <c r="E87" s="74">
        <v>13972</v>
      </c>
      <c r="F87" s="74">
        <v>9973</v>
      </c>
      <c r="G87" s="74">
        <v>6949</v>
      </c>
      <c r="H87" s="74">
        <v>5255</v>
      </c>
      <c r="I87" s="201">
        <v>61666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50435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>
        <v>10238</v>
      </c>
      <c r="E88" s="74">
        <v>5606</v>
      </c>
      <c r="F88" s="74">
        <v>4002</v>
      </c>
      <c r="G88" s="74">
        <v>2788</v>
      </c>
      <c r="H88" s="74">
        <v>2108</v>
      </c>
      <c r="I88" s="201">
        <v>24742</v>
      </c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61666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>
        <v>16725</v>
      </c>
      <c r="E89" s="74">
        <v>9158</v>
      </c>
      <c r="F89" s="74">
        <v>6537</v>
      </c>
      <c r="G89" s="74">
        <v>4555</v>
      </c>
      <c r="H89" s="74">
        <v>3444</v>
      </c>
      <c r="I89" s="201">
        <v>40419</v>
      </c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24742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>
        <v>11977</v>
      </c>
      <c r="E90" s="74">
        <v>6558</v>
      </c>
      <c r="F90" s="74">
        <v>4681</v>
      </c>
      <c r="G90" s="74">
        <v>3262</v>
      </c>
      <c r="H90" s="74">
        <v>2466</v>
      </c>
      <c r="I90" s="201">
        <v>28944</v>
      </c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40419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>
        <v>15670</v>
      </c>
      <c r="E91" s="74">
        <v>8580</v>
      </c>
      <c r="F91" s="74">
        <v>6124</v>
      </c>
      <c r="G91" s="74">
        <v>4267</v>
      </c>
      <c r="H91" s="74">
        <v>3227</v>
      </c>
      <c r="I91" s="201">
        <v>37868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28944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>
        <v>6590</v>
      </c>
      <c r="E92" s="74">
        <v>3608</v>
      </c>
      <c r="F92" s="74">
        <v>2576</v>
      </c>
      <c r="G92" s="74">
        <v>1795</v>
      </c>
      <c r="H92" s="74">
        <v>1357</v>
      </c>
      <c r="I92" s="201">
        <v>15926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37868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>
        <v>7793</v>
      </c>
      <c r="E93" s="74">
        <v>4267</v>
      </c>
      <c r="F93" s="74">
        <v>3046</v>
      </c>
      <c r="G93" s="74">
        <v>2122</v>
      </c>
      <c r="H93" s="74">
        <v>1605</v>
      </c>
      <c r="I93" s="201">
        <v>18833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15926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>
        <v>4270</v>
      </c>
      <c r="E94" s="74">
        <v>2338</v>
      </c>
      <c r="F94" s="74">
        <v>1669</v>
      </c>
      <c r="G94" s="74">
        <v>1163</v>
      </c>
      <c r="H94" s="74">
        <v>879</v>
      </c>
      <c r="I94" s="201">
        <v>10319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18833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>
        <v>10969</v>
      </c>
      <c r="E95" s="74">
        <v>6006</v>
      </c>
      <c r="F95" s="74">
        <v>4287</v>
      </c>
      <c r="G95" s="74">
        <v>2987</v>
      </c>
      <c r="H95" s="74">
        <v>2259</v>
      </c>
      <c r="I95" s="201">
        <v>26508</v>
      </c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10319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>
        <v>4407</v>
      </c>
      <c r="E96" s="74">
        <v>2413</v>
      </c>
      <c r="F96" s="74">
        <v>1723</v>
      </c>
      <c r="G96" s="74">
        <v>1200</v>
      </c>
      <c r="H96" s="74">
        <v>908</v>
      </c>
      <c r="I96" s="201">
        <v>10651</v>
      </c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26508</v>
      </c>
    </row>
    <row r="97" spans="1:34">
      <c r="A97" s="7" t="s">
        <v>106</v>
      </c>
      <c r="B97" s="8" t="s">
        <v>281</v>
      </c>
      <c r="C97" s="27" t="s">
        <v>185</v>
      </c>
      <c r="D97" s="74">
        <v>16315</v>
      </c>
      <c r="E97" s="74">
        <v>8934</v>
      </c>
      <c r="F97" s="74">
        <v>6377</v>
      </c>
      <c r="G97" s="74">
        <v>4443</v>
      </c>
      <c r="H97" s="74">
        <v>3360</v>
      </c>
      <c r="I97" s="201">
        <v>39429</v>
      </c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10651</v>
      </c>
    </row>
    <row r="98" spans="1:34">
      <c r="A98" s="7" t="s">
        <v>107</v>
      </c>
      <c r="B98" s="8" t="s">
        <v>282</v>
      </c>
      <c r="C98" s="26" t="s">
        <v>181</v>
      </c>
      <c r="D98" s="74">
        <v>15711</v>
      </c>
      <c r="E98" s="74">
        <v>8603</v>
      </c>
      <c r="F98" s="74">
        <v>6140</v>
      </c>
      <c r="G98" s="74">
        <v>4279</v>
      </c>
      <c r="H98" s="74">
        <v>3235</v>
      </c>
      <c r="I98" s="201">
        <v>37968</v>
      </c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39429</v>
      </c>
    </row>
    <row r="99" spans="1:34">
      <c r="A99" s="7" t="s">
        <v>108</v>
      </c>
      <c r="B99" s="8" t="s">
        <v>283</v>
      </c>
      <c r="C99" s="33" t="s">
        <v>190</v>
      </c>
      <c r="D99" s="74">
        <v>80012</v>
      </c>
      <c r="E99" s="74">
        <v>43812</v>
      </c>
      <c r="F99" s="74">
        <v>31271</v>
      </c>
      <c r="G99" s="74">
        <v>21789</v>
      </c>
      <c r="H99" s="74">
        <v>16476</v>
      </c>
      <c r="I99" s="201">
        <v>193360</v>
      </c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37968</v>
      </c>
    </row>
    <row r="100" spans="1:34">
      <c r="A100" s="7" t="s">
        <v>109</v>
      </c>
      <c r="B100" s="8" t="s">
        <v>284</v>
      </c>
      <c r="C100" s="33" t="s">
        <v>190</v>
      </c>
      <c r="D100" s="74">
        <v>3672</v>
      </c>
      <c r="E100" s="74">
        <v>2011</v>
      </c>
      <c r="F100" s="74">
        <v>1435</v>
      </c>
      <c r="G100" s="74">
        <v>1000</v>
      </c>
      <c r="H100" s="74">
        <v>756</v>
      </c>
      <c r="I100" s="201">
        <v>8874</v>
      </c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193360</v>
      </c>
    </row>
    <row r="101" spans="1:34">
      <c r="A101" s="7" t="s">
        <v>110</v>
      </c>
      <c r="B101" s="8" t="s">
        <v>285</v>
      </c>
      <c r="C101" s="32" t="s">
        <v>183</v>
      </c>
      <c r="D101" s="74">
        <v>8813</v>
      </c>
      <c r="E101" s="74">
        <v>4826</v>
      </c>
      <c r="F101" s="74">
        <v>3445</v>
      </c>
      <c r="G101" s="74">
        <v>2400</v>
      </c>
      <c r="H101" s="74">
        <v>1815</v>
      </c>
      <c r="I101" s="201">
        <v>21299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8874</v>
      </c>
    </row>
    <row r="102" spans="1:34">
      <c r="A102" s="7" t="s">
        <v>111</v>
      </c>
      <c r="B102" s="8" t="s">
        <v>286</v>
      </c>
      <c r="C102" s="28" t="s">
        <v>187</v>
      </c>
      <c r="D102" s="74">
        <v>61721</v>
      </c>
      <c r="E102" s="74">
        <v>33796</v>
      </c>
      <c r="F102" s="74">
        <v>24122</v>
      </c>
      <c r="G102" s="74">
        <v>16808</v>
      </c>
      <c r="H102" s="74">
        <v>12710</v>
      </c>
      <c r="I102" s="201">
        <v>149157</v>
      </c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21299</v>
      </c>
    </row>
    <row r="103" spans="1:34">
      <c r="A103" s="7" t="s">
        <v>112</v>
      </c>
      <c r="B103" s="8" t="s">
        <v>287</v>
      </c>
      <c r="C103" s="27" t="s">
        <v>185</v>
      </c>
      <c r="D103" s="74">
        <v>2853</v>
      </c>
      <c r="E103" s="74">
        <v>1562</v>
      </c>
      <c r="F103" s="74">
        <v>1115</v>
      </c>
      <c r="G103" s="74">
        <v>777</v>
      </c>
      <c r="H103" s="74">
        <v>588</v>
      </c>
      <c r="I103" s="201">
        <v>6895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149157</v>
      </c>
    </row>
    <row r="104" spans="1:34">
      <c r="A104" s="7" t="s">
        <v>113</v>
      </c>
      <c r="B104" s="8" t="s">
        <v>288</v>
      </c>
      <c r="C104" s="27" t="s">
        <v>185</v>
      </c>
      <c r="D104" s="74">
        <v>16831</v>
      </c>
      <c r="E104" s="74">
        <v>9216</v>
      </c>
      <c r="F104" s="74">
        <v>6578</v>
      </c>
      <c r="G104" s="74">
        <v>4584</v>
      </c>
      <c r="H104" s="74">
        <v>3466</v>
      </c>
      <c r="I104" s="201">
        <v>40675</v>
      </c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6895</v>
      </c>
    </row>
    <row r="105" spans="1:34">
      <c r="A105" s="7" t="s">
        <v>114</v>
      </c>
      <c r="B105" s="8" t="s">
        <v>289</v>
      </c>
      <c r="C105" s="29" t="s">
        <v>201</v>
      </c>
      <c r="D105" s="74">
        <v>35510</v>
      </c>
      <c r="E105" s="74">
        <v>19444</v>
      </c>
      <c r="F105" s="74">
        <v>13878</v>
      </c>
      <c r="G105" s="74">
        <v>9670</v>
      </c>
      <c r="H105" s="74">
        <v>7312</v>
      </c>
      <c r="I105" s="201">
        <v>85814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40675</v>
      </c>
    </row>
    <row r="106" spans="1:34">
      <c r="A106" s="7" t="s">
        <v>115</v>
      </c>
      <c r="B106" s="8" t="s">
        <v>290</v>
      </c>
      <c r="C106" s="28" t="s">
        <v>187</v>
      </c>
      <c r="D106" s="74">
        <v>15542</v>
      </c>
      <c r="E106" s="74">
        <v>8510</v>
      </c>
      <c r="F106" s="74">
        <v>6074</v>
      </c>
      <c r="G106" s="74">
        <v>4233</v>
      </c>
      <c r="H106" s="74">
        <v>3200</v>
      </c>
      <c r="I106" s="201">
        <v>37559</v>
      </c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85814</v>
      </c>
    </row>
    <row r="107" spans="1:34">
      <c r="A107" s="7" t="s">
        <v>116</v>
      </c>
      <c r="B107" s="8" t="s">
        <v>291</v>
      </c>
      <c r="C107" s="32" t="s">
        <v>183</v>
      </c>
      <c r="D107" s="74">
        <v>46122</v>
      </c>
      <c r="E107" s="74">
        <v>25254</v>
      </c>
      <c r="F107" s="74">
        <v>18026</v>
      </c>
      <c r="G107" s="74">
        <v>12560</v>
      </c>
      <c r="H107" s="74">
        <v>9498</v>
      </c>
      <c r="I107" s="201">
        <v>111460</v>
      </c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37559</v>
      </c>
    </row>
    <row r="108" spans="1:34">
      <c r="A108" s="7" t="s">
        <v>117</v>
      </c>
      <c r="B108" s="8" t="s">
        <v>292</v>
      </c>
      <c r="C108" s="28" t="s">
        <v>187</v>
      </c>
      <c r="D108" s="74">
        <v>25019</v>
      </c>
      <c r="E108" s="74">
        <v>13699</v>
      </c>
      <c r="F108" s="74">
        <v>9778</v>
      </c>
      <c r="G108" s="74">
        <v>6813</v>
      </c>
      <c r="H108" s="74">
        <v>5152</v>
      </c>
      <c r="I108" s="201">
        <v>60461</v>
      </c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111460</v>
      </c>
    </row>
    <row r="109" spans="1:34">
      <c r="A109" s="7" t="s">
        <v>118</v>
      </c>
      <c r="B109" s="8" t="s">
        <v>293</v>
      </c>
      <c r="C109" s="34" t="s">
        <v>216</v>
      </c>
      <c r="D109" s="74">
        <v>11113</v>
      </c>
      <c r="E109" s="74">
        <v>6085</v>
      </c>
      <c r="F109" s="74">
        <v>4343</v>
      </c>
      <c r="G109" s="74">
        <v>3026</v>
      </c>
      <c r="H109" s="74">
        <v>2288</v>
      </c>
      <c r="I109" s="201">
        <v>26855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60461</v>
      </c>
    </row>
    <row r="110" spans="1:34">
      <c r="A110" s="7" t="s">
        <v>119</v>
      </c>
      <c r="B110" s="8" t="s">
        <v>294</v>
      </c>
      <c r="C110" s="27" t="s">
        <v>185</v>
      </c>
      <c r="D110" s="74">
        <v>84594</v>
      </c>
      <c r="E110" s="74">
        <v>46320</v>
      </c>
      <c r="F110" s="74">
        <v>33061</v>
      </c>
      <c r="G110" s="74">
        <v>23037</v>
      </c>
      <c r="H110" s="74">
        <v>17420</v>
      </c>
      <c r="I110" s="201">
        <v>204432</v>
      </c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26855</v>
      </c>
    </row>
    <row r="111" spans="1:34">
      <c r="A111" s="7" t="s">
        <v>120</v>
      </c>
      <c r="B111" s="8" t="s">
        <v>295</v>
      </c>
      <c r="C111" s="33" t="s">
        <v>190</v>
      </c>
      <c r="D111" s="74">
        <v>9613</v>
      </c>
      <c r="E111" s="74">
        <v>5263</v>
      </c>
      <c r="F111" s="74">
        <v>3757</v>
      </c>
      <c r="G111" s="74">
        <v>2618</v>
      </c>
      <c r="H111" s="74">
        <v>1980</v>
      </c>
      <c r="I111" s="201">
        <v>23231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204432</v>
      </c>
    </row>
    <row r="112" spans="1:34">
      <c r="A112" s="7" t="s">
        <v>121</v>
      </c>
      <c r="B112" s="8" t="s">
        <v>296</v>
      </c>
      <c r="C112" s="26" t="s">
        <v>181</v>
      </c>
      <c r="D112" s="74">
        <v>21214</v>
      </c>
      <c r="E112" s="74">
        <v>11616</v>
      </c>
      <c r="F112" s="74">
        <v>8291</v>
      </c>
      <c r="G112" s="74">
        <v>5777</v>
      </c>
      <c r="H112" s="74">
        <v>4369</v>
      </c>
      <c r="I112" s="201">
        <v>51267</v>
      </c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23231</v>
      </c>
    </row>
    <row r="113" spans="1:34">
      <c r="A113" s="7" t="s">
        <v>122</v>
      </c>
      <c r="B113" s="8" t="s">
        <v>297</v>
      </c>
      <c r="C113" s="26" t="s">
        <v>181</v>
      </c>
      <c r="D113" s="74">
        <v>15782</v>
      </c>
      <c r="E113" s="74">
        <v>8641</v>
      </c>
      <c r="F113" s="74">
        <v>6168</v>
      </c>
      <c r="G113" s="74">
        <v>4298</v>
      </c>
      <c r="H113" s="74">
        <v>3250</v>
      </c>
      <c r="I113" s="201">
        <v>38139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51267</v>
      </c>
    </row>
    <row r="114" spans="1:34">
      <c r="A114" s="7" t="s">
        <v>123</v>
      </c>
      <c r="B114" s="8" t="s">
        <v>298</v>
      </c>
      <c r="C114" s="32" t="s">
        <v>183</v>
      </c>
      <c r="D114" s="74">
        <v>10762</v>
      </c>
      <c r="E114" s="74">
        <v>5893</v>
      </c>
      <c r="F114" s="74">
        <v>4206</v>
      </c>
      <c r="G114" s="74">
        <v>2931</v>
      </c>
      <c r="H114" s="74">
        <v>2216</v>
      </c>
      <c r="I114" s="201">
        <v>26008</v>
      </c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38139</v>
      </c>
    </row>
    <row r="115" spans="1:34">
      <c r="A115" s="7" t="s">
        <v>124</v>
      </c>
      <c r="B115" s="8" t="s">
        <v>299</v>
      </c>
      <c r="C115" s="29" t="s">
        <v>201</v>
      </c>
      <c r="D115" s="74">
        <v>98880</v>
      </c>
      <c r="E115" s="74">
        <v>54143</v>
      </c>
      <c r="F115" s="74">
        <v>38645</v>
      </c>
      <c r="G115" s="74">
        <v>26928</v>
      </c>
      <c r="H115" s="74">
        <v>20362</v>
      </c>
      <c r="I115" s="201">
        <v>238958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26008</v>
      </c>
    </row>
    <row r="116" spans="1:34">
      <c r="A116" s="7" t="s">
        <v>125</v>
      </c>
      <c r="B116" s="8" t="s">
        <v>300</v>
      </c>
      <c r="C116" s="33" t="s">
        <v>190</v>
      </c>
      <c r="D116" s="74">
        <v>5512</v>
      </c>
      <c r="E116" s="74">
        <v>3018</v>
      </c>
      <c r="F116" s="74">
        <v>2155</v>
      </c>
      <c r="G116" s="74">
        <v>1501</v>
      </c>
      <c r="H116" s="74">
        <v>1135</v>
      </c>
      <c r="I116" s="201">
        <v>13321</v>
      </c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238958</v>
      </c>
    </row>
    <row r="117" spans="1:34">
      <c r="A117" s="7" t="s">
        <v>126</v>
      </c>
      <c r="B117" s="8" t="s">
        <v>301</v>
      </c>
      <c r="C117" s="27" t="s">
        <v>185</v>
      </c>
      <c r="D117" s="74">
        <v>22460</v>
      </c>
      <c r="E117" s="74">
        <v>12298</v>
      </c>
      <c r="F117" s="74">
        <v>8778</v>
      </c>
      <c r="G117" s="74">
        <v>6117</v>
      </c>
      <c r="H117" s="74">
        <v>4625</v>
      </c>
      <c r="I117" s="201">
        <v>54278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13321</v>
      </c>
    </row>
    <row r="118" spans="1:34">
      <c r="A118" s="7" t="s">
        <v>127</v>
      </c>
      <c r="B118" s="8" t="s">
        <v>302</v>
      </c>
      <c r="C118" s="34" t="s">
        <v>216</v>
      </c>
      <c r="D118" s="74">
        <v>9540</v>
      </c>
      <c r="E118" s="74">
        <v>5223</v>
      </c>
      <c r="F118" s="74">
        <v>3728</v>
      </c>
      <c r="G118" s="74">
        <v>2598</v>
      </c>
      <c r="H118" s="74">
        <v>1965</v>
      </c>
      <c r="I118" s="201">
        <v>23054</v>
      </c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54278</v>
      </c>
    </row>
    <row r="119" spans="1:34">
      <c r="A119" s="7" t="s">
        <v>128</v>
      </c>
      <c r="B119" s="8" t="s">
        <v>303</v>
      </c>
      <c r="C119" s="26" t="s">
        <v>181</v>
      </c>
      <c r="D119" s="74">
        <v>7533</v>
      </c>
      <c r="E119" s="74">
        <v>4125</v>
      </c>
      <c r="F119" s="74">
        <v>2944</v>
      </c>
      <c r="G119" s="74">
        <v>2052</v>
      </c>
      <c r="H119" s="74">
        <v>1551</v>
      </c>
      <c r="I119" s="201">
        <v>18205</v>
      </c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23054</v>
      </c>
    </row>
    <row r="120" spans="1:34">
      <c r="A120" s="7" t="s">
        <v>129</v>
      </c>
      <c r="B120" s="8" t="s">
        <v>304</v>
      </c>
      <c r="C120" s="34" t="s">
        <v>216</v>
      </c>
      <c r="D120" s="74">
        <v>28457</v>
      </c>
      <c r="E120" s="74">
        <v>15582</v>
      </c>
      <c r="F120" s="74">
        <v>11122</v>
      </c>
      <c r="G120" s="74">
        <v>7750</v>
      </c>
      <c r="H120" s="74">
        <v>5860</v>
      </c>
      <c r="I120" s="201">
        <v>68771</v>
      </c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18205</v>
      </c>
    </row>
    <row r="121" spans="1:34">
      <c r="A121" s="7" t="s">
        <v>130</v>
      </c>
      <c r="B121" s="8" t="s">
        <v>305</v>
      </c>
      <c r="C121" s="32" t="s">
        <v>183</v>
      </c>
      <c r="D121" s="74">
        <v>6081</v>
      </c>
      <c r="E121" s="74">
        <v>3330</v>
      </c>
      <c r="F121" s="74">
        <v>2377</v>
      </c>
      <c r="G121" s="74">
        <v>1656</v>
      </c>
      <c r="H121" s="74">
        <v>1252</v>
      </c>
      <c r="I121" s="201">
        <v>14696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68771</v>
      </c>
    </row>
    <row r="122" spans="1:34">
      <c r="A122" s="7" t="s">
        <v>131</v>
      </c>
      <c r="B122" s="8" t="s">
        <v>306</v>
      </c>
      <c r="C122" s="27" t="s">
        <v>185</v>
      </c>
      <c r="D122" s="74">
        <v>25735</v>
      </c>
      <c r="E122" s="74">
        <v>14091</v>
      </c>
      <c r="F122" s="74">
        <v>10058</v>
      </c>
      <c r="G122" s="74">
        <v>7008</v>
      </c>
      <c r="H122" s="74">
        <v>5300</v>
      </c>
      <c r="I122" s="201">
        <v>62192</v>
      </c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14696</v>
      </c>
    </row>
    <row r="123" spans="1:34">
      <c r="A123" s="7" t="s">
        <v>132</v>
      </c>
      <c r="B123" s="8" t="s">
        <v>307</v>
      </c>
      <c r="C123" s="33" t="s">
        <v>190</v>
      </c>
      <c r="D123" s="74">
        <v>41211</v>
      </c>
      <c r="E123" s="74">
        <v>22566</v>
      </c>
      <c r="F123" s="74">
        <v>16106</v>
      </c>
      <c r="G123" s="74">
        <v>11223</v>
      </c>
      <c r="H123" s="74">
        <v>8486</v>
      </c>
      <c r="I123" s="201">
        <v>99592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62192</v>
      </c>
    </row>
    <row r="124" spans="1:34">
      <c r="A124" s="7" t="s">
        <v>133</v>
      </c>
      <c r="B124" s="8" t="s">
        <v>308</v>
      </c>
      <c r="C124" s="33" t="s">
        <v>190</v>
      </c>
      <c r="D124" s="74">
        <v>35630</v>
      </c>
      <c r="E124" s="74">
        <v>19509</v>
      </c>
      <c r="F124" s="74">
        <v>13925</v>
      </c>
      <c r="G124" s="74">
        <v>9703</v>
      </c>
      <c r="H124" s="74">
        <v>7337</v>
      </c>
      <c r="I124" s="201">
        <v>86104</v>
      </c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99592</v>
      </c>
    </row>
    <row r="125" spans="1:34">
      <c r="A125" s="7" t="s">
        <v>134</v>
      </c>
      <c r="B125" s="8" t="s">
        <v>309</v>
      </c>
      <c r="C125" s="26" t="s">
        <v>181</v>
      </c>
      <c r="D125" s="74">
        <v>6394</v>
      </c>
      <c r="E125" s="74">
        <v>3501</v>
      </c>
      <c r="F125" s="74">
        <v>2499</v>
      </c>
      <c r="G125" s="74">
        <v>1741</v>
      </c>
      <c r="H125" s="74">
        <v>1317</v>
      </c>
      <c r="I125" s="201">
        <v>15452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86104</v>
      </c>
    </row>
    <row r="126" spans="1:34">
      <c r="A126" s="7" t="s">
        <v>135</v>
      </c>
      <c r="B126" s="8" t="s">
        <v>310</v>
      </c>
      <c r="C126" s="32" t="s">
        <v>183</v>
      </c>
      <c r="D126" s="74">
        <v>8048</v>
      </c>
      <c r="E126" s="74">
        <v>4407</v>
      </c>
      <c r="F126" s="74">
        <v>3146</v>
      </c>
      <c r="G126" s="74">
        <v>2192</v>
      </c>
      <c r="H126" s="74">
        <v>1657</v>
      </c>
      <c r="I126" s="201">
        <v>19450</v>
      </c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15452</v>
      </c>
    </row>
    <row r="127" spans="1:34">
      <c r="A127" s="7" t="s">
        <v>136</v>
      </c>
      <c r="B127" s="8" t="s">
        <v>311</v>
      </c>
      <c r="C127" s="29" t="s">
        <v>201</v>
      </c>
      <c r="D127" s="74">
        <v>3610</v>
      </c>
      <c r="E127" s="74">
        <v>1977</v>
      </c>
      <c r="F127" s="74">
        <v>1411</v>
      </c>
      <c r="G127" s="74">
        <v>983</v>
      </c>
      <c r="H127" s="74">
        <v>744</v>
      </c>
      <c r="I127" s="201">
        <v>8725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19450</v>
      </c>
    </row>
    <row r="128" spans="1:34">
      <c r="A128" s="7" t="s">
        <v>137</v>
      </c>
      <c r="B128" s="8" t="s">
        <v>312</v>
      </c>
      <c r="C128" s="26" t="s">
        <v>181</v>
      </c>
      <c r="D128" s="74">
        <v>19935</v>
      </c>
      <c r="E128" s="74">
        <v>10915</v>
      </c>
      <c r="F128" s="74">
        <v>7791</v>
      </c>
      <c r="G128" s="74">
        <v>5429</v>
      </c>
      <c r="H128" s="74">
        <v>4105</v>
      </c>
      <c r="I128" s="201">
        <v>48175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8725</v>
      </c>
    </row>
    <row r="129" spans="1:34">
      <c r="A129" s="7" t="s">
        <v>138</v>
      </c>
      <c r="B129" s="8" t="s">
        <v>313</v>
      </c>
      <c r="C129" s="26" t="s">
        <v>181</v>
      </c>
      <c r="D129" s="74">
        <v>15721</v>
      </c>
      <c r="E129" s="74">
        <v>8608</v>
      </c>
      <c r="F129" s="74">
        <v>6144</v>
      </c>
      <c r="G129" s="74">
        <v>4281</v>
      </c>
      <c r="H129" s="74">
        <v>3237</v>
      </c>
      <c r="I129" s="201">
        <v>37991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48175</v>
      </c>
    </row>
    <row r="130" spans="1:34">
      <c r="A130" s="7" t="s">
        <v>139</v>
      </c>
      <c r="B130" s="8" t="s">
        <v>314</v>
      </c>
      <c r="C130" s="29" t="s">
        <v>201</v>
      </c>
      <c r="D130" s="74">
        <v>47900</v>
      </c>
      <c r="E130" s="74">
        <v>26228</v>
      </c>
      <c r="F130" s="74">
        <v>18721</v>
      </c>
      <c r="G130" s="74">
        <v>13045</v>
      </c>
      <c r="H130" s="74">
        <v>9864</v>
      </c>
      <c r="I130" s="201">
        <v>115758</v>
      </c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37991</v>
      </c>
    </row>
    <row r="131" spans="1:34">
      <c r="A131" s="7" t="s">
        <v>140</v>
      </c>
      <c r="B131" s="8" t="s">
        <v>315</v>
      </c>
      <c r="C131" s="32" t="s">
        <v>183</v>
      </c>
      <c r="D131" s="74">
        <v>7658</v>
      </c>
      <c r="E131" s="74">
        <v>4193</v>
      </c>
      <c r="F131" s="74">
        <v>2993</v>
      </c>
      <c r="G131" s="74">
        <v>2086</v>
      </c>
      <c r="H131" s="74">
        <v>1577</v>
      </c>
      <c r="I131" s="201">
        <v>18507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115758</v>
      </c>
    </row>
    <row r="132" spans="1:34">
      <c r="A132" s="7" t="s">
        <v>141</v>
      </c>
      <c r="B132" s="8" t="s">
        <v>316</v>
      </c>
      <c r="C132" s="26" t="s">
        <v>181</v>
      </c>
      <c r="D132" s="74">
        <v>7400</v>
      </c>
      <c r="E132" s="74">
        <v>4052</v>
      </c>
      <c r="F132" s="74">
        <v>2892</v>
      </c>
      <c r="G132" s="74">
        <v>2015</v>
      </c>
      <c r="H132" s="74">
        <v>1524</v>
      </c>
      <c r="I132" s="201">
        <v>17883</v>
      </c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18507</v>
      </c>
    </row>
    <row r="133" spans="1:34">
      <c r="A133" s="7" t="s">
        <v>142</v>
      </c>
      <c r="B133" s="8" t="s">
        <v>317</v>
      </c>
      <c r="C133" s="26" t="s">
        <v>181</v>
      </c>
      <c r="D133" s="74">
        <v>51005</v>
      </c>
      <c r="E133" s="74">
        <v>27928</v>
      </c>
      <c r="F133" s="74">
        <v>19934</v>
      </c>
      <c r="G133" s="74">
        <v>13890</v>
      </c>
      <c r="H133" s="74">
        <v>10503</v>
      </c>
      <c r="I133" s="201">
        <v>123260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17883</v>
      </c>
    </row>
    <row r="134" spans="1:34">
      <c r="A134" s="7" t="s">
        <v>143</v>
      </c>
      <c r="B134" s="8" t="s">
        <v>318</v>
      </c>
      <c r="C134" s="34" t="s">
        <v>216</v>
      </c>
      <c r="D134" s="74">
        <v>3081</v>
      </c>
      <c r="E134" s="74">
        <v>1687</v>
      </c>
      <c r="F134" s="74">
        <v>1204</v>
      </c>
      <c r="G134" s="74">
        <v>839</v>
      </c>
      <c r="H134" s="74">
        <v>635</v>
      </c>
      <c r="I134" s="201">
        <v>7446</v>
      </c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123260</v>
      </c>
    </row>
    <row r="135" spans="1:34">
      <c r="A135" s="7" t="s">
        <v>144</v>
      </c>
      <c r="B135" s="8" t="s">
        <v>319</v>
      </c>
      <c r="C135" s="29" t="s">
        <v>201</v>
      </c>
      <c r="D135" s="74">
        <v>34899</v>
      </c>
      <c r="E135" s="74">
        <v>19109</v>
      </c>
      <c r="F135" s="74">
        <v>13639</v>
      </c>
      <c r="G135" s="74">
        <v>9504</v>
      </c>
      <c r="H135" s="74">
        <v>7187</v>
      </c>
      <c r="I135" s="201">
        <v>84338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7446</v>
      </c>
    </row>
    <row r="136" spans="1:34">
      <c r="A136" s="7" t="s">
        <v>145</v>
      </c>
      <c r="B136" s="8" t="s">
        <v>320</v>
      </c>
      <c r="C136" s="32" t="s">
        <v>183</v>
      </c>
      <c r="D136" s="74">
        <v>3375</v>
      </c>
      <c r="E136" s="74">
        <v>1848</v>
      </c>
      <c r="F136" s="74">
        <v>1319</v>
      </c>
      <c r="G136" s="74">
        <v>919</v>
      </c>
      <c r="H136" s="74">
        <v>695</v>
      </c>
      <c r="I136" s="201">
        <v>8156</v>
      </c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84338</v>
      </c>
    </row>
    <row r="137" spans="1:34">
      <c r="A137" s="7" t="s">
        <v>146</v>
      </c>
      <c r="B137" s="8" t="s">
        <v>321</v>
      </c>
      <c r="C137" s="33" t="s">
        <v>190</v>
      </c>
      <c r="D137" s="74">
        <v>7772</v>
      </c>
      <c r="E137" s="74">
        <v>4256</v>
      </c>
      <c r="F137" s="74">
        <v>3038</v>
      </c>
      <c r="G137" s="74">
        <v>2117</v>
      </c>
      <c r="H137" s="74">
        <v>1601</v>
      </c>
      <c r="I137" s="201">
        <v>18784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8156</v>
      </c>
    </row>
    <row r="138" spans="1:34">
      <c r="A138" s="7" t="s">
        <v>147</v>
      </c>
      <c r="B138" s="8" t="s">
        <v>322</v>
      </c>
      <c r="C138" s="34" t="s">
        <v>216</v>
      </c>
      <c r="D138" s="74">
        <v>267487</v>
      </c>
      <c r="E138" s="74">
        <v>146466</v>
      </c>
      <c r="F138" s="74">
        <v>104540</v>
      </c>
      <c r="G138" s="74">
        <v>72844</v>
      </c>
      <c r="H138" s="74">
        <v>55082</v>
      </c>
      <c r="I138" s="201">
        <v>646419</v>
      </c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18784</v>
      </c>
    </row>
    <row r="139" spans="1:34">
      <c r="A139" s="7" t="s">
        <v>148</v>
      </c>
      <c r="B139" s="8" t="s">
        <v>323</v>
      </c>
      <c r="C139" s="32" t="s">
        <v>183</v>
      </c>
      <c r="D139" s="74">
        <v>39545</v>
      </c>
      <c r="E139" s="74">
        <v>21653</v>
      </c>
      <c r="F139" s="74">
        <v>15455</v>
      </c>
      <c r="G139" s="74">
        <v>10769</v>
      </c>
      <c r="H139" s="74">
        <v>8143</v>
      </c>
      <c r="I139" s="201">
        <v>95565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646419</v>
      </c>
    </row>
    <row r="140" spans="1:34">
      <c r="A140" s="7" t="s">
        <v>149</v>
      </c>
      <c r="B140" s="8" t="s">
        <v>324</v>
      </c>
      <c r="C140" s="33" t="s">
        <v>190</v>
      </c>
      <c r="D140" s="74">
        <v>7718</v>
      </c>
      <c r="E140" s="74">
        <v>4226</v>
      </c>
      <c r="F140" s="74">
        <v>3016</v>
      </c>
      <c r="G140" s="74">
        <v>2102</v>
      </c>
      <c r="H140" s="74">
        <v>1589</v>
      </c>
      <c r="I140" s="201">
        <v>18651</v>
      </c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95565</v>
      </c>
    </row>
    <row r="141" spans="1:34">
      <c r="A141" s="7" t="s">
        <v>150</v>
      </c>
      <c r="B141" s="8" t="s">
        <v>325</v>
      </c>
      <c r="C141" s="26" t="s">
        <v>181</v>
      </c>
      <c r="D141" s="74">
        <v>19556</v>
      </c>
      <c r="E141" s="74">
        <v>10708</v>
      </c>
      <c r="F141" s="74">
        <v>7643</v>
      </c>
      <c r="G141" s="74">
        <v>5326</v>
      </c>
      <c r="H141" s="74">
        <v>4027</v>
      </c>
      <c r="I141" s="201">
        <v>47260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18651</v>
      </c>
    </row>
    <row r="142" spans="1:34">
      <c r="A142" s="7" t="s">
        <v>151</v>
      </c>
      <c r="B142" s="8" t="s">
        <v>326</v>
      </c>
      <c r="C142" s="32" t="s">
        <v>183</v>
      </c>
      <c r="D142" s="74">
        <v>38005</v>
      </c>
      <c r="E142" s="74">
        <v>20810</v>
      </c>
      <c r="F142" s="74">
        <v>14854</v>
      </c>
      <c r="G142" s="74">
        <v>10350</v>
      </c>
      <c r="H142" s="74">
        <v>7826</v>
      </c>
      <c r="I142" s="201">
        <v>91845</v>
      </c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47260</v>
      </c>
    </row>
    <row r="143" spans="1:34">
      <c r="A143" s="7" t="s">
        <v>152</v>
      </c>
      <c r="B143" s="8" t="s">
        <v>327</v>
      </c>
      <c r="C143" s="28" t="s">
        <v>187</v>
      </c>
      <c r="D143" s="74">
        <v>241864</v>
      </c>
      <c r="E143" s="74">
        <v>132436</v>
      </c>
      <c r="F143" s="74">
        <v>94526</v>
      </c>
      <c r="G143" s="74">
        <v>65866</v>
      </c>
      <c r="H143" s="74">
        <v>49805</v>
      </c>
      <c r="I143" s="201">
        <v>584497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91845</v>
      </c>
    </row>
    <row r="144" spans="1:34">
      <c r="A144" s="7" t="s">
        <v>153</v>
      </c>
      <c r="B144" s="8" t="s">
        <v>328</v>
      </c>
      <c r="C144" s="27" t="s">
        <v>185</v>
      </c>
      <c r="D144" s="74">
        <v>6682</v>
      </c>
      <c r="E144" s="74">
        <v>3659</v>
      </c>
      <c r="F144" s="74">
        <v>2612</v>
      </c>
      <c r="G144" s="74">
        <v>1820</v>
      </c>
      <c r="H144" s="74">
        <v>1376</v>
      </c>
      <c r="I144" s="201">
        <v>16149</v>
      </c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584497</v>
      </c>
    </row>
    <row r="145" spans="1:34">
      <c r="A145" s="7" t="s">
        <v>154</v>
      </c>
      <c r="B145" s="8" t="s">
        <v>329</v>
      </c>
      <c r="C145" s="26" t="s">
        <v>181</v>
      </c>
      <c r="D145" s="74">
        <v>12974</v>
      </c>
      <c r="E145" s="74">
        <v>7104</v>
      </c>
      <c r="F145" s="74">
        <v>5071</v>
      </c>
      <c r="G145" s="74">
        <v>3533</v>
      </c>
      <c r="H145" s="74">
        <v>2672</v>
      </c>
      <c r="I145" s="201">
        <v>31354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16149</v>
      </c>
    </row>
    <row r="146" spans="1:34">
      <c r="A146" s="7" t="s">
        <v>155</v>
      </c>
      <c r="B146" s="8" t="s">
        <v>330</v>
      </c>
      <c r="C146" s="32" t="s">
        <v>183</v>
      </c>
      <c r="D146" s="74">
        <v>3690</v>
      </c>
      <c r="E146" s="74">
        <v>2020</v>
      </c>
      <c r="F146" s="74">
        <v>1442</v>
      </c>
      <c r="G146" s="74">
        <v>1005</v>
      </c>
      <c r="H146" s="74">
        <v>760</v>
      </c>
      <c r="I146" s="201">
        <v>8917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31354</v>
      </c>
    </row>
    <row r="147" spans="1:34">
      <c r="A147" s="7" t="s">
        <v>156</v>
      </c>
      <c r="B147" s="8" t="s">
        <v>331</v>
      </c>
      <c r="C147" s="29" t="s">
        <v>201</v>
      </c>
      <c r="D147" s="74">
        <v>13546</v>
      </c>
      <c r="E147" s="74">
        <v>7417</v>
      </c>
      <c r="F147" s="74">
        <v>5294</v>
      </c>
      <c r="G147" s="74">
        <v>3689</v>
      </c>
      <c r="H147" s="74">
        <v>2790</v>
      </c>
      <c r="I147" s="201">
        <v>32736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8917</v>
      </c>
    </row>
    <row r="148" spans="1:34">
      <c r="A148" s="7" t="s">
        <v>157</v>
      </c>
      <c r="B148" s="8" t="s">
        <v>332</v>
      </c>
      <c r="C148" s="32" t="s">
        <v>183</v>
      </c>
      <c r="D148" s="74">
        <v>25856</v>
      </c>
      <c r="E148" s="74">
        <v>14158</v>
      </c>
      <c r="F148" s="74">
        <v>10105</v>
      </c>
      <c r="G148" s="74">
        <v>7041</v>
      </c>
      <c r="H148" s="74">
        <v>5325</v>
      </c>
      <c r="I148" s="201">
        <v>62485</v>
      </c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32736</v>
      </c>
    </row>
    <row r="149" spans="1:34">
      <c r="A149" s="7" t="s">
        <v>158</v>
      </c>
      <c r="B149" s="8" t="s">
        <v>333</v>
      </c>
      <c r="C149" s="26" t="s">
        <v>181</v>
      </c>
      <c r="D149" s="74">
        <v>19939</v>
      </c>
      <c r="E149" s="74">
        <v>10918</v>
      </c>
      <c r="F149" s="74">
        <v>7793</v>
      </c>
      <c r="G149" s="74">
        <v>5430</v>
      </c>
      <c r="H149" s="74">
        <v>4106</v>
      </c>
      <c r="I149" s="201">
        <v>48186</v>
      </c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62485</v>
      </c>
    </row>
    <row r="150" spans="1:34">
      <c r="A150" s="7" t="s">
        <v>159</v>
      </c>
      <c r="B150" s="8" t="s">
        <v>334</v>
      </c>
      <c r="C150" s="28" t="s">
        <v>187</v>
      </c>
      <c r="D150" s="74">
        <v>44344</v>
      </c>
      <c r="E150" s="74">
        <v>24281</v>
      </c>
      <c r="F150" s="74">
        <v>17331</v>
      </c>
      <c r="G150" s="74">
        <v>12077</v>
      </c>
      <c r="H150" s="74">
        <v>9132</v>
      </c>
      <c r="I150" s="201">
        <v>107165</v>
      </c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48186</v>
      </c>
    </row>
    <row r="151" spans="1:34">
      <c r="A151" s="7" t="s">
        <v>160</v>
      </c>
      <c r="B151" s="8" t="s">
        <v>335</v>
      </c>
      <c r="C151" s="27" t="s">
        <v>185</v>
      </c>
      <c r="D151" s="74">
        <v>17347</v>
      </c>
      <c r="E151" s="74">
        <v>9499</v>
      </c>
      <c r="F151" s="74">
        <v>6780</v>
      </c>
      <c r="G151" s="74">
        <v>4724</v>
      </c>
      <c r="H151" s="74">
        <v>3572</v>
      </c>
      <c r="I151" s="201">
        <v>41922</v>
      </c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107165</v>
      </c>
    </row>
    <row r="152" spans="1:34">
      <c r="A152" s="7" t="s">
        <v>161</v>
      </c>
      <c r="B152" s="8" t="s">
        <v>336</v>
      </c>
      <c r="C152" s="27" t="s">
        <v>185</v>
      </c>
      <c r="D152" s="74">
        <v>11331</v>
      </c>
      <c r="E152" s="74">
        <v>6204</v>
      </c>
      <c r="F152" s="74">
        <v>4428</v>
      </c>
      <c r="G152" s="74">
        <v>3086</v>
      </c>
      <c r="H152" s="74">
        <v>2333</v>
      </c>
      <c r="I152" s="201">
        <v>27382</v>
      </c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41922</v>
      </c>
    </row>
    <row r="153" spans="1:34">
      <c r="A153" s="7" t="s">
        <v>162</v>
      </c>
      <c r="B153" s="8" t="s">
        <v>337</v>
      </c>
      <c r="C153" s="32" t="s">
        <v>183</v>
      </c>
      <c r="D153" s="74">
        <v>7675</v>
      </c>
      <c r="E153" s="74">
        <v>4202</v>
      </c>
      <c r="F153" s="74">
        <v>3000</v>
      </c>
      <c r="G153" s="74">
        <v>2090</v>
      </c>
      <c r="H153" s="74">
        <v>1581</v>
      </c>
      <c r="I153" s="201">
        <v>18548</v>
      </c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27382</v>
      </c>
    </row>
    <row r="154" spans="1:34">
      <c r="A154" s="7" t="s">
        <v>163</v>
      </c>
      <c r="B154" s="8" t="s">
        <v>338</v>
      </c>
      <c r="C154" s="29" t="s">
        <v>201</v>
      </c>
      <c r="D154" s="74">
        <v>89432</v>
      </c>
      <c r="E154" s="74">
        <v>48969</v>
      </c>
      <c r="F154" s="74">
        <v>34952</v>
      </c>
      <c r="G154" s="74">
        <v>24355</v>
      </c>
      <c r="H154" s="74">
        <v>18416</v>
      </c>
      <c r="I154" s="201">
        <v>216124</v>
      </c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18548</v>
      </c>
    </row>
    <row r="155" spans="1:34">
      <c r="A155" s="7" t="s">
        <v>164</v>
      </c>
      <c r="B155" s="8" t="s">
        <v>339</v>
      </c>
      <c r="C155" s="27" t="s">
        <v>185</v>
      </c>
      <c r="D155" s="74">
        <v>16152</v>
      </c>
      <c r="E155" s="74">
        <v>8844</v>
      </c>
      <c r="F155" s="74">
        <v>6313</v>
      </c>
      <c r="G155" s="74">
        <v>4399</v>
      </c>
      <c r="H155" s="74">
        <v>3326</v>
      </c>
      <c r="I155" s="201">
        <v>39034</v>
      </c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216124</v>
      </c>
    </row>
    <row r="156" spans="1:34">
      <c r="A156" s="7" t="s">
        <v>165</v>
      </c>
      <c r="B156" s="8" t="s">
        <v>340</v>
      </c>
      <c r="C156" s="33" t="s">
        <v>190</v>
      </c>
      <c r="D156" s="74">
        <v>5365</v>
      </c>
      <c r="E156" s="74">
        <v>2937</v>
      </c>
      <c r="F156" s="74">
        <v>2097</v>
      </c>
      <c r="G156" s="74">
        <v>1461</v>
      </c>
      <c r="H156" s="74">
        <v>1105</v>
      </c>
      <c r="I156" s="201">
        <v>12965</v>
      </c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39034</v>
      </c>
    </row>
    <row r="157" spans="1:34">
      <c r="A157" s="7" t="s">
        <v>166</v>
      </c>
      <c r="B157" s="8" t="s">
        <v>341</v>
      </c>
      <c r="C157" s="34" t="s">
        <v>216</v>
      </c>
      <c r="D157" s="74">
        <v>45093</v>
      </c>
      <c r="E157" s="74">
        <v>24691</v>
      </c>
      <c r="F157" s="74">
        <v>17623</v>
      </c>
      <c r="G157" s="74">
        <v>12280</v>
      </c>
      <c r="H157" s="74">
        <v>9286</v>
      </c>
      <c r="I157" s="201">
        <v>108973</v>
      </c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12965</v>
      </c>
    </row>
    <row r="158" spans="1:34">
      <c r="A158" s="7" t="s">
        <v>167</v>
      </c>
      <c r="B158" s="8" t="s">
        <v>342</v>
      </c>
      <c r="C158" s="33" t="s">
        <v>190</v>
      </c>
      <c r="D158" s="74">
        <v>7899</v>
      </c>
      <c r="E158" s="74">
        <v>4325</v>
      </c>
      <c r="F158" s="74">
        <v>3087</v>
      </c>
      <c r="G158" s="74">
        <v>2151</v>
      </c>
      <c r="H158" s="74">
        <v>1627</v>
      </c>
      <c r="I158" s="201">
        <v>19089</v>
      </c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108973</v>
      </c>
    </row>
    <row r="159" spans="1:34">
      <c r="A159" s="7" t="s">
        <v>168</v>
      </c>
      <c r="B159" s="8" t="s">
        <v>343</v>
      </c>
      <c r="C159" s="29" t="s">
        <v>201</v>
      </c>
      <c r="D159" s="74">
        <v>10540</v>
      </c>
      <c r="E159" s="74">
        <v>5771</v>
      </c>
      <c r="F159" s="74">
        <v>4119</v>
      </c>
      <c r="G159" s="74">
        <v>2870</v>
      </c>
      <c r="H159" s="74">
        <v>2171</v>
      </c>
      <c r="I159" s="201">
        <v>25471</v>
      </c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19089</v>
      </c>
    </row>
    <row r="160" spans="1:34">
      <c r="A160" s="7" t="s">
        <v>169</v>
      </c>
      <c r="B160" s="8" t="s">
        <v>344</v>
      </c>
      <c r="C160" s="28" t="s">
        <v>187</v>
      </c>
      <c r="D160" s="74">
        <v>83263</v>
      </c>
      <c r="E160" s="74">
        <v>45592</v>
      </c>
      <c r="F160" s="74">
        <v>32541</v>
      </c>
      <c r="G160" s="74">
        <v>22675</v>
      </c>
      <c r="H160" s="74">
        <v>17146</v>
      </c>
      <c r="I160" s="201">
        <v>201217</v>
      </c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25471</v>
      </c>
    </row>
    <row r="161" spans="1:35">
      <c r="A161" s="7" t="s">
        <v>170</v>
      </c>
      <c r="B161" s="8" t="s">
        <v>345</v>
      </c>
      <c r="C161" s="32" t="s">
        <v>183</v>
      </c>
      <c r="D161" s="74">
        <v>3975</v>
      </c>
      <c r="E161" s="74">
        <v>2176</v>
      </c>
      <c r="F161" s="74">
        <v>1554</v>
      </c>
      <c r="G161" s="74">
        <v>1082</v>
      </c>
      <c r="H161" s="74">
        <v>819</v>
      </c>
      <c r="I161" s="201">
        <v>9606</v>
      </c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201217</v>
      </c>
    </row>
    <row r="162" spans="1:35">
      <c r="A162" s="7" t="s">
        <v>171</v>
      </c>
      <c r="B162" s="8" t="s">
        <v>346</v>
      </c>
      <c r="C162" s="34" t="s">
        <v>216</v>
      </c>
      <c r="D162" s="74">
        <v>19709</v>
      </c>
      <c r="E162" s="74">
        <v>10792</v>
      </c>
      <c r="F162" s="74">
        <v>7703</v>
      </c>
      <c r="G162" s="74">
        <v>5367</v>
      </c>
      <c r="H162" s="74">
        <v>4059</v>
      </c>
      <c r="I162" s="201">
        <v>47630</v>
      </c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9606</v>
      </c>
    </row>
    <row r="163" spans="1:35">
      <c r="A163" s="20" t="s">
        <v>172</v>
      </c>
      <c r="B163" s="17" t="s">
        <v>347</v>
      </c>
      <c r="C163" s="26" t="s">
        <v>181</v>
      </c>
      <c r="D163" s="74">
        <v>10927</v>
      </c>
      <c r="E163" s="74">
        <v>5983</v>
      </c>
      <c r="F163" s="74">
        <v>4271</v>
      </c>
      <c r="G163" s="74">
        <v>2976</v>
      </c>
      <c r="H163" s="74">
        <v>2250</v>
      </c>
      <c r="I163" s="201">
        <v>26407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47630</v>
      </c>
    </row>
    <row r="164" spans="1:35">
      <c r="A164" s="7" t="s">
        <v>173</v>
      </c>
      <c r="B164" s="8" t="s">
        <v>348</v>
      </c>
      <c r="C164" s="33" t="s">
        <v>190</v>
      </c>
      <c r="D164" s="74">
        <v>3597</v>
      </c>
      <c r="E164" s="74">
        <v>1969</v>
      </c>
      <c r="F164" s="74">
        <v>1406</v>
      </c>
      <c r="G164" s="74">
        <v>980</v>
      </c>
      <c r="H164" s="74">
        <v>741</v>
      </c>
      <c r="I164" s="201">
        <v>8693</v>
      </c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26407</v>
      </c>
    </row>
    <row r="165" spans="1:35">
      <c r="A165" s="7" t="s">
        <v>174</v>
      </c>
      <c r="B165" s="8" t="s">
        <v>349</v>
      </c>
      <c r="C165" s="34" t="s">
        <v>216</v>
      </c>
      <c r="D165" s="74">
        <v>10512</v>
      </c>
      <c r="E165" s="74">
        <v>5756</v>
      </c>
      <c r="F165" s="74">
        <v>4108</v>
      </c>
      <c r="G165" s="74">
        <v>2863</v>
      </c>
      <c r="H165" s="74">
        <v>2165</v>
      </c>
      <c r="I165" s="201">
        <v>25404</v>
      </c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8693</v>
      </c>
    </row>
    <row r="166" spans="1:35" ht="15.75">
      <c r="A166" s="7" t="s">
        <v>175</v>
      </c>
      <c r="B166" s="8" t="s">
        <v>350</v>
      </c>
      <c r="C166" s="29" t="s">
        <v>201</v>
      </c>
      <c r="D166" s="74">
        <v>9621</v>
      </c>
      <c r="E166" s="74">
        <v>5268</v>
      </c>
      <c r="F166" s="74">
        <v>3760</v>
      </c>
      <c r="G166" s="74">
        <v>2620</v>
      </c>
      <c r="H166" s="74">
        <v>1981</v>
      </c>
      <c r="I166" s="201">
        <v>23250</v>
      </c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25404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5737725</v>
      </c>
      <c r="E168" s="63">
        <f t="shared" si="4"/>
        <v>3141744</v>
      </c>
      <c r="F168" s="40">
        <f t="shared" si="4"/>
        <v>2242457</v>
      </c>
      <c r="G168" s="40">
        <f t="shared" si="4"/>
        <v>1562553</v>
      </c>
      <c r="H168" s="40">
        <f t="shared" si="4"/>
        <v>1181548</v>
      </c>
      <c r="I168" s="40">
        <f t="shared" si="4"/>
        <v>13866027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13882833</v>
      </c>
    </row>
    <row r="169" spans="1:35">
      <c r="E169" s="10"/>
      <c r="F169" s="10"/>
      <c r="G169" s="10"/>
      <c r="H169" s="10"/>
      <c r="I169" s="10"/>
      <c r="J169" s="36"/>
    </row>
  </sheetData>
  <autoFilter ref="A1:AN167" xr:uid="{00000000-0009-0000-0000-000016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ignoredErrors>
    <ignoredError sqref="AH2:AH166" formulaRange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AI169"/>
  <sheetViews>
    <sheetView zoomScale="80" zoomScaleNormal="80" workbookViewId="0">
      <pane xSplit="2" ySplit="1" topLeftCell="S2" activePane="bottomRight" state="frozen"/>
      <selection activeCell="F38" sqref="F38"/>
      <selection pane="topRight" activeCell="F38" sqref="F38"/>
      <selection pane="bottomLeft" activeCell="F38" sqref="F38"/>
      <selection pane="bottomRight" activeCell="Z16" sqref="Z16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/>
      <c r="E2" s="74"/>
      <c r="F2" s="74"/>
      <c r="G2" s="74"/>
      <c r="H2" s="74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/>
    </row>
    <row r="3" spans="1:34">
      <c r="A3" s="7" t="s">
        <v>2</v>
      </c>
      <c r="B3" s="8" t="s">
        <v>182</v>
      </c>
      <c r="C3" s="32" t="s">
        <v>183</v>
      </c>
      <c r="D3" s="74"/>
      <c r="E3" s="74"/>
      <c r="F3" s="74"/>
      <c r="G3" s="74"/>
      <c r="H3" s="74"/>
      <c r="I3" s="58"/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0</v>
      </c>
    </row>
    <row r="4" spans="1:34">
      <c r="A4" s="7" t="s">
        <v>4</v>
      </c>
      <c r="B4" s="8" t="s">
        <v>184</v>
      </c>
      <c r="C4" s="27" t="s">
        <v>185</v>
      </c>
      <c r="D4" s="74"/>
      <c r="E4" s="74"/>
      <c r="F4" s="74"/>
      <c r="G4" s="74"/>
      <c r="H4" s="74"/>
      <c r="I4" s="58"/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0</v>
      </c>
    </row>
    <row r="5" spans="1:34">
      <c r="A5" s="24" t="s">
        <v>6</v>
      </c>
      <c r="B5" s="8" t="s">
        <v>186</v>
      </c>
      <c r="C5" s="28" t="s">
        <v>187</v>
      </c>
      <c r="D5" s="74"/>
      <c r="E5" s="74"/>
      <c r="F5" s="74"/>
      <c r="G5" s="74"/>
      <c r="H5" s="74"/>
      <c r="I5" s="58"/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0</v>
      </c>
    </row>
    <row r="6" spans="1:34">
      <c r="A6" s="7" t="s">
        <v>8</v>
      </c>
      <c r="B6" s="8" t="s">
        <v>188</v>
      </c>
      <c r="C6" s="27" t="s">
        <v>185</v>
      </c>
      <c r="D6" s="74"/>
      <c r="E6" s="74"/>
      <c r="F6" s="74"/>
      <c r="G6" s="74"/>
      <c r="H6" s="74"/>
      <c r="I6" s="58"/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0</v>
      </c>
    </row>
    <row r="7" spans="1:34">
      <c r="A7" s="7" t="s">
        <v>10</v>
      </c>
      <c r="B7" s="8" t="s">
        <v>189</v>
      </c>
      <c r="C7" s="33" t="s">
        <v>190</v>
      </c>
      <c r="D7" s="74"/>
      <c r="E7" s="74"/>
      <c r="F7" s="74"/>
      <c r="G7" s="74"/>
      <c r="H7" s="74"/>
      <c r="I7" s="58"/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0</v>
      </c>
    </row>
    <row r="8" spans="1:34">
      <c r="A8" s="7" t="s">
        <v>12</v>
      </c>
      <c r="B8" s="8" t="s">
        <v>191</v>
      </c>
      <c r="C8" s="28" t="s">
        <v>187</v>
      </c>
      <c r="D8" s="74"/>
      <c r="E8" s="74"/>
      <c r="F8" s="74"/>
      <c r="G8" s="74"/>
      <c r="H8" s="74"/>
      <c r="I8" s="58"/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0</v>
      </c>
    </row>
    <row r="9" spans="1:34">
      <c r="A9" s="7" t="s">
        <v>14</v>
      </c>
      <c r="B9" s="8" t="s">
        <v>192</v>
      </c>
      <c r="C9" s="28" t="s">
        <v>187</v>
      </c>
      <c r="D9" s="74"/>
      <c r="E9" s="74"/>
      <c r="F9" s="74"/>
      <c r="G9" s="74"/>
      <c r="H9" s="74"/>
      <c r="I9" s="58"/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0</v>
      </c>
    </row>
    <row r="10" spans="1:34">
      <c r="A10" s="7" t="s">
        <v>16</v>
      </c>
      <c r="B10" s="8" t="s">
        <v>193</v>
      </c>
      <c r="C10" s="33" t="s">
        <v>190</v>
      </c>
      <c r="D10" s="74"/>
      <c r="E10" s="74"/>
      <c r="F10" s="74"/>
      <c r="G10" s="74"/>
      <c r="H10" s="74"/>
      <c r="I10" s="5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0</v>
      </c>
    </row>
    <row r="11" spans="1:34">
      <c r="A11" s="7" t="s">
        <v>18</v>
      </c>
      <c r="B11" s="8" t="s">
        <v>194</v>
      </c>
      <c r="C11" s="28" t="s">
        <v>187</v>
      </c>
      <c r="D11" s="74"/>
      <c r="E11" s="74"/>
      <c r="F11" s="74"/>
      <c r="G11" s="74"/>
      <c r="H11" s="74"/>
      <c r="I11" s="5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0</v>
      </c>
    </row>
    <row r="12" spans="1:34">
      <c r="A12" s="7" t="s">
        <v>20</v>
      </c>
      <c r="B12" s="8" t="s">
        <v>195</v>
      </c>
      <c r="C12" s="28" t="s">
        <v>187</v>
      </c>
      <c r="D12" s="74"/>
      <c r="E12" s="74"/>
      <c r="F12" s="74"/>
      <c r="G12" s="74"/>
      <c r="H12" s="74"/>
      <c r="I12" s="5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0</v>
      </c>
    </row>
    <row r="13" spans="1:34">
      <c r="A13" s="7" t="s">
        <v>22</v>
      </c>
      <c r="B13" s="8" t="s">
        <v>196</v>
      </c>
      <c r="C13" s="26" t="s">
        <v>181</v>
      </c>
      <c r="D13" s="74"/>
      <c r="E13" s="74"/>
      <c r="F13" s="74"/>
      <c r="G13" s="74"/>
      <c r="H13" s="74"/>
      <c r="I13" s="5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0</v>
      </c>
    </row>
    <row r="14" spans="1:34">
      <c r="A14" s="7" t="s">
        <v>24</v>
      </c>
      <c r="B14" s="8" t="s">
        <v>197</v>
      </c>
      <c r="C14" s="27" t="s">
        <v>185</v>
      </c>
      <c r="D14" s="74"/>
      <c r="E14" s="74"/>
      <c r="F14" s="74"/>
      <c r="G14" s="74"/>
      <c r="H14" s="74"/>
      <c r="I14" s="5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0</v>
      </c>
    </row>
    <row r="15" spans="1:34">
      <c r="A15" s="7" t="s">
        <v>25</v>
      </c>
      <c r="B15" s="8" t="s">
        <v>198</v>
      </c>
      <c r="C15" s="27" t="s">
        <v>185</v>
      </c>
      <c r="D15" s="74"/>
      <c r="E15" s="74"/>
      <c r="F15" s="74"/>
      <c r="G15" s="74"/>
      <c r="H15" s="74"/>
      <c r="I15" s="5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0</v>
      </c>
    </row>
    <row r="16" spans="1:34">
      <c r="A16" s="7" t="s">
        <v>26</v>
      </c>
      <c r="B16" s="8" t="s">
        <v>199</v>
      </c>
      <c r="C16" s="32" t="s">
        <v>183</v>
      </c>
      <c r="D16" s="74"/>
      <c r="E16" s="74"/>
      <c r="F16" s="74"/>
      <c r="G16" s="74"/>
      <c r="H16" s="74"/>
      <c r="I16" s="5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0</v>
      </c>
    </row>
    <row r="17" spans="1:34">
      <c r="A17" s="7" t="s">
        <v>27</v>
      </c>
      <c r="B17" s="8" t="s">
        <v>200</v>
      </c>
      <c r="C17" s="29" t="s">
        <v>201</v>
      </c>
      <c r="D17" s="74"/>
      <c r="E17" s="74"/>
      <c r="F17" s="74"/>
      <c r="G17" s="74"/>
      <c r="H17" s="74"/>
      <c r="I17" s="5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0</v>
      </c>
    </row>
    <row r="18" spans="1:34">
      <c r="A18" s="7" t="s">
        <v>28</v>
      </c>
      <c r="B18" s="8" t="s">
        <v>202</v>
      </c>
      <c r="C18" s="32" t="s">
        <v>183</v>
      </c>
      <c r="D18" s="74"/>
      <c r="E18" s="74"/>
      <c r="F18" s="74"/>
      <c r="G18" s="74"/>
      <c r="H18" s="74"/>
      <c r="I18" s="5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0</v>
      </c>
    </row>
    <row r="19" spans="1:34">
      <c r="A19" s="7" t="s">
        <v>29</v>
      </c>
      <c r="B19" s="8" t="s">
        <v>203</v>
      </c>
      <c r="C19" s="28" t="s">
        <v>187</v>
      </c>
      <c r="D19" s="74"/>
      <c r="E19" s="74"/>
      <c r="F19" s="74"/>
      <c r="G19" s="74"/>
      <c r="H19" s="74"/>
      <c r="I19" s="58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0</v>
      </c>
    </row>
    <row r="20" spans="1:34">
      <c r="A20" s="7" t="s">
        <v>30</v>
      </c>
      <c r="B20" s="8" t="s">
        <v>204</v>
      </c>
      <c r="C20" s="28" t="s">
        <v>187</v>
      </c>
      <c r="D20" s="74"/>
      <c r="E20" s="74"/>
      <c r="F20" s="74"/>
      <c r="G20" s="74"/>
      <c r="H20" s="74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0</v>
      </c>
    </row>
    <row r="21" spans="1:34">
      <c r="A21" s="7" t="s">
        <v>31</v>
      </c>
      <c r="B21" s="8" t="s">
        <v>205</v>
      </c>
      <c r="C21" s="29" t="s">
        <v>201</v>
      </c>
      <c r="D21" s="74"/>
      <c r="E21" s="74"/>
      <c r="F21" s="74"/>
      <c r="G21" s="74"/>
      <c r="H21" s="74"/>
      <c r="I21" s="58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0</v>
      </c>
    </row>
    <row r="22" spans="1:34">
      <c r="A22" s="7" t="s">
        <v>32</v>
      </c>
      <c r="B22" s="8" t="s">
        <v>206</v>
      </c>
      <c r="C22" s="32" t="s">
        <v>183</v>
      </c>
      <c r="D22" s="74"/>
      <c r="E22" s="74"/>
      <c r="F22" s="74"/>
      <c r="G22" s="74"/>
      <c r="H22" s="74"/>
      <c r="I22" s="5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0</v>
      </c>
    </row>
    <row r="23" spans="1:34">
      <c r="A23" s="7" t="s">
        <v>33</v>
      </c>
      <c r="B23" s="8" t="s">
        <v>207</v>
      </c>
      <c r="C23" s="29" t="s">
        <v>201</v>
      </c>
      <c r="D23" s="74"/>
      <c r="E23" s="74"/>
      <c r="F23" s="74"/>
      <c r="G23" s="74"/>
      <c r="H23" s="74"/>
      <c r="I23" s="58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0</v>
      </c>
    </row>
    <row r="24" spans="1:34">
      <c r="A24" s="7" t="s">
        <v>34</v>
      </c>
      <c r="B24" s="8" t="s">
        <v>208</v>
      </c>
      <c r="C24" s="26" t="s">
        <v>181</v>
      </c>
      <c r="D24" s="74"/>
      <c r="E24" s="74"/>
      <c r="F24" s="74"/>
      <c r="G24" s="74"/>
      <c r="H24" s="74"/>
      <c r="I24" s="58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0</v>
      </c>
    </row>
    <row r="25" spans="1:34">
      <c r="A25" s="7" t="s">
        <v>35</v>
      </c>
      <c r="B25" s="8" t="s">
        <v>209</v>
      </c>
      <c r="C25" s="27" t="s">
        <v>185</v>
      </c>
      <c r="D25" s="74"/>
      <c r="E25" s="74"/>
      <c r="F25" s="74"/>
      <c r="G25" s="74"/>
      <c r="H25" s="74"/>
      <c r="I25" s="5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0</v>
      </c>
    </row>
    <row r="26" spans="1:34">
      <c r="A26" s="7" t="s">
        <v>36</v>
      </c>
      <c r="B26" s="8" t="s">
        <v>210</v>
      </c>
      <c r="C26" s="26" t="s">
        <v>181</v>
      </c>
      <c r="D26" s="74"/>
      <c r="E26" s="74"/>
      <c r="F26" s="74"/>
      <c r="G26" s="74"/>
      <c r="H26" s="74"/>
      <c r="I26" s="5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0</v>
      </c>
    </row>
    <row r="27" spans="1:34">
      <c r="A27" s="24" t="s">
        <v>37</v>
      </c>
      <c r="B27" s="8" t="s">
        <v>211</v>
      </c>
      <c r="C27" s="33" t="s">
        <v>190</v>
      </c>
      <c r="D27" s="74"/>
      <c r="E27" s="74"/>
      <c r="F27" s="74"/>
      <c r="G27" s="74"/>
      <c r="H27" s="74"/>
      <c r="I27" s="5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0</v>
      </c>
    </row>
    <row r="28" spans="1:34">
      <c r="A28" s="7" t="s">
        <v>38</v>
      </c>
      <c r="B28" s="8" t="s">
        <v>212</v>
      </c>
      <c r="C28" s="33" t="s">
        <v>190</v>
      </c>
      <c r="D28" s="74"/>
      <c r="E28" s="74"/>
      <c r="F28" s="74"/>
      <c r="G28" s="74"/>
      <c r="H28" s="74"/>
      <c r="I28" s="5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0</v>
      </c>
    </row>
    <row r="29" spans="1:34">
      <c r="A29" s="7" t="s">
        <v>39</v>
      </c>
      <c r="B29" s="8" t="s">
        <v>213</v>
      </c>
      <c r="C29" s="32" t="s">
        <v>183</v>
      </c>
      <c r="D29" s="74"/>
      <c r="E29" s="74"/>
      <c r="F29" s="74"/>
      <c r="G29" s="74"/>
      <c r="H29" s="74"/>
      <c r="I29" s="5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0</v>
      </c>
    </row>
    <row r="30" spans="1:34">
      <c r="A30" s="7" t="s">
        <v>40</v>
      </c>
      <c r="B30" s="8" t="s">
        <v>214</v>
      </c>
      <c r="C30" s="32" t="s">
        <v>183</v>
      </c>
      <c r="D30" s="74"/>
      <c r="E30" s="74"/>
      <c r="F30" s="74"/>
      <c r="G30" s="74"/>
      <c r="H30" s="74"/>
      <c r="I30" s="58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0</v>
      </c>
    </row>
    <row r="31" spans="1:34">
      <c r="A31" s="7" t="s">
        <v>41</v>
      </c>
      <c r="B31" s="8" t="s">
        <v>215</v>
      </c>
      <c r="C31" s="34" t="s">
        <v>216</v>
      </c>
      <c r="D31" s="74"/>
      <c r="E31" s="74"/>
      <c r="F31" s="74"/>
      <c r="G31" s="74"/>
      <c r="H31" s="74"/>
      <c r="I31" s="58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0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5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/>
      <c r="E33" s="74"/>
      <c r="F33" s="74"/>
      <c r="G33" s="74"/>
      <c r="H33" s="74"/>
      <c r="I33" s="58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/>
      <c r="E34" s="74"/>
      <c r="F34" s="74"/>
      <c r="G34" s="74"/>
      <c r="H34" s="74"/>
      <c r="I34" s="58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0</v>
      </c>
    </row>
    <row r="35" spans="1:35">
      <c r="A35" s="7" t="s">
        <v>45</v>
      </c>
      <c r="B35" s="8" t="s">
        <v>220</v>
      </c>
      <c r="C35" s="28" t="s">
        <v>187</v>
      </c>
      <c r="D35" s="74"/>
      <c r="E35" s="74"/>
      <c r="F35" s="74"/>
      <c r="G35" s="74"/>
      <c r="H35" s="74"/>
      <c r="I35" s="58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0</v>
      </c>
    </row>
    <row r="36" spans="1:35">
      <c r="A36" s="7" t="s">
        <v>46</v>
      </c>
      <c r="B36" s="8" t="s">
        <v>221</v>
      </c>
      <c r="C36" s="32" t="s">
        <v>183</v>
      </c>
      <c r="D36" s="74"/>
      <c r="E36" s="74"/>
      <c r="F36" s="74"/>
      <c r="G36" s="74"/>
      <c r="H36" s="74"/>
      <c r="I36" s="58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0</v>
      </c>
    </row>
    <row r="37" spans="1:35">
      <c r="A37" s="7" t="s">
        <v>47</v>
      </c>
      <c r="B37" s="8" t="s">
        <v>222</v>
      </c>
      <c r="C37" s="33" t="s">
        <v>190</v>
      </c>
      <c r="D37" s="74"/>
      <c r="E37" s="74"/>
      <c r="F37" s="74"/>
      <c r="G37" s="74"/>
      <c r="H37" s="74"/>
      <c r="I37" s="5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0</v>
      </c>
    </row>
    <row r="38" spans="1:35">
      <c r="A38" s="7" t="s">
        <v>48</v>
      </c>
      <c r="B38" s="8" t="s">
        <v>223</v>
      </c>
      <c r="C38" s="32" t="s">
        <v>183</v>
      </c>
      <c r="D38" s="74"/>
      <c r="E38" s="74"/>
      <c r="F38" s="74"/>
      <c r="G38" s="74"/>
      <c r="H38" s="74"/>
      <c r="I38" s="5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0</v>
      </c>
    </row>
    <row r="39" spans="1:35">
      <c r="A39" s="7" t="s">
        <v>49</v>
      </c>
      <c r="B39" s="8" t="s">
        <v>224</v>
      </c>
      <c r="C39" s="33" t="s">
        <v>190</v>
      </c>
      <c r="D39" s="74"/>
      <c r="E39" s="74"/>
      <c r="F39" s="74"/>
      <c r="G39" s="74"/>
      <c r="H39" s="74"/>
      <c r="I39" s="5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0</v>
      </c>
    </row>
    <row r="40" spans="1:35">
      <c r="A40" s="7" t="s">
        <v>50</v>
      </c>
      <c r="B40" s="8" t="s">
        <v>225</v>
      </c>
      <c r="C40" s="34" t="s">
        <v>216</v>
      </c>
      <c r="D40" s="74"/>
      <c r="E40" s="74"/>
      <c r="F40" s="74"/>
      <c r="G40" s="74"/>
      <c r="H40" s="74"/>
      <c r="I40" s="5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0</v>
      </c>
    </row>
    <row r="41" spans="1:35">
      <c r="A41" s="7" t="s">
        <v>51</v>
      </c>
      <c r="B41" s="8" t="s">
        <v>226</v>
      </c>
      <c r="C41" s="32" t="s">
        <v>183</v>
      </c>
      <c r="D41" s="74"/>
      <c r="E41" s="74"/>
      <c r="F41" s="74"/>
      <c r="G41" s="74"/>
      <c r="H41" s="74"/>
      <c r="I41" s="5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/>
      <c r="E42" s="74"/>
      <c r="F42" s="74"/>
      <c r="G42" s="74"/>
      <c r="H42" s="74"/>
      <c r="I42" s="5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/>
      <c r="E43" s="74"/>
      <c r="F43" s="74"/>
      <c r="G43" s="74"/>
      <c r="H43" s="74"/>
      <c r="I43" s="58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/>
      <c r="E44" s="74"/>
      <c r="F44" s="74"/>
      <c r="G44" s="74"/>
      <c r="H44" s="74"/>
      <c r="I44" s="58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0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/>
      <c r="E45" s="74"/>
      <c r="F45" s="74"/>
      <c r="G45" s="74"/>
      <c r="H45" s="74"/>
      <c r="I45" s="58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0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/>
      <c r="E46" s="74"/>
      <c r="F46" s="74"/>
      <c r="G46" s="74"/>
      <c r="H46" s="74"/>
      <c r="I46" s="58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0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/>
      <c r="E47" s="74"/>
      <c r="F47" s="74"/>
      <c r="G47" s="74"/>
      <c r="H47" s="74"/>
      <c r="I47" s="5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0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/>
      <c r="E48" s="74"/>
      <c r="F48" s="74"/>
      <c r="G48" s="74"/>
      <c r="H48" s="74"/>
      <c r="I48" s="58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0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/>
      <c r="E49" s="74"/>
      <c r="F49" s="74"/>
      <c r="G49" s="74"/>
      <c r="H49" s="74"/>
      <c r="I49" s="58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0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/>
      <c r="E50" s="74"/>
      <c r="F50" s="74"/>
      <c r="G50" s="74"/>
      <c r="H50" s="74"/>
      <c r="I50" s="58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0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/>
      <c r="E51" s="74"/>
      <c r="F51" s="74"/>
      <c r="G51" s="74"/>
      <c r="H51" s="74"/>
      <c r="I51" s="58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0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/>
      <c r="E52" s="74"/>
      <c r="F52" s="74"/>
      <c r="G52" s="74"/>
      <c r="H52" s="74"/>
      <c r="I52" s="5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0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/>
      <c r="E53" s="74"/>
      <c r="F53" s="74"/>
      <c r="G53" s="74"/>
      <c r="H53" s="74"/>
      <c r="I53" s="5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0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/>
      <c r="E54" s="74"/>
      <c r="F54" s="74"/>
      <c r="G54" s="74"/>
      <c r="H54" s="74"/>
      <c r="I54" s="58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0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/>
      <c r="E55" s="74"/>
      <c r="F55" s="74"/>
      <c r="G55" s="74"/>
      <c r="H55" s="74"/>
      <c r="I55" s="5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0</v>
      </c>
    </row>
    <row r="56" spans="1:35">
      <c r="A56" s="7" t="s">
        <v>66</v>
      </c>
      <c r="B56" s="8" t="s">
        <v>241</v>
      </c>
      <c r="C56" s="32" t="s">
        <v>183</v>
      </c>
      <c r="D56" s="74"/>
      <c r="E56" s="74"/>
      <c r="F56" s="74"/>
      <c r="G56" s="74"/>
      <c r="H56" s="74"/>
      <c r="I56" s="58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0</v>
      </c>
    </row>
    <row r="57" spans="1:35">
      <c r="A57" s="7" t="s">
        <v>67</v>
      </c>
      <c r="B57" s="8" t="s">
        <v>242</v>
      </c>
      <c r="C57" s="27" t="s">
        <v>185</v>
      </c>
      <c r="D57" s="74"/>
      <c r="E57" s="74"/>
      <c r="F57" s="74"/>
      <c r="G57" s="74"/>
      <c r="H57" s="74"/>
      <c r="I57" s="58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0</v>
      </c>
    </row>
    <row r="58" spans="1:35">
      <c r="A58" s="7" t="s">
        <v>68</v>
      </c>
      <c r="B58" s="8" t="s">
        <v>243</v>
      </c>
      <c r="C58" s="33" t="s">
        <v>190</v>
      </c>
      <c r="D58" s="74"/>
      <c r="E58" s="74"/>
      <c r="F58" s="74"/>
      <c r="G58" s="74"/>
      <c r="H58" s="74"/>
      <c r="I58" s="58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0</v>
      </c>
    </row>
    <row r="59" spans="1:35">
      <c r="A59" s="7" t="s">
        <v>69</v>
      </c>
      <c r="B59" s="8" t="s">
        <v>244</v>
      </c>
      <c r="C59" s="33" t="s">
        <v>190</v>
      </c>
      <c r="D59" s="74"/>
      <c r="E59" s="74"/>
      <c r="F59" s="74"/>
      <c r="G59" s="74"/>
      <c r="H59" s="74"/>
      <c r="I59" s="58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0</v>
      </c>
    </row>
    <row r="60" spans="1:35">
      <c r="A60" s="7" t="s">
        <v>433</v>
      </c>
      <c r="B60" s="8" t="s">
        <v>432</v>
      </c>
      <c r="C60" s="28" t="s">
        <v>187</v>
      </c>
      <c r="D60" s="74"/>
      <c r="E60" s="74"/>
      <c r="F60" s="74"/>
      <c r="G60" s="74"/>
      <c r="H60" s="74"/>
      <c r="I60" s="58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0</v>
      </c>
    </row>
    <row r="61" spans="1:35">
      <c r="A61" s="7" t="s">
        <v>70</v>
      </c>
      <c r="B61" s="8" t="s">
        <v>245</v>
      </c>
      <c r="C61" s="34" t="s">
        <v>216</v>
      </c>
      <c r="D61" s="74"/>
      <c r="E61" s="74"/>
      <c r="F61" s="74"/>
      <c r="G61" s="74"/>
      <c r="H61" s="74"/>
      <c r="I61" s="58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0</v>
      </c>
    </row>
    <row r="62" spans="1:35">
      <c r="A62" s="7" t="s">
        <v>71</v>
      </c>
      <c r="B62" s="8" t="s">
        <v>246</v>
      </c>
      <c r="C62" s="26" t="s">
        <v>181</v>
      </c>
      <c r="D62" s="74"/>
      <c r="E62" s="74"/>
      <c r="F62" s="74"/>
      <c r="G62" s="74"/>
      <c r="H62" s="74"/>
      <c r="I62" s="58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0</v>
      </c>
    </row>
    <row r="63" spans="1:35">
      <c r="A63" s="7" t="s">
        <v>72</v>
      </c>
      <c r="B63" s="8" t="s">
        <v>247</v>
      </c>
      <c r="C63" s="27" t="s">
        <v>185</v>
      </c>
      <c r="D63" s="74"/>
      <c r="E63" s="74"/>
      <c r="F63" s="74"/>
      <c r="G63" s="74"/>
      <c r="H63" s="74"/>
      <c r="I63" s="58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0</v>
      </c>
    </row>
    <row r="64" spans="1:35">
      <c r="A64" s="7" t="s">
        <v>73</v>
      </c>
      <c r="B64" s="8" t="s">
        <v>248</v>
      </c>
      <c r="C64" s="28" t="s">
        <v>187</v>
      </c>
      <c r="D64" s="74"/>
      <c r="E64" s="74"/>
      <c r="F64" s="74"/>
      <c r="G64" s="74"/>
      <c r="H64" s="74"/>
      <c r="I64" s="58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0</v>
      </c>
    </row>
    <row r="65" spans="1:35">
      <c r="A65" s="7" t="s">
        <v>74</v>
      </c>
      <c r="B65" s="8" t="s">
        <v>249</v>
      </c>
      <c r="C65" s="33" t="s">
        <v>190</v>
      </c>
      <c r="D65" s="74"/>
      <c r="E65" s="74"/>
      <c r="F65" s="74"/>
      <c r="G65" s="74"/>
      <c r="H65" s="74"/>
      <c r="I65" s="58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0</v>
      </c>
    </row>
    <row r="66" spans="1:35">
      <c r="A66" s="7" t="s">
        <v>75</v>
      </c>
      <c r="B66" s="8" t="s">
        <v>250</v>
      </c>
      <c r="C66" s="27" t="s">
        <v>185</v>
      </c>
      <c r="D66" s="74"/>
      <c r="E66" s="74"/>
      <c r="F66" s="74"/>
      <c r="G66" s="74"/>
      <c r="H66" s="74"/>
      <c r="I66" s="5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0</v>
      </c>
    </row>
    <row r="67" spans="1:35">
      <c r="A67" s="7" t="s">
        <v>76</v>
      </c>
      <c r="B67" s="8" t="s">
        <v>251</v>
      </c>
      <c r="C67" s="27" t="s">
        <v>185</v>
      </c>
      <c r="D67" s="74"/>
      <c r="E67" s="74"/>
      <c r="F67" s="74"/>
      <c r="G67" s="74"/>
      <c r="H67" s="74"/>
      <c r="I67" s="5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0</v>
      </c>
    </row>
    <row r="68" spans="1:35">
      <c r="A68" s="7" t="s">
        <v>77</v>
      </c>
      <c r="B68" s="8" t="s">
        <v>252</v>
      </c>
      <c r="C68" s="26" t="s">
        <v>181</v>
      </c>
      <c r="D68" s="74"/>
      <c r="E68" s="74"/>
      <c r="F68" s="74"/>
      <c r="G68" s="74"/>
      <c r="H68" s="74"/>
      <c r="I68" s="5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0</v>
      </c>
    </row>
    <row r="69" spans="1:35">
      <c r="A69" s="7" t="s">
        <v>78</v>
      </c>
      <c r="B69" s="8" t="s">
        <v>253</v>
      </c>
      <c r="C69" s="33" t="s">
        <v>190</v>
      </c>
      <c r="D69" s="74"/>
      <c r="E69" s="74"/>
      <c r="F69" s="74"/>
      <c r="G69" s="74"/>
      <c r="H69" s="74"/>
      <c r="I69" s="5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0</v>
      </c>
    </row>
    <row r="70" spans="1:35">
      <c r="A70" s="7" t="s">
        <v>79</v>
      </c>
      <c r="B70" s="8" t="s">
        <v>254</v>
      </c>
      <c r="C70" s="28" t="s">
        <v>187</v>
      </c>
      <c r="D70" s="74"/>
      <c r="E70" s="74"/>
      <c r="F70" s="74"/>
      <c r="G70" s="74"/>
      <c r="H70" s="74"/>
      <c r="I70" s="5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0</v>
      </c>
    </row>
    <row r="71" spans="1:35">
      <c r="A71" s="7" t="s">
        <v>80</v>
      </c>
      <c r="B71" s="8" t="s">
        <v>255</v>
      </c>
      <c r="C71" s="26" t="s">
        <v>181</v>
      </c>
      <c r="D71" s="74"/>
      <c r="E71" s="74"/>
      <c r="F71" s="74"/>
      <c r="G71" s="74"/>
      <c r="H71" s="74"/>
      <c r="I71" s="5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0</v>
      </c>
    </row>
    <row r="72" spans="1:35">
      <c r="A72" s="7" t="s">
        <v>81</v>
      </c>
      <c r="B72" s="8" t="s">
        <v>256</v>
      </c>
      <c r="C72" s="29" t="s">
        <v>201</v>
      </c>
      <c r="D72" s="74"/>
      <c r="E72" s="74"/>
      <c r="F72" s="74"/>
      <c r="G72" s="74"/>
      <c r="H72" s="74"/>
      <c r="I72" s="5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0</v>
      </c>
    </row>
    <row r="73" spans="1:35">
      <c r="A73" s="7" t="s">
        <v>82</v>
      </c>
      <c r="B73" s="8" t="s">
        <v>257</v>
      </c>
      <c r="C73" s="34" t="s">
        <v>216</v>
      </c>
      <c r="D73" s="74"/>
      <c r="E73" s="74"/>
      <c r="F73" s="74"/>
      <c r="G73" s="74"/>
      <c r="H73" s="74"/>
      <c r="I73" s="5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0</v>
      </c>
    </row>
    <row r="74" spans="1:35">
      <c r="A74" s="7" t="s">
        <v>83</v>
      </c>
      <c r="B74" s="8" t="s">
        <v>258</v>
      </c>
      <c r="C74" s="33" t="s">
        <v>190</v>
      </c>
      <c r="D74" s="74"/>
      <c r="E74" s="74"/>
      <c r="F74" s="74"/>
      <c r="G74" s="74"/>
      <c r="H74" s="74"/>
      <c r="I74" s="5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0</v>
      </c>
    </row>
    <row r="75" spans="1:35">
      <c r="A75" s="7" t="s">
        <v>84</v>
      </c>
      <c r="B75" s="8" t="s">
        <v>259</v>
      </c>
      <c r="C75" s="34" t="s">
        <v>216</v>
      </c>
      <c r="D75" s="74"/>
      <c r="E75" s="74"/>
      <c r="F75" s="74"/>
      <c r="G75" s="74"/>
      <c r="H75" s="74"/>
      <c r="I75" s="5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0</v>
      </c>
    </row>
    <row r="76" spans="1:35">
      <c r="A76" s="7" t="s">
        <v>85</v>
      </c>
      <c r="B76" s="8" t="s">
        <v>260</v>
      </c>
      <c r="C76" s="26" t="s">
        <v>181</v>
      </c>
      <c r="D76" s="74"/>
      <c r="E76" s="74"/>
      <c r="F76" s="74"/>
      <c r="G76" s="74"/>
      <c r="H76" s="74"/>
      <c r="I76" s="5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0</v>
      </c>
    </row>
    <row r="77" spans="1:35">
      <c r="A77" s="7" t="s">
        <v>86</v>
      </c>
      <c r="B77" s="8" t="s">
        <v>261</v>
      </c>
      <c r="C77" s="27" t="s">
        <v>185</v>
      </c>
      <c r="D77" s="74"/>
      <c r="E77" s="74"/>
      <c r="F77" s="74"/>
      <c r="G77" s="74"/>
      <c r="H77" s="74"/>
      <c r="I77" s="5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0</v>
      </c>
    </row>
    <row r="78" spans="1:35">
      <c r="A78" s="24" t="s">
        <v>87</v>
      </c>
      <c r="B78" s="8" t="s">
        <v>262</v>
      </c>
      <c r="C78" s="32" t="s">
        <v>183</v>
      </c>
      <c r="D78" s="74"/>
      <c r="E78" s="74"/>
      <c r="F78" s="74"/>
      <c r="G78" s="74"/>
      <c r="H78" s="74"/>
      <c r="I78" s="5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0</v>
      </c>
    </row>
    <row r="79" spans="1:35" ht="15.75">
      <c r="A79" s="7" t="s">
        <v>88</v>
      </c>
      <c r="B79" s="8" t="s">
        <v>263</v>
      </c>
      <c r="C79" s="26" t="s">
        <v>181</v>
      </c>
      <c r="D79" s="74"/>
      <c r="E79" s="74"/>
      <c r="F79" s="74"/>
      <c r="G79" s="74"/>
      <c r="H79" s="74"/>
      <c r="I79" s="5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/>
      <c r="E80" s="74"/>
      <c r="F80" s="74"/>
      <c r="G80" s="74"/>
      <c r="H80" s="74"/>
      <c r="I80" s="5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/>
      <c r="E81" s="74"/>
      <c r="F81" s="74"/>
      <c r="G81" s="74"/>
      <c r="H81" s="74"/>
      <c r="I81" s="5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/>
      <c r="E82" s="74"/>
      <c r="F82" s="74"/>
      <c r="G82" s="74"/>
      <c r="H82" s="74"/>
      <c r="I82" s="5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/>
      <c r="E83" s="74"/>
      <c r="F83" s="74"/>
      <c r="G83" s="74"/>
      <c r="H83" s="74"/>
      <c r="I83" s="5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0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/>
      <c r="E84" s="74"/>
      <c r="F84" s="74"/>
      <c r="G84" s="74"/>
      <c r="H84" s="74"/>
      <c r="I84" s="5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0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/>
      <c r="E85" s="74"/>
      <c r="F85" s="74"/>
      <c r="G85" s="74"/>
      <c r="H85" s="74"/>
      <c r="I85" s="5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0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/>
      <c r="E86" s="74"/>
      <c r="F86" s="74"/>
      <c r="G86" s="74"/>
      <c r="H86" s="74"/>
      <c r="I86" s="5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0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/>
      <c r="E87" s="74"/>
      <c r="F87" s="74"/>
      <c r="G87" s="74"/>
      <c r="H87" s="74"/>
      <c r="I87" s="5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0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/>
      <c r="E88" s="74"/>
      <c r="F88" s="74"/>
      <c r="G88" s="74"/>
      <c r="H88" s="74"/>
      <c r="I88" s="5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0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/>
      <c r="E89" s="74"/>
      <c r="F89" s="74"/>
      <c r="G89" s="74"/>
      <c r="H89" s="74"/>
      <c r="I89" s="5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0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/>
      <c r="E90" s="74"/>
      <c r="F90" s="74"/>
      <c r="G90" s="74"/>
      <c r="H90" s="74"/>
      <c r="I90" s="5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0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/>
      <c r="E91" s="74"/>
      <c r="F91" s="74"/>
      <c r="G91" s="74"/>
      <c r="H91" s="74"/>
      <c r="I91" s="5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/>
      <c r="E92" s="74"/>
      <c r="F92" s="74"/>
      <c r="G92" s="74"/>
      <c r="H92" s="74"/>
      <c r="I92" s="5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0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/>
      <c r="E93" s="74"/>
      <c r="F93" s="74"/>
      <c r="G93" s="74"/>
      <c r="H93" s="74"/>
      <c r="I93" s="5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0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/>
      <c r="E94" s="74"/>
      <c r="F94" s="74"/>
      <c r="G94" s="74"/>
      <c r="H94" s="74"/>
      <c r="I94" s="5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0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/>
      <c r="E95" s="74"/>
      <c r="F95" s="74"/>
      <c r="G95" s="74"/>
      <c r="H95" s="74"/>
      <c r="I95" s="5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/>
      <c r="E96" s="74"/>
      <c r="F96" s="74"/>
      <c r="G96" s="74"/>
      <c r="H96" s="74"/>
      <c r="I96" s="5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0</v>
      </c>
    </row>
    <row r="97" spans="1:34">
      <c r="A97" s="7" t="s">
        <v>106</v>
      </c>
      <c r="B97" s="8" t="s">
        <v>281</v>
      </c>
      <c r="C97" s="27" t="s">
        <v>185</v>
      </c>
      <c r="D97" s="74"/>
      <c r="E97" s="74"/>
      <c r="F97" s="74"/>
      <c r="G97" s="74"/>
      <c r="H97" s="74"/>
      <c r="I97" s="5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0</v>
      </c>
    </row>
    <row r="98" spans="1:34">
      <c r="A98" s="7" t="s">
        <v>107</v>
      </c>
      <c r="B98" s="8" t="s">
        <v>282</v>
      </c>
      <c r="C98" s="26" t="s">
        <v>181</v>
      </c>
      <c r="D98" s="74"/>
      <c r="E98" s="74"/>
      <c r="F98" s="74"/>
      <c r="G98" s="74"/>
      <c r="H98" s="74"/>
      <c r="I98" s="5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0</v>
      </c>
    </row>
    <row r="99" spans="1:34">
      <c r="A99" s="7" t="s">
        <v>108</v>
      </c>
      <c r="B99" s="8" t="s">
        <v>283</v>
      </c>
      <c r="C99" s="33" t="s">
        <v>190</v>
      </c>
      <c r="D99" s="74"/>
      <c r="E99" s="74"/>
      <c r="F99" s="74"/>
      <c r="G99" s="74"/>
      <c r="H99" s="74"/>
      <c r="I99" s="5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0</v>
      </c>
    </row>
    <row r="100" spans="1:34">
      <c r="A100" s="7" t="s">
        <v>109</v>
      </c>
      <c r="B100" s="8" t="s">
        <v>284</v>
      </c>
      <c r="C100" s="33" t="s">
        <v>190</v>
      </c>
      <c r="D100" s="74"/>
      <c r="E100" s="74"/>
      <c r="F100" s="74"/>
      <c r="G100" s="74"/>
      <c r="H100" s="74"/>
      <c r="I100" s="5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0</v>
      </c>
    </row>
    <row r="101" spans="1:34">
      <c r="A101" s="7" t="s">
        <v>110</v>
      </c>
      <c r="B101" s="8" t="s">
        <v>285</v>
      </c>
      <c r="C101" s="32" t="s">
        <v>183</v>
      </c>
      <c r="D101" s="74"/>
      <c r="E101" s="74"/>
      <c r="F101" s="74"/>
      <c r="G101" s="74"/>
      <c r="H101" s="74"/>
      <c r="I101" s="5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0</v>
      </c>
    </row>
    <row r="102" spans="1:34">
      <c r="A102" s="7" t="s">
        <v>111</v>
      </c>
      <c r="B102" s="8" t="s">
        <v>286</v>
      </c>
      <c r="C102" s="28" t="s">
        <v>187</v>
      </c>
      <c r="D102" s="74"/>
      <c r="E102" s="74"/>
      <c r="F102" s="74"/>
      <c r="G102" s="74"/>
      <c r="H102" s="74"/>
      <c r="I102" s="5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0</v>
      </c>
    </row>
    <row r="103" spans="1:34">
      <c r="A103" s="7" t="s">
        <v>112</v>
      </c>
      <c r="B103" s="8" t="s">
        <v>287</v>
      </c>
      <c r="C103" s="27" t="s">
        <v>185</v>
      </c>
      <c r="D103" s="74"/>
      <c r="E103" s="74"/>
      <c r="F103" s="74"/>
      <c r="G103" s="74"/>
      <c r="H103" s="74"/>
      <c r="I103" s="5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0</v>
      </c>
    </row>
    <row r="104" spans="1:34">
      <c r="A104" s="7" t="s">
        <v>113</v>
      </c>
      <c r="B104" s="8" t="s">
        <v>288</v>
      </c>
      <c r="C104" s="27" t="s">
        <v>185</v>
      </c>
      <c r="D104" s="74"/>
      <c r="E104" s="74"/>
      <c r="F104" s="74"/>
      <c r="G104" s="74"/>
      <c r="H104" s="74"/>
      <c r="I104" s="5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0</v>
      </c>
    </row>
    <row r="105" spans="1:34">
      <c r="A105" s="7" t="s">
        <v>114</v>
      </c>
      <c r="B105" s="8" t="s">
        <v>289</v>
      </c>
      <c r="C105" s="29" t="s">
        <v>201</v>
      </c>
      <c r="D105" s="74"/>
      <c r="E105" s="74"/>
      <c r="F105" s="74"/>
      <c r="G105" s="74"/>
      <c r="H105" s="74"/>
      <c r="I105" s="5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0</v>
      </c>
    </row>
    <row r="106" spans="1:34">
      <c r="A106" s="7" t="s">
        <v>115</v>
      </c>
      <c r="B106" s="8" t="s">
        <v>290</v>
      </c>
      <c r="C106" s="28" t="s">
        <v>187</v>
      </c>
      <c r="D106" s="74"/>
      <c r="E106" s="74"/>
      <c r="F106" s="74"/>
      <c r="G106" s="74"/>
      <c r="H106" s="74"/>
      <c r="I106" s="5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0</v>
      </c>
    </row>
    <row r="107" spans="1:34">
      <c r="A107" s="7" t="s">
        <v>116</v>
      </c>
      <c r="B107" s="8" t="s">
        <v>291</v>
      </c>
      <c r="C107" s="32" t="s">
        <v>183</v>
      </c>
      <c r="D107" s="74"/>
      <c r="E107" s="74"/>
      <c r="F107" s="74"/>
      <c r="G107" s="74"/>
      <c r="H107" s="74"/>
      <c r="I107" s="5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0</v>
      </c>
    </row>
    <row r="108" spans="1:34">
      <c r="A108" s="7" t="s">
        <v>117</v>
      </c>
      <c r="B108" s="8" t="s">
        <v>292</v>
      </c>
      <c r="C108" s="28" t="s">
        <v>187</v>
      </c>
      <c r="D108" s="74"/>
      <c r="E108" s="74"/>
      <c r="F108" s="74"/>
      <c r="G108" s="74"/>
      <c r="H108" s="74"/>
      <c r="I108" s="5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0</v>
      </c>
    </row>
    <row r="109" spans="1:34">
      <c r="A109" s="7" t="s">
        <v>118</v>
      </c>
      <c r="B109" s="8" t="s">
        <v>293</v>
      </c>
      <c r="C109" s="34" t="s">
        <v>216</v>
      </c>
      <c r="D109" s="74"/>
      <c r="E109" s="74"/>
      <c r="F109" s="74"/>
      <c r="G109" s="74"/>
      <c r="H109" s="74"/>
      <c r="I109" s="5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0</v>
      </c>
    </row>
    <row r="110" spans="1:34">
      <c r="A110" s="7" t="s">
        <v>119</v>
      </c>
      <c r="B110" s="8" t="s">
        <v>294</v>
      </c>
      <c r="C110" s="27" t="s">
        <v>185</v>
      </c>
      <c r="D110" s="74"/>
      <c r="E110" s="74"/>
      <c r="F110" s="74"/>
      <c r="G110" s="74"/>
      <c r="H110" s="74"/>
      <c r="I110" s="5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0</v>
      </c>
    </row>
    <row r="111" spans="1:34">
      <c r="A111" s="7" t="s">
        <v>120</v>
      </c>
      <c r="B111" s="8" t="s">
        <v>295</v>
      </c>
      <c r="C111" s="33" t="s">
        <v>190</v>
      </c>
      <c r="D111" s="74"/>
      <c r="E111" s="74"/>
      <c r="F111" s="74"/>
      <c r="G111" s="74"/>
      <c r="H111" s="74"/>
      <c r="I111" s="5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0</v>
      </c>
    </row>
    <row r="112" spans="1:34">
      <c r="A112" s="7" t="s">
        <v>121</v>
      </c>
      <c r="B112" s="8" t="s">
        <v>296</v>
      </c>
      <c r="C112" s="26" t="s">
        <v>181</v>
      </c>
      <c r="D112" s="74"/>
      <c r="E112" s="74"/>
      <c r="F112" s="74"/>
      <c r="G112" s="74"/>
      <c r="H112" s="74"/>
      <c r="I112" s="5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0</v>
      </c>
    </row>
    <row r="113" spans="1:34">
      <c r="A113" s="7" t="s">
        <v>122</v>
      </c>
      <c r="B113" s="8" t="s">
        <v>297</v>
      </c>
      <c r="C113" s="26" t="s">
        <v>181</v>
      </c>
      <c r="D113" s="74"/>
      <c r="E113" s="74"/>
      <c r="F113" s="74"/>
      <c r="G113" s="74"/>
      <c r="H113" s="74"/>
      <c r="I113" s="5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0</v>
      </c>
    </row>
    <row r="114" spans="1:34">
      <c r="A114" s="7" t="s">
        <v>123</v>
      </c>
      <c r="B114" s="8" t="s">
        <v>298</v>
      </c>
      <c r="C114" s="32" t="s">
        <v>183</v>
      </c>
      <c r="D114" s="74"/>
      <c r="E114" s="74"/>
      <c r="F114" s="74"/>
      <c r="G114" s="74"/>
      <c r="H114" s="74"/>
      <c r="I114" s="5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/>
      <c r="E115" s="74"/>
      <c r="F115" s="74"/>
      <c r="G115" s="74"/>
      <c r="H115" s="74"/>
      <c r="I115" s="5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0</v>
      </c>
    </row>
    <row r="116" spans="1:34">
      <c r="A116" s="7" t="s">
        <v>125</v>
      </c>
      <c r="B116" s="8" t="s">
        <v>300</v>
      </c>
      <c r="C116" s="33" t="s">
        <v>190</v>
      </c>
      <c r="D116" s="74"/>
      <c r="E116" s="74"/>
      <c r="F116" s="74"/>
      <c r="G116" s="74"/>
      <c r="H116" s="74"/>
      <c r="I116" s="5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0</v>
      </c>
    </row>
    <row r="117" spans="1:34">
      <c r="A117" s="7" t="s">
        <v>126</v>
      </c>
      <c r="B117" s="8" t="s">
        <v>301</v>
      </c>
      <c r="C117" s="27" t="s">
        <v>185</v>
      </c>
      <c r="D117" s="74"/>
      <c r="E117" s="74"/>
      <c r="F117" s="74"/>
      <c r="G117" s="74"/>
      <c r="H117" s="74"/>
      <c r="I117" s="5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0</v>
      </c>
    </row>
    <row r="118" spans="1:34">
      <c r="A118" s="7" t="s">
        <v>127</v>
      </c>
      <c r="B118" s="8" t="s">
        <v>302</v>
      </c>
      <c r="C118" s="34" t="s">
        <v>216</v>
      </c>
      <c r="D118" s="74"/>
      <c r="E118" s="74"/>
      <c r="F118" s="74"/>
      <c r="G118" s="74"/>
      <c r="H118" s="74"/>
      <c r="I118" s="5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0</v>
      </c>
    </row>
    <row r="119" spans="1:34">
      <c r="A119" s="7" t="s">
        <v>128</v>
      </c>
      <c r="B119" s="8" t="s">
        <v>303</v>
      </c>
      <c r="C119" s="26" t="s">
        <v>181</v>
      </c>
      <c r="D119" s="74"/>
      <c r="E119" s="74"/>
      <c r="F119" s="74"/>
      <c r="G119" s="74"/>
      <c r="H119" s="74"/>
      <c r="I119" s="5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0</v>
      </c>
    </row>
    <row r="120" spans="1:34">
      <c r="A120" s="7" t="s">
        <v>129</v>
      </c>
      <c r="B120" s="8" t="s">
        <v>304</v>
      </c>
      <c r="C120" s="34" t="s">
        <v>216</v>
      </c>
      <c r="D120" s="74"/>
      <c r="E120" s="74"/>
      <c r="F120" s="74"/>
      <c r="G120" s="74"/>
      <c r="H120" s="74"/>
      <c r="I120" s="5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0</v>
      </c>
    </row>
    <row r="121" spans="1:34">
      <c r="A121" s="7" t="s">
        <v>130</v>
      </c>
      <c r="B121" s="8" t="s">
        <v>305</v>
      </c>
      <c r="C121" s="32" t="s">
        <v>183</v>
      </c>
      <c r="D121" s="74"/>
      <c r="E121" s="74"/>
      <c r="F121" s="74"/>
      <c r="G121" s="74"/>
      <c r="H121" s="74"/>
      <c r="I121" s="5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0</v>
      </c>
    </row>
    <row r="122" spans="1:34">
      <c r="A122" s="7" t="s">
        <v>131</v>
      </c>
      <c r="B122" s="8" t="s">
        <v>306</v>
      </c>
      <c r="C122" s="27" t="s">
        <v>185</v>
      </c>
      <c r="D122" s="74"/>
      <c r="E122" s="74"/>
      <c r="F122" s="74"/>
      <c r="G122" s="74"/>
      <c r="H122" s="74"/>
      <c r="I122" s="5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0</v>
      </c>
    </row>
    <row r="123" spans="1:34">
      <c r="A123" s="7" t="s">
        <v>132</v>
      </c>
      <c r="B123" s="8" t="s">
        <v>307</v>
      </c>
      <c r="C123" s="33" t="s">
        <v>190</v>
      </c>
      <c r="D123" s="74"/>
      <c r="E123" s="74"/>
      <c r="F123" s="74"/>
      <c r="G123" s="74"/>
      <c r="H123" s="74"/>
      <c r="I123" s="5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0</v>
      </c>
    </row>
    <row r="124" spans="1:34">
      <c r="A124" s="7" t="s">
        <v>133</v>
      </c>
      <c r="B124" s="8" t="s">
        <v>308</v>
      </c>
      <c r="C124" s="33" t="s">
        <v>190</v>
      </c>
      <c r="D124" s="74"/>
      <c r="E124" s="74"/>
      <c r="F124" s="74"/>
      <c r="G124" s="74"/>
      <c r="H124" s="74"/>
      <c r="I124" s="5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0</v>
      </c>
    </row>
    <row r="125" spans="1:34">
      <c r="A125" s="7" t="s">
        <v>134</v>
      </c>
      <c r="B125" s="8" t="s">
        <v>309</v>
      </c>
      <c r="C125" s="26" t="s">
        <v>181</v>
      </c>
      <c r="D125" s="74"/>
      <c r="E125" s="74"/>
      <c r="F125" s="74"/>
      <c r="G125" s="74"/>
      <c r="H125" s="74"/>
      <c r="I125" s="5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0</v>
      </c>
    </row>
    <row r="126" spans="1:34">
      <c r="A126" s="7" t="s">
        <v>135</v>
      </c>
      <c r="B126" s="8" t="s">
        <v>310</v>
      </c>
      <c r="C126" s="32" t="s">
        <v>183</v>
      </c>
      <c r="D126" s="74"/>
      <c r="E126" s="74"/>
      <c r="F126" s="74"/>
      <c r="G126" s="74"/>
      <c r="H126" s="74"/>
      <c r="I126" s="5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0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5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/>
      <c r="E128" s="74"/>
      <c r="F128" s="74"/>
      <c r="G128" s="74"/>
      <c r="H128" s="74"/>
      <c r="I128" s="5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/>
      <c r="E129" s="74"/>
      <c r="F129" s="74"/>
      <c r="G129" s="74"/>
      <c r="H129" s="74"/>
      <c r="I129" s="5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0</v>
      </c>
    </row>
    <row r="130" spans="1:34">
      <c r="A130" s="7" t="s">
        <v>139</v>
      </c>
      <c r="B130" s="8" t="s">
        <v>314</v>
      </c>
      <c r="C130" s="29" t="s">
        <v>201</v>
      </c>
      <c r="D130" s="74"/>
      <c r="E130" s="74"/>
      <c r="F130" s="74"/>
      <c r="G130" s="74"/>
      <c r="H130" s="74"/>
      <c r="I130" s="5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0</v>
      </c>
    </row>
    <row r="131" spans="1:34">
      <c r="A131" s="7" t="s">
        <v>140</v>
      </c>
      <c r="B131" s="8" t="s">
        <v>315</v>
      </c>
      <c r="C131" s="32" t="s">
        <v>183</v>
      </c>
      <c r="D131" s="74"/>
      <c r="E131" s="74"/>
      <c r="F131" s="74"/>
      <c r="G131" s="74"/>
      <c r="H131" s="74"/>
      <c r="I131" s="5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0</v>
      </c>
    </row>
    <row r="132" spans="1:34">
      <c r="A132" s="7" t="s">
        <v>141</v>
      </c>
      <c r="B132" s="8" t="s">
        <v>316</v>
      </c>
      <c r="C132" s="26" t="s">
        <v>181</v>
      </c>
      <c r="D132" s="74"/>
      <c r="E132" s="74"/>
      <c r="F132" s="74"/>
      <c r="G132" s="74"/>
      <c r="H132" s="74"/>
      <c r="I132" s="5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0</v>
      </c>
    </row>
    <row r="133" spans="1:34">
      <c r="A133" s="7" t="s">
        <v>142</v>
      </c>
      <c r="B133" s="8" t="s">
        <v>317</v>
      </c>
      <c r="C133" s="26" t="s">
        <v>181</v>
      </c>
      <c r="D133" s="74"/>
      <c r="E133" s="74"/>
      <c r="F133" s="74"/>
      <c r="G133" s="74"/>
      <c r="H133" s="74"/>
      <c r="I133" s="5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0</v>
      </c>
    </row>
    <row r="134" spans="1:34">
      <c r="A134" s="7" t="s">
        <v>143</v>
      </c>
      <c r="B134" s="8" t="s">
        <v>318</v>
      </c>
      <c r="C134" s="34" t="s">
        <v>216</v>
      </c>
      <c r="D134" s="74"/>
      <c r="E134" s="74"/>
      <c r="F134" s="74"/>
      <c r="G134" s="74"/>
      <c r="H134" s="74"/>
      <c r="I134" s="5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0</v>
      </c>
    </row>
    <row r="135" spans="1:34">
      <c r="A135" s="7" t="s">
        <v>144</v>
      </c>
      <c r="B135" s="8" t="s">
        <v>319</v>
      </c>
      <c r="C135" s="29" t="s">
        <v>201</v>
      </c>
      <c r="D135" s="74"/>
      <c r="E135" s="74"/>
      <c r="F135" s="74"/>
      <c r="G135" s="74"/>
      <c r="H135" s="74"/>
      <c r="I135" s="5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0</v>
      </c>
    </row>
    <row r="136" spans="1:34">
      <c r="A136" s="7" t="s">
        <v>145</v>
      </c>
      <c r="B136" s="8" t="s">
        <v>320</v>
      </c>
      <c r="C136" s="32" t="s">
        <v>183</v>
      </c>
      <c r="D136" s="74"/>
      <c r="E136" s="74"/>
      <c r="F136" s="74"/>
      <c r="G136" s="74"/>
      <c r="H136" s="74"/>
      <c r="I136" s="5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/>
      <c r="E137" s="74"/>
      <c r="F137" s="74"/>
      <c r="G137" s="74"/>
      <c r="H137" s="74"/>
      <c r="I137" s="5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0</v>
      </c>
    </row>
    <row r="138" spans="1:34">
      <c r="A138" s="7" t="s">
        <v>147</v>
      </c>
      <c r="B138" s="8" t="s">
        <v>322</v>
      </c>
      <c r="C138" s="34" t="s">
        <v>216</v>
      </c>
      <c r="D138" s="74"/>
      <c r="E138" s="74"/>
      <c r="F138" s="74"/>
      <c r="G138" s="74"/>
      <c r="H138" s="74"/>
      <c r="I138" s="5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0</v>
      </c>
    </row>
    <row r="139" spans="1:34">
      <c r="A139" s="7" t="s">
        <v>148</v>
      </c>
      <c r="B139" s="8" t="s">
        <v>323</v>
      </c>
      <c r="C139" s="32" t="s">
        <v>183</v>
      </c>
      <c r="D139" s="74"/>
      <c r="E139" s="74"/>
      <c r="F139" s="74"/>
      <c r="G139" s="74"/>
      <c r="H139" s="74"/>
      <c r="I139" s="5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0</v>
      </c>
    </row>
    <row r="140" spans="1:34">
      <c r="A140" s="7" t="s">
        <v>149</v>
      </c>
      <c r="B140" s="8" t="s">
        <v>324</v>
      </c>
      <c r="C140" s="33" t="s">
        <v>190</v>
      </c>
      <c r="D140" s="74"/>
      <c r="E140" s="74"/>
      <c r="F140" s="74"/>
      <c r="G140" s="74"/>
      <c r="H140" s="74"/>
      <c r="I140" s="5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/>
      <c r="E141" s="74"/>
      <c r="F141" s="74"/>
      <c r="G141" s="74"/>
      <c r="H141" s="74"/>
      <c r="I141" s="5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0</v>
      </c>
    </row>
    <row r="142" spans="1:34">
      <c r="A142" s="7" t="s">
        <v>151</v>
      </c>
      <c r="B142" s="8" t="s">
        <v>326</v>
      </c>
      <c r="C142" s="32" t="s">
        <v>183</v>
      </c>
      <c r="D142" s="74"/>
      <c r="E142" s="74"/>
      <c r="F142" s="74"/>
      <c r="G142" s="74"/>
      <c r="H142" s="74"/>
      <c r="I142" s="5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0</v>
      </c>
    </row>
    <row r="143" spans="1:34">
      <c r="A143" s="7" t="s">
        <v>152</v>
      </c>
      <c r="B143" s="8" t="s">
        <v>327</v>
      </c>
      <c r="C143" s="28" t="s">
        <v>187</v>
      </c>
      <c r="D143" s="74"/>
      <c r="E143" s="74"/>
      <c r="F143" s="74"/>
      <c r="G143" s="74"/>
      <c r="H143" s="74"/>
      <c r="I143" s="5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0</v>
      </c>
    </row>
    <row r="144" spans="1:34">
      <c r="A144" s="7" t="s">
        <v>153</v>
      </c>
      <c r="B144" s="8" t="s">
        <v>328</v>
      </c>
      <c r="C144" s="27" t="s">
        <v>185</v>
      </c>
      <c r="D144" s="74"/>
      <c r="E144" s="74"/>
      <c r="F144" s="74"/>
      <c r="G144" s="74"/>
      <c r="H144" s="74"/>
      <c r="I144" s="5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0</v>
      </c>
    </row>
    <row r="145" spans="1:34">
      <c r="A145" s="7" t="s">
        <v>154</v>
      </c>
      <c r="B145" s="8" t="s">
        <v>329</v>
      </c>
      <c r="C145" s="26" t="s">
        <v>181</v>
      </c>
      <c r="D145" s="74"/>
      <c r="E145" s="74"/>
      <c r="F145" s="74"/>
      <c r="G145" s="74"/>
      <c r="H145" s="74"/>
      <c r="I145" s="5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/>
      <c r="E146" s="74"/>
      <c r="F146" s="74"/>
      <c r="G146" s="74"/>
      <c r="H146" s="74"/>
      <c r="I146" s="5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0</v>
      </c>
    </row>
    <row r="147" spans="1:34">
      <c r="A147" s="7" t="s">
        <v>156</v>
      </c>
      <c r="B147" s="8" t="s">
        <v>331</v>
      </c>
      <c r="C147" s="29" t="s">
        <v>201</v>
      </c>
      <c r="D147" s="74"/>
      <c r="E147" s="74"/>
      <c r="F147" s="74"/>
      <c r="G147" s="74"/>
      <c r="H147" s="74"/>
      <c r="I147" s="5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0</v>
      </c>
    </row>
    <row r="148" spans="1:34">
      <c r="A148" s="7" t="s">
        <v>157</v>
      </c>
      <c r="B148" s="8" t="s">
        <v>332</v>
      </c>
      <c r="C148" s="32" t="s">
        <v>183</v>
      </c>
      <c r="D148" s="74"/>
      <c r="E148" s="74"/>
      <c r="F148" s="74"/>
      <c r="G148" s="74"/>
      <c r="H148" s="74"/>
      <c r="I148" s="5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0</v>
      </c>
    </row>
    <row r="149" spans="1:34">
      <c r="A149" s="7" t="s">
        <v>158</v>
      </c>
      <c r="B149" s="8" t="s">
        <v>333</v>
      </c>
      <c r="C149" s="26" t="s">
        <v>181</v>
      </c>
      <c r="D149" s="74"/>
      <c r="E149" s="74"/>
      <c r="F149" s="74"/>
      <c r="G149" s="74"/>
      <c r="H149" s="74"/>
      <c r="I149" s="5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0</v>
      </c>
    </row>
    <row r="150" spans="1:34">
      <c r="A150" s="7" t="s">
        <v>159</v>
      </c>
      <c r="B150" s="8" t="s">
        <v>334</v>
      </c>
      <c r="C150" s="28" t="s">
        <v>187</v>
      </c>
      <c r="D150" s="74"/>
      <c r="E150" s="74"/>
      <c r="F150" s="74"/>
      <c r="G150" s="74"/>
      <c r="H150" s="74"/>
      <c r="I150" s="5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0</v>
      </c>
    </row>
    <row r="151" spans="1:34">
      <c r="A151" s="7" t="s">
        <v>160</v>
      </c>
      <c r="B151" s="8" t="s">
        <v>335</v>
      </c>
      <c r="C151" s="27" t="s">
        <v>185</v>
      </c>
      <c r="D151" s="74"/>
      <c r="E151" s="74"/>
      <c r="F151" s="74"/>
      <c r="G151" s="74"/>
      <c r="H151" s="74"/>
      <c r="I151" s="5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0</v>
      </c>
    </row>
    <row r="152" spans="1:34">
      <c r="A152" s="7" t="s">
        <v>161</v>
      </c>
      <c r="B152" s="8" t="s">
        <v>336</v>
      </c>
      <c r="C152" s="27" t="s">
        <v>185</v>
      </c>
      <c r="D152" s="74"/>
      <c r="E152" s="74"/>
      <c r="F152" s="74"/>
      <c r="G152" s="74"/>
      <c r="H152" s="74"/>
      <c r="I152" s="5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0</v>
      </c>
    </row>
    <row r="153" spans="1:34">
      <c r="A153" s="7" t="s">
        <v>162</v>
      </c>
      <c r="B153" s="8" t="s">
        <v>337</v>
      </c>
      <c r="C153" s="32" t="s">
        <v>183</v>
      </c>
      <c r="D153" s="74"/>
      <c r="E153" s="74"/>
      <c r="F153" s="74"/>
      <c r="G153" s="74"/>
      <c r="H153" s="74"/>
      <c r="I153" s="5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0</v>
      </c>
    </row>
    <row r="154" spans="1:34">
      <c r="A154" s="7" t="s">
        <v>163</v>
      </c>
      <c r="B154" s="8" t="s">
        <v>338</v>
      </c>
      <c r="C154" s="29" t="s">
        <v>201</v>
      </c>
      <c r="D154" s="74"/>
      <c r="E154" s="74"/>
      <c r="F154" s="74"/>
      <c r="G154" s="74"/>
      <c r="H154" s="74"/>
      <c r="I154" s="5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0</v>
      </c>
    </row>
    <row r="155" spans="1:34">
      <c r="A155" s="7" t="s">
        <v>164</v>
      </c>
      <c r="B155" s="8" t="s">
        <v>339</v>
      </c>
      <c r="C155" s="27" t="s">
        <v>185</v>
      </c>
      <c r="D155" s="74"/>
      <c r="E155" s="74"/>
      <c r="F155" s="74"/>
      <c r="G155" s="74"/>
      <c r="H155" s="74"/>
      <c r="I155" s="5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0</v>
      </c>
    </row>
    <row r="156" spans="1:34">
      <c r="A156" s="7" t="s">
        <v>165</v>
      </c>
      <c r="B156" s="8" t="s">
        <v>340</v>
      </c>
      <c r="C156" s="33" t="s">
        <v>190</v>
      </c>
      <c r="D156" s="74"/>
      <c r="E156" s="74"/>
      <c r="F156" s="74"/>
      <c r="G156" s="74"/>
      <c r="H156" s="74"/>
      <c r="I156" s="5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0</v>
      </c>
    </row>
    <row r="157" spans="1:34">
      <c r="A157" s="7" t="s">
        <v>166</v>
      </c>
      <c r="B157" s="8" t="s">
        <v>341</v>
      </c>
      <c r="C157" s="34" t="s">
        <v>216</v>
      </c>
      <c r="D157" s="74"/>
      <c r="E157" s="74"/>
      <c r="F157" s="74"/>
      <c r="G157" s="74"/>
      <c r="H157" s="74"/>
      <c r="I157" s="5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0</v>
      </c>
    </row>
    <row r="158" spans="1:34">
      <c r="A158" s="7" t="s">
        <v>167</v>
      </c>
      <c r="B158" s="8" t="s">
        <v>342</v>
      </c>
      <c r="C158" s="33" t="s">
        <v>190</v>
      </c>
      <c r="D158" s="74"/>
      <c r="E158" s="74"/>
      <c r="F158" s="74"/>
      <c r="G158" s="74"/>
      <c r="H158" s="74"/>
      <c r="I158" s="5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0</v>
      </c>
    </row>
    <row r="159" spans="1:34">
      <c r="A159" s="7" t="s">
        <v>168</v>
      </c>
      <c r="B159" s="8" t="s">
        <v>343</v>
      </c>
      <c r="C159" s="29" t="s">
        <v>201</v>
      </c>
      <c r="D159" s="74"/>
      <c r="E159" s="74"/>
      <c r="F159" s="74"/>
      <c r="G159" s="74"/>
      <c r="H159" s="74"/>
      <c r="I159" s="5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0</v>
      </c>
    </row>
    <row r="160" spans="1:34">
      <c r="A160" s="7" t="s">
        <v>169</v>
      </c>
      <c r="B160" s="8" t="s">
        <v>344</v>
      </c>
      <c r="C160" s="28" t="s">
        <v>187</v>
      </c>
      <c r="D160" s="74"/>
      <c r="E160" s="74"/>
      <c r="F160" s="74"/>
      <c r="G160" s="74"/>
      <c r="H160" s="74"/>
      <c r="I160" s="5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0</v>
      </c>
    </row>
    <row r="161" spans="1:35">
      <c r="A161" s="7" t="s">
        <v>170</v>
      </c>
      <c r="B161" s="8" t="s">
        <v>345</v>
      </c>
      <c r="C161" s="32" t="s">
        <v>183</v>
      </c>
      <c r="D161" s="74"/>
      <c r="E161" s="74"/>
      <c r="F161" s="74"/>
      <c r="G161" s="74"/>
      <c r="H161" s="74"/>
      <c r="I161" s="5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0</v>
      </c>
    </row>
    <row r="162" spans="1:35">
      <c r="A162" s="7" t="s">
        <v>171</v>
      </c>
      <c r="B162" s="8" t="s">
        <v>346</v>
      </c>
      <c r="C162" s="34" t="s">
        <v>216</v>
      </c>
      <c r="D162" s="74"/>
      <c r="E162" s="74"/>
      <c r="F162" s="74"/>
      <c r="G162" s="74"/>
      <c r="H162" s="74"/>
      <c r="I162" s="5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0</v>
      </c>
    </row>
    <row r="163" spans="1:35">
      <c r="A163" s="20" t="s">
        <v>172</v>
      </c>
      <c r="B163" s="17" t="s">
        <v>347</v>
      </c>
      <c r="C163" s="26" t="s">
        <v>181</v>
      </c>
      <c r="D163" s="74"/>
      <c r="E163" s="74"/>
      <c r="F163" s="74"/>
      <c r="G163" s="74"/>
      <c r="H163" s="74"/>
      <c r="I163" s="5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0</v>
      </c>
    </row>
    <row r="164" spans="1:35">
      <c r="A164" s="7" t="s">
        <v>173</v>
      </c>
      <c r="B164" s="8" t="s">
        <v>348</v>
      </c>
      <c r="C164" s="33" t="s">
        <v>190</v>
      </c>
      <c r="D164" s="74"/>
      <c r="E164" s="74"/>
      <c r="F164" s="74"/>
      <c r="G164" s="74"/>
      <c r="H164" s="74"/>
      <c r="I164" s="5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0</v>
      </c>
    </row>
    <row r="165" spans="1:35">
      <c r="A165" s="7" t="s">
        <v>174</v>
      </c>
      <c r="B165" s="8" t="s">
        <v>349</v>
      </c>
      <c r="C165" s="34" t="s">
        <v>216</v>
      </c>
      <c r="D165" s="74"/>
      <c r="E165" s="74"/>
      <c r="F165" s="74"/>
      <c r="G165" s="74"/>
      <c r="H165" s="74"/>
      <c r="I165" s="5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0</v>
      </c>
    </row>
    <row r="166" spans="1:35" ht="15.75">
      <c r="A166" s="7" t="s">
        <v>175</v>
      </c>
      <c r="B166" s="8" t="s">
        <v>350</v>
      </c>
      <c r="C166" s="29" t="s">
        <v>201</v>
      </c>
      <c r="D166" s="74"/>
      <c r="E166" s="74"/>
      <c r="F166" s="74"/>
      <c r="G166" s="74"/>
      <c r="H166" s="74"/>
      <c r="I166" s="5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0</v>
      </c>
      <c r="E168" s="63">
        <f t="shared" si="4"/>
        <v>0</v>
      </c>
      <c r="F168" s="40">
        <f t="shared" si="4"/>
        <v>0</v>
      </c>
      <c r="G168" s="40">
        <f t="shared" si="4"/>
        <v>0</v>
      </c>
      <c r="H168" s="40">
        <f t="shared" si="4"/>
        <v>0</v>
      </c>
      <c r="I168" s="40">
        <f t="shared" si="4"/>
        <v>0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0</v>
      </c>
    </row>
    <row r="169" spans="1:35">
      <c r="E169" s="10"/>
      <c r="F169" s="10"/>
      <c r="G169" s="10"/>
      <c r="H169" s="10"/>
      <c r="I169" s="10"/>
      <c r="J169" s="36"/>
    </row>
  </sheetData>
  <autoFilter ref="A1:AP168" xr:uid="{00000000-0009-0000-0000-000017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AI169"/>
  <sheetViews>
    <sheetView zoomScale="80" zoomScaleNormal="80" workbookViewId="0">
      <pane xSplit="2" ySplit="1" topLeftCell="C2" activePane="bottomRight" state="frozen"/>
      <selection activeCell="F38" sqref="F38"/>
      <selection pane="topRight" activeCell="F38" sqref="F38"/>
      <selection pane="bottomLeft" activeCell="F38" sqref="F38"/>
      <selection pane="bottomRight" activeCell="D10" sqref="D10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/>
      <c r="E2" s="74"/>
      <c r="F2" s="74"/>
      <c r="G2" s="74"/>
      <c r="H2" s="74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/>
    </row>
    <row r="3" spans="1:34">
      <c r="A3" s="7" t="s">
        <v>2</v>
      </c>
      <c r="B3" s="8" t="s">
        <v>182</v>
      </c>
      <c r="C3" s="32" t="s">
        <v>183</v>
      </c>
      <c r="D3" s="74"/>
      <c r="E3" s="74"/>
      <c r="F3" s="74"/>
      <c r="G3" s="74"/>
      <c r="H3" s="74"/>
      <c r="I3" s="58"/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/>
    </row>
    <row r="4" spans="1:34">
      <c r="A4" s="7" t="s">
        <v>4</v>
      </c>
      <c r="B4" s="8" t="s">
        <v>184</v>
      </c>
      <c r="C4" s="27" t="s">
        <v>185</v>
      </c>
      <c r="D4" s="74"/>
      <c r="E4" s="74"/>
      <c r="F4" s="74"/>
      <c r="G4" s="74"/>
      <c r="H4" s="74"/>
      <c r="I4" s="58"/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/>
    </row>
    <row r="5" spans="1:34">
      <c r="A5" s="24" t="s">
        <v>6</v>
      </c>
      <c r="B5" s="8" t="s">
        <v>186</v>
      </c>
      <c r="C5" s="28" t="s">
        <v>187</v>
      </c>
      <c r="D5" s="74"/>
      <c r="E5" s="74"/>
      <c r="F5" s="74"/>
      <c r="G5" s="74"/>
      <c r="H5" s="74"/>
      <c r="I5" s="58"/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ref="AH5:AH65" si="0">SUM(I5:P5)+T5+Y5+SUM(AD5:AG5)</f>
        <v>0</v>
      </c>
    </row>
    <row r="6" spans="1:34">
      <c r="A6" s="7" t="s">
        <v>8</v>
      </c>
      <c r="B6" s="8" t="s">
        <v>188</v>
      </c>
      <c r="C6" s="27" t="s">
        <v>185</v>
      </c>
      <c r="D6" s="74"/>
      <c r="E6" s="74"/>
      <c r="F6" s="74"/>
      <c r="G6" s="74"/>
      <c r="H6" s="74"/>
      <c r="I6" s="58"/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0</v>
      </c>
    </row>
    <row r="7" spans="1:34">
      <c r="A7" s="7" t="s">
        <v>10</v>
      </c>
      <c r="B7" s="8" t="s">
        <v>189</v>
      </c>
      <c r="C7" s="33" t="s">
        <v>190</v>
      </c>
      <c r="D7" s="74"/>
      <c r="E7" s="74"/>
      <c r="F7" s="74"/>
      <c r="G7" s="74"/>
      <c r="H7" s="74"/>
      <c r="I7" s="58"/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0</v>
      </c>
    </row>
    <row r="8" spans="1:34">
      <c r="A8" s="7" t="s">
        <v>12</v>
      </c>
      <c r="B8" s="8" t="s">
        <v>191</v>
      </c>
      <c r="C8" s="28" t="s">
        <v>187</v>
      </c>
      <c r="D8" s="74"/>
      <c r="E8" s="74"/>
      <c r="F8" s="74"/>
      <c r="G8" s="74"/>
      <c r="H8" s="74"/>
      <c r="I8" s="58"/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0</v>
      </c>
    </row>
    <row r="9" spans="1:34">
      <c r="A9" s="7" t="s">
        <v>14</v>
      </c>
      <c r="B9" s="8" t="s">
        <v>192</v>
      </c>
      <c r="C9" s="28" t="s">
        <v>187</v>
      </c>
      <c r="D9" s="74"/>
      <c r="E9" s="74"/>
      <c r="F9" s="74"/>
      <c r="G9" s="74"/>
      <c r="H9" s="74"/>
      <c r="I9" s="58"/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0</v>
      </c>
    </row>
    <row r="10" spans="1:34">
      <c r="A10" s="7" t="s">
        <v>16</v>
      </c>
      <c r="B10" s="8" t="s">
        <v>193</v>
      </c>
      <c r="C10" s="33" t="s">
        <v>190</v>
      </c>
      <c r="D10" s="74"/>
      <c r="E10" s="74"/>
      <c r="F10" s="74"/>
      <c r="G10" s="74"/>
      <c r="H10" s="74"/>
      <c r="I10" s="5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0</v>
      </c>
    </row>
    <row r="11" spans="1:34">
      <c r="A11" s="7" t="s">
        <v>18</v>
      </c>
      <c r="B11" s="8" t="s">
        <v>194</v>
      </c>
      <c r="C11" s="28" t="s">
        <v>187</v>
      </c>
      <c r="D11" s="74"/>
      <c r="E11" s="74"/>
      <c r="F11" s="74"/>
      <c r="G11" s="74"/>
      <c r="H11" s="74"/>
      <c r="I11" s="5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0</v>
      </c>
    </row>
    <row r="12" spans="1:34">
      <c r="A12" s="7" t="s">
        <v>20</v>
      </c>
      <c r="B12" s="8" t="s">
        <v>195</v>
      </c>
      <c r="C12" s="28" t="s">
        <v>187</v>
      </c>
      <c r="D12" s="74"/>
      <c r="E12" s="74"/>
      <c r="F12" s="74"/>
      <c r="G12" s="74"/>
      <c r="H12" s="74"/>
      <c r="I12" s="5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0</v>
      </c>
    </row>
    <row r="13" spans="1:34">
      <c r="A13" s="7" t="s">
        <v>22</v>
      </c>
      <c r="B13" s="8" t="s">
        <v>196</v>
      </c>
      <c r="C13" s="26" t="s">
        <v>181</v>
      </c>
      <c r="D13" s="74"/>
      <c r="E13" s="74"/>
      <c r="F13" s="74"/>
      <c r="G13" s="74"/>
      <c r="H13" s="74"/>
      <c r="I13" s="5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0</v>
      </c>
    </row>
    <row r="14" spans="1:34">
      <c r="A14" s="7" t="s">
        <v>24</v>
      </c>
      <c r="B14" s="8" t="s">
        <v>197</v>
      </c>
      <c r="C14" s="27" t="s">
        <v>185</v>
      </c>
      <c r="D14" s="74"/>
      <c r="E14" s="74"/>
      <c r="F14" s="74"/>
      <c r="G14" s="74"/>
      <c r="H14" s="74"/>
      <c r="I14" s="5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0</v>
      </c>
    </row>
    <row r="15" spans="1:34">
      <c r="A15" s="7" t="s">
        <v>25</v>
      </c>
      <c r="B15" s="8" t="s">
        <v>198</v>
      </c>
      <c r="C15" s="27" t="s">
        <v>185</v>
      </c>
      <c r="D15" s="74"/>
      <c r="E15" s="74"/>
      <c r="F15" s="74"/>
      <c r="G15" s="74"/>
      <c r="H15" s="74"/>
      <c r="I15" s="5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0</v>
      </c>
    </row>
    <row r="16" spans="1:34">
      <c r="A16" s="7" t="s">
        <v>26</v>
      </c>
      <c r="B16" s="8" t="s">
        <v>199</v>
      </c>
      <c r="C16" s="32" t="s">
        <v>183</v>
      </c>
      <c r="D16" s="74"/>
      <c r="E16" s="74"/>
      <c r="F16" s="74"/>
      <c r="G16" s="74"/>
      <c r="H16" s="74"/>
      <c r="I16" s="5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0</v>
      </c>
    </row>
    <row r="17" spans="1:34">
      <c r="A17" s="7" t="s">
        <v>27</v>
      </c>
      <c r="B17" s="8" t="s">
        <v>200</v>
      </c>
      <c r="C17" s="29" t="s">
        <v>201</v>
      </c>
      <c r="D17" s="74"/>
      <c r="E17" s="74"/>
      <c r="F17" s="74"/>
      <c r="G17" s="74"/>
      <c r="H17" s="74"/>
      <c r="I17" s="5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0</v>
      </c>
    </row>
    <row r="18" spans="1:34">
      <c r="A18" s="7" t="s">
        <v>28</v>
      </c>
      <c r="B18" s="8" t="s">
        <v>202</v>
      </c>
      <c r="C18" s="32" t="s">
        <v>183</v>
      </c>
      <c r="D18" s="74"/>
      <c r="E18" s="74"/>
      <c r="F18" s="74"/>
      <c r="G18" s="74"/>
      <c r="H18" s="74"/>
      <c r="I18" s="5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0</v>
      </c>
    </row>
    <row r="19" spans="1:34">
      <c r="A19" s="7" t="s">
        <v>29</v>
      </c>
      <c r="B19" s="8" t="s">
        <v>203</v>
      </c>
      <c r="C19" s="28" t="s">
        <v>187</v>
      </c>
      <c r="D19" s="74"/>
      <c r="E19" s="74"/>
      <c r="F19" s="74"/>
      <c r="G19" s="74"/>
      <c r="H19" s="74"/>
      <c r="I19" s="58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0</v>
      </c>
    </row>
    <row r="20" spans="1:34">
      <c r="A20" s="7" t="s">
        <v>30</v>
      </c>
      <c r="B20" s="8" t="s">
        <v>204</v>
      </c>
      <c r="C20" s="28" t="s">
        <v>187</v>
      </c>
      <c r="D20" s="74"/>
      <c r="E20" s="74"/>
      <c r="F20" s="74"/>
      <c r="G20" s="74"/>
      <c r="H20" s="74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0</v>
      </c>
    </row>
    <row r="21" spans="1:34">
      <c r="A21" s="7" t="s">
        <v>31</v>
      </c>
      <c r="B21" s="8" t="s">
        <v>205</v>
      </c>
      <c r="C21" s="29" t="s">
        <v>201</v>
      </c>
      <c r="D21" s="74"/>
      <c r="E21" s="74"/>
      <c r="F21" s="74"/>
      <c r="G21" s="74"/>
      <c r="H21" s="74"/>
      <c r="I21" s="58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0</v>
      </c>
    </row>
    <row r="22" spans="1:34">
      <c r="A22" s="7" t="s">
        <v>32</v>
      </c>
      <c r="B22" s="8" t="s">
        <v>206</v>
      </c>
      <c r="C22" s="32" t="s">
        <v>183</v>
      </c>
      <c r="D22" s="74"/>
      <c r="E22" s="74"/>
      <c r="F22" s="74"/>
      <c r="G22" s="74"/>
      <c r="H22" s="74"/>
      <c r="I22" s="5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0</v>
      </c>
    </row>
    <row r="23" spans="1:34">
      <c r="A23" s="7" t="s">
        <v>33</v>
      </c>
      <c r="B23" s="8" t="s">
        <v>207</v>
      </c>
      <c r="C23" s="29" t="s">
        <v>201</v>
      </c>
      <c r="D23" s="74"/>
      <c r="E23" s="74"/>
      <c r="F23" s="74"/>
      <c r="G23" s="74"/>
      <c r="H23" s="74"/>
      <c r="I23" s="58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0</v>
      </c>
    </row>
    <row r="24" spans="1:34">
      <c r="A24" s="7" t="s">
        <v>34</v>
      </c>
      <c r="B24" s="8" t="s">
        <v>208</v>
      </c>
      <c r="C24" s="26" t="s">
        <v>181</v>
      </c>
      <c r="D24" s="74"/>
      <c r="E24" s="74"/>
      <c r="F24" s="74"/>
      <c r="G24" s="74"/>
      <c r="H24" s="74"/>
      <c r="I24" s="58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0</v>
      </c>
    </row>
    <row r="25" spans="1:34">
      <c r="A25" s="7" t="s">
        <v>35</v>
      </c>
      <c r="B25" s="8" t="s">
        <v>209</v>
      </c>
      <c r="C25" s="27" t="s">
        <v>185</v>
      </c>
      <c r="D25" s="74"/>
      <c r="E25" s="74"/>
      <c r="F25" s="74"/>
      <c r="G25" s="74"/>
      <c r="H25" s="74"/>
      <c r="I25" s="5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0</v>
      </c>
    </row>
    <row r="26" spans="1:34">
      <c r="A26" s="7" t="s">
        <v>36</v>
      </c>
      <c r="B26" s="8" t="s">
        <v>210</v>
      </c>
      <c r="C26" s="26" t="s">
        <v>181</v>
      </c>
      <c r="D26" s="74"/>
      <c r="E26" s="74"/>
      <c r="F26" s="74"/>
      <c r="G26" s="74"/>
      <c r="H26" s="74"/>
      <c r="I26" s="5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0</v>
      </c>
    </row>
    <row r="27" spans="1:34">
      <c r="A27" s="24" t="s">
        <v>37</v>
      </c>
      <c r="B27" s="8" t="s">
        <v>211</v>
      </c>
      <c r="C27" s="33" t="s">
        <v>190</v>
      </c>
      <c r="D27" s="74"/>
      <c r="E27" s="74"/>
      <c r="F27" s="74"/>
      <c r="G27" s="74"/>
      <c r="H27" s="74"/>
      <c r="I27" s="5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0</v>
      </c>
    </row>
    <row r="28" spans="1:34">
      <c r="A28" s="7" t="s">
        <v>38</v>
      </c>
      <c r="B28" s="8" t="s">
        <v>212</v>
      </c>
      <c r="C28" s="33" t="s">
        <v>190</v>
      </c>
      <c r="D28" s="74"/>
      <c r="E28" s="74"/>
      <c r="F28" s="74"/>
      <c r="G28" s="74"/>
      <c r="H28" s="74"/>
      <c r="I28" s="5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0</v>
      </c>
    </row>
    <row r="29" spans="1:34">
      <c r="A29" s="7" t="s">
        <v>39</v>
      </c>
      <c r="B29" s="8" t="s">
        <v>213</v>
      </c>
      <c r="C29" s="32" t="s">
        <v>183</v>
      </c>
      <c r="D29" s="74"/>
      <c r="E29" s="74"/>
      <c r="F29" s="74"/>
      <c r="G29" s="74"/>
      <c r="H29" s="74"/>
      <c r="I29" s="5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0</v>
      </c>
    </row>
    <row r="30" spans="1:34">
      <c r="A30" s="7" t="s">
        <v>40</v>
      </c>
      <c r="B30" s="8" t="s">
        <v>214</v>
      </c>
      <c r="C30" s="32" t="s">
        <v>183</v>
      </c>
      <c r="D30" s="74"/>
      <c r="E30" s="74"/>
      <c r="F30" s="74"/>
      <c r="G30" s="74"/>
      <c r="H30" s="74"/>
      <c r="I30" s="58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0</v>
      </c>
    </row>
    <row r="31" spans="1:34">
      <c r="A31" s="7" t="s">
        <v>41</v>
      </c>
      <c r="B31" s="8" t="s">
        <v>215</v>
      </c>
      <c r="C31" s="34" t="s">
        <v>216</v>
      </c>
      <c r="D31" s="74"/>
      <c r="E31" s="74"/>
      <c r="F31" s="74"/>
      <c r="G31" s="74"/>
      <c r="H31" s="74"/>
      <c r="I31" s="58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0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5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/>
      <c r="E33" s="74"/>
      <c r="F33" s="74"/>
      <c r="G33" s="74"/>
      <c r="H33" s="74"/>
      <c r="I33" s="58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/>
      <c r="E34" s="74"/>
      <c r="F34" s="74"/>
      <c r="G34" s="74"/>
      <c r="H34" s="74"/>
      <c r="I34" s="58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0</v>
      </c>
    </row>
    <row r="35" spans="1:35">
      <c r="A35" s="7" t="s">
        <v>45</v>
      </c>
      <c r="B35" s="8" t="s">
        <v>220</v>
      </c>
      <c r="C35" s="28" t="s">
        <v>187</v>
      </c>
      <c r="D35" s="74"/>
      <c r="E35" s="74"/>
      <c r="F35" s="74"/>
      <c r="G35" s="74"/>
      <c r="H35" s="74"/>
      <c r="I35" s="58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0</v>
      </c>
    </row>
    <row r="36" spans="1:35">
      <c r="A36" s="7" t="s">
        <v>46</v>
      </c>
      <c r="B36" s="8" t="s">
        <v>221</v>
      </c>
      <c r="C36" s="32" t="s">
        <v>183</v>
      </c>
      <c r="D36" s="74"/>
      <c r="E36" s="74"/>
      <c r="F36" s="74"/>
      <c r="G36" s="74"/>
      <c r="H36" s="74"/>
      <c r="I36" s="58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0</v>
      </c>
    </row>
    <row r="37" spans="1:35">
      <c r="A37" s="7" t="s">
        <v>47</v>
      </c>
      <c r="B37" s="8" t="s">
        <v>222</v>
      </c>
      <c r="C37" s="33" t="s">
        <v>190</v>
      </c>
      <c r="D37" s="74"/>
      <c r="E37" s="74"/>
      <c r="F37" s="74"/>
      <c r="G37" s="74"/>
      <c r="H37" s="74"/>
      <c r="I37" s="5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0</v>
      </c>
    </row>
    <row r="38" spans="1:35">
      <c r="A38" s="7" t="s">
        <v>48</v>
      </c>
      <c r="B38" s="8" t="s">
        <v>223</v>
      </c>
      <c r="C38" s="32" t="s">
        <v>183</v>
      </c>
      <c r="D38" s="74"/>
      <c r="E38" s="74"/>
      <c r="F38" s="74"/>
      <c r="G38" s="74"/>
      <c r="H38" s="74"/>
      <c r="I38" s="5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0</v>
      </c>
    </row>
    <row r="39" spans="1:35">
      <c r="A39" s="7" t="s">
        <v>49</v>
      </c>
      <c r="B39" s="8" t="s">
        <v>224</v>
      </c>
      <c r="C39" s="33" t="s">
        <v>190</v>
      </c>
      <c r="D39" s="74"/>
      <c r="E39" s="74"/>
      <c r="F39" s="74"/>
      <c r="G39" s="74"/>
      <c r="H39" s="74"/>
      <c r="I39" s="5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0</v>
      </c>
    </row>
    <row r="40" spans="1:35">
      <c r="A40" s="7" t="s">
        <v>50</v>
      </c>
      <c r="B40" s="8" t="s">
        <v>225</v>
      </c>
      <c r="C40" s="34" t="s">
        <v>216</v>
      </c>
      <c r="D40" s="74"/>
      <c r="E40" s="74"/>
      <c r="F40" s="74"/>
      <c r="G40" s="74"/>
      <c r="H40" s="74"/>
      <c r="I40" s="5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0</v>
      </c>
    </row>
    <row r="41" spans="1:35">
      <c r="A41" s="7" t="s">
        <v>51</v>
      </c>
      <c r="B41" s="8" t="s">
        <v>226</v>
      </c>
      <c r="C41" s="32" t="s">
        <v>183</v>
      </c>
      <c r="D41" s="74"/>
      <c r="E41" s="74"/>
      <c r="F41" s="74"/>
      <c r="G41" s="74"/>
      <c r="H41" s="74"/>
      <c r="I41" s="5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/>
      <c r="E42" s="74"/>
      <c r="F42" s="74"/>
      <c r="G42" s="74"/>
      <c r="H42" s="74"/>
      <c r="I42" s="5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/>
      <c r="E43" s="74"/>
      <c r="F43" s="74"/>
      <c r="G43" s="74"/>
      <c r="H43" s="74"/>
      <c r="I43" s="58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/>
      <c r="E44" s="74"/>
      <c r="F44" s="74"/>
      <c r="G44" s="74"/>
      <c r="H44" s="74"/>
      <c r="I44" s="58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0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/>
      <c r="E45" s="74"/>
      <c r="F45" s="74"/>
      <c r="G45" s="74"/>
      <c r="H45" s="74"/>
      <c r="I45" s="58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0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/>
      <c r="E46" s="74"/>
      <c r="F46" s="74"/>
      <c r="G46" s="74"/>
      <c r="H46" s="74"/>
      <c r="I46" s="58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0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/>
      <c r="E47" s="74"/>
      <c r="F47" s="74"/>
      <c r="G47" s="74"/>
      <c r="H47" s="74"/>
      <c r="I47" s="5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0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/>
      <c r="E48" s="74"/>
      <c r="F48" s="74"/>
      <c r="G48" s="74"/>
      <c r="H48" s="74"/>
      <c r="I48" s="58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0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/>
      <c r="E49" s="74"/>
      <c r="F49" s="74"/>
      <c r="G49" s="74"/>
      <c r="H49" s="74"/>
      <c r="I49" s="58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0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/>
      <c r="E50" s="74"/>
      <c r="F50" s="74"/>
      <c r="G50" s="74"/>
      <c r="H50" s="74"/>
      <c r="I50" s="58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0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/>
      <c r="E51" s="74"/>
      <c r="F51" s="74"/>
      <c r="G51" s="74"/>
      <c r="H51" s="74"/>
      <c r="I51" s="58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0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/>
      <c r="E52" s="74"/>
      <c r="F52" s="74"/>
      <c r="G52" s="74"/>
      <c r="H52" s="74"/>
      <c r="I52" s="5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0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/>
      <c r="E53" s="74"/>
      <c r="F53" s="74"/>
      <c r="G53" s="74"/>
      <c r="H53" s="74"/>
      <c r="I53" s="5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0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/>
      <c r="E54" s="74"/>
      <c r="F54" s="74"/>
      <c r="G54" s="74"/>
      <c r="H54" s="74"/>
      <c r="I54" s="58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0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/>
      <c r="E55" s="74"/>
      <c r="F55" s="74"/>
      <c r="G55" s="74"/>
      <c r="H55" s="74"/>
      <c r="I55" s="5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0</v>
      </c>
    </row>
    <row r="56" spans="1:35">
      <c r="A56" s="7" t="s">
        <v>66</v>
      </c>
      <c r="B56" s="8" t="s">
        <v>241</v>
      </c>
      <c r="C56" s="32" t="s">
        <v>183</v>
      </c>
      <c r="D56" s="74"/>
      <c r="E56" s="74"/>
      <c r="F56" s="74"/>
      <c r="G56" s="74"/>
      <c r="H56" s="74"/>
      <c r="I56" s="58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0</v>
      </c>
    </row>
    <row r="57" spans="1:35">
      <c r="A57" s="7" t="s">
        <v>67</v>
      </c>
      <c r="B57" s="8" t="s">
        <v>242</v>
      </c>
      <c r="C57" s="27" t="s">
        <v>185</v>
      </c>
      <c r="D57" s="74"/>
      <c r="E57" s="74"/>
      <c r="F57" s="74"/>
      <c r="G57" s="74"/>
      <c r="H57" s="74"/>
      <c r="I57" s="58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0</v>
      </c>
    </row>
    <row r="58" spans="1:35">
      <c r="A58" s="7" t="s">
        <v>68</v>
      </c>
      <c r="B58" s="8" t="s">
        <v>243</v>
      </c>
      <c r="C58" s="33" t="s">
        <v>190</v>
      </c>
      <c r="D58" s="74"/>
      <c r="E58" s="74"/>
      <c r="F58" s="74"/>
      <c r="G58" s="74"/>
      <c r="H58" s="74"/>
      <c r="I58" s="58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0</v>
      </c>
    </row>
    <row r="59" spans="1:35">
      <c r="A59" s="7" t="s">
        <v>69</v>
      </c>
      <c r="B59" s="8" t="s">
        <v>244</v>
      </c>
      <c r="C59" s="33" t="s">
        <v>190</v>
      </c>
      <c r="D59" s="74"/>
      <c r="E59" s="74"/>
      <c r="F59" s="74"/>
      <c r="G59" s="74"/>
      <c r="H59" s="74"/>
      <c r="I59" s="58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0</v>
      </c>
    </row>
    <row r="60" spans="1:35">
      <c r="A60" s="7" t="s">
        <v>433</v>
      </c>
      <c r="B60" s="8" t="s">
        <v>432</v>
      </c>
      <c r="C60" s="28" t="s">
        <v>187</v>
      </c>
      <c r="D60" s="74"/>
      <c r="E60" s="74"/>
      <c r="F60" s="74"/>
      <c r="G60" s="74"/>
      <c r="H60" s="74"/>
      <c r="I60" s="58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0</v>
      </c>
    </row>
    <row r="61" spans="1:35">
      <c r="A61" s="7" t="s">
        <v>70</v>
      </c>
      <c r="B61" s="8" t="s">
        <v>245</v>
      </c>
      <c r="C61" s="34" t="s">
        <v>216</v>
      </c>
      <c r="D61" s="74"/>
      <c r="E61" s="74"/>
      <c r="F61" s="74"/>
      <c r="G61" s="74"/>
      <c r="H61" s="74"/>
      <c r="I61" s="58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0</v>
      </c>
    </row>
    <row r="62" spans="1:35">
      <c r="A62" s="7" t="s">
        <v>71</v>
      </c>
      <c r="B62" s="8" t="s">
        <v>246</v>
      </c>
      <c r="C62" s="26" t="s">
        <v>181</v>
      </c>
      <c r="D62" s="74"/>
      <c r="E62" s="74"/>
      <c r="F62" s="74"/>
      <c r="G62" s="74"/>
      <c r="H62" s="74"/>
      <c r="I62" s="58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0</v>
      </c>
    </row>
    <row r="63" spans="1:35">
      <c r="A63" s="7" t="s">
        <v>72</v>
      </c>
      <c r="B63" s="8" t="s">
        <v>247</v>
      </c>
      <c r="C63" s="27" t="s">
        <v>185</v>
      </c>
      <c r="D63" s="74"/>
      <c r="E63" s="74"/>
      <c r="F63" s="74"/>
      <c r="G63" s="74"/>
      <c r="H63" s="74"/>
      <c r="I63" s="58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0</v>
      </c>
    </row>
    <row r="64" spans="1:35">
      <c r="A64" s="7" t="s">
        <v>73</v>
      </c>
      <c r="B64" s="8" t="s">
        <v>248</v>
      </c>
      <c r="C64" s="28" t="s">
        <v>187</v>
      </c>
      <c r="D64" s="74"/>
      <c r="E64" s="74"/>
      <c r="F64" s="74"/>
      <c r="G64" s="74"/>
      <c r="H64" s="74"/>
      <c r="I64" s="58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0</v>
      </c>
    </row>
    <row r="65" spans="1:35">
      <c r="A65" s="7" t="s">
        <v>74</v>
      </c>
      <c r="B65" s="8" t="s">
        <v>249</v>
      </c>
      <c r="C65" s="33" t="s">
        <v>190</v>
      </c>
      <c r="D65" s="74"/>
      <c r="E65" s="74"/>
      <c r="F65" s="74"/>
      <c r="G65" s="74"/>
      <c r="H65" s="74"/>
      <c r="I65" s="58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0</v>
      </c>
    </row>
    <row r="66" spans="1:35">
      <c r="A66" s="7" t="s">
        <v>75</v>
      </c>
      <c r="B66" s="8" t="s">
        <v>250</v>
      </c>
      <c r="C66" s="27" t="s">
        <v>185</v>
      </c>
      <c r="D66" s="74"/>
      <c r="E66" s="74"/>
      <c r="F66" s="74"/>
      <c r="G66" s="74"/>
      <c r="H66" s="74"/>
      <c r="I66" s="5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0</v>
      </c>
    </row>
    <row r="67" spans="1:35">
      <c r="A67" s="7" t="s">
        <v>76</v>
      </c>
      <c r="B67" s="8" t="s">
        <v>251</v>
      </c>
      <c r="C67" s="27" t="s">
        <v>185</v>
      </c>
      <c r="D67" s="74"/>
      <c r="E67" s="74"/>
      <c r="F67" s="74"/>
      <c r="G67" s="74"/>
      <c r="H67" s="74"/>
      <c r="I67" s="5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0</v>
      </c>
    </row>
    <row r="68" spans="1:35">
      <c r="A68" s="7" t="s">
        <v>77</v>
      </c>
      <c r="B68" s="8" t="s">
        <v>252</v>
      </c>
      <c r="C68" s="26" t="s">
        <v>181</v>
      </c>
      <c r="D68" s="74"/>
      <c r="E68" s="74"/>
      <c r="F68" s="74"/>
      <c r="G68" s="74"/>
      <c r="H68" s="74"/>
      <c r="I68" s="5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0</v>
      </c>
    </row>
    <row r="69" spans="1:35">
      <c r="A69" s="7" t="s">
        <v>78</v>
      </c>
      <c r="B69" s="8" t="s">
        <v>253</v>
      </c>
      <c r="C69" s="33" t="s">
        <v>190</v>
      </c>
      <c r="D69" s="74"/>
      <c r="E69" s="74"/>
      <c r="F69" s="74"/>
      <c r="G69" s="74"/>
      <c r="H69" s="74"/>
      <c r="I69" s="5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0</v>
      </c>
    </row>
    <row r="70" spans="1:35">
      <c r="A70" s="7" t="s">
        <v>79</v>
      </c>
      <c r="B70" s="8" t="s">
        <v>254</v>
      </c>
      <c r="C70" s="28" t="s">
        <v>187</v>
      </c>
      <c r="D70" s="74"/>
      <c r="E70" s="74"/>
      <c r="F70" s="74"/>
      <c r="G70" s="74"/>
      <c r="H70" s="74"/>
      <c r="I70" s="5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0</v>
      </c>
    </row>
    <row r="71" spans="1:35">
      <c r="A71" s="7" t="s">
        <v>80</v>
      </c>
      <c r="B71" s="8" t="s">
        <v>255</v>
      </c>
      <c r="C71" s="26" t="s">
        <v>181</v>
      </c>
      <c r="D71" s="74"/>
      <c r="E71" s="74"/>
      <c r="F71" s="74"/>
      <c r="G71" s="74"/>
      <c r="H71" s="74"/>
      <c r="I71" s="5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0</v>
      </c>
    </row>
    <row r="72" spans="1:35">
      <c r="A72" s="7" t="s">
        <v>81</v>
      </c>
      <c r="B72" s="8" t="s">
        <v>256</v>
      </c>
      <c r="C72" s="29" t="s">
        <v>201</v>
      </c>
      <c r="D72" s="74"/>
      <c r="E72" s="74"/>
      <c r="F72" s="74"/>
      <c r="G72" s="74"/>
      <c r="H72" s="74"/>
      <c r="I72" s="5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0</v>
      </c>
    </row>
    <row r="73" spans="1:35">
      <c r="A73" s="7" t="s">
        <v>82</v>
      </c>
      <c r="B73" s="8" t="s">
        <v>257</v>
      </c>
      <c r="C73" s="34" t="s">
        <v>216</v>
      </c>
      <c r="D73" s="74"/>
      <c r="E73" s="74"/>
      <c r="F73" s="74"/>
      <c r="G73" s="74"/>
      <c r="H73" s="74"/>
      <c r="I73" s="5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0</v>
      </c>
    </row>
    <row r="74" spans="1:35">
      <c r="A74" s="7" t="s">
        <v>83</v>
      </c>
      <c r="B74" s="8" t="s">
        <v>258</v>
      </c>
      <c r="C74" s="33" t="s">
        <v>190</v>
      </c>
      <c r="D74" s="74"/>
      <c r="E74" s="74"/>
      <c r="F74" s="74"/>
      <c r="G74" s="74"/>
      <c r="H74" s="74"/>
      <c r="I74" s="5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0</v>
      </c>
    </row>
    <row r="75" spans="1:35">
      <c r="A75" s="7" t="s">
        <v>84</v>
      </c>
      <c r="B75" s="8" t="s">
        <v>259</v>
      </c>
      <c r="C75" s="34" t="s">
        <v>216</v>
      </c>
      <c r="D75" s="74"/>
      <c r="E75" s="74"/>
      <c r="F75" s="74"/>
      <c r="G75" s="74"/>
      <c r="H75" s="74"/>
      <c r="I75" s="5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0</v>
      </c>
    </row>
    <row r="76" spans="1:35">
      <c r="A76" s="7" t="s">
        <v>85</v>
      </c>
      <c r="B76" s="8" t="s">
        <v>260</v>
      </c>
      <c r="C76" s="26" t="s">
        <v>181</v>
      </c>
      <c r="D76" s="74"/>
      <c r="E76" s="74"/>
      <c r="F76" s="74"/>
      <c r="G76" s="74"/>
      <c r="H76" s="74"/>
      <c r="I76" s="5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0</v>
      </c>
    </row>
    <row r="77" spans="1:35">
      <c r="A77" s="7" t="s">
        <v>86</v>
      </c>
      <c r="B77" s="8" t="s">
        <v>261</v>
      </c>
      <c r="C77" s="27" t="s">
        <v>185</v>
      </c>
      <c r="D77" s="74"/>
      <c r="E77" s="74"/>
      <c r="F77" s="74"/>
      <c r="G77" s="74"/>
      <c r="H77" s="74"/>
      <c r="I77" s="5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0</v>
      </c>
    </row>
    <row r="78" spans="1:35">
      <c r="A78" s="24" t="s">
        <v>87</v>
      </c>
      <c r="B78" s="8" t="s">
        <v>262</v>
      </c>
      <c r="C78" s="32" t="s">
        <v>183</v>
      </c>
      <c r="D78" s="74"/>
      <c r="E78" s="74"/>
      <c r="F78" s="74"/>
      <c r="G78" s="74"/>
      <c r="H78" s="74"/>
      <c r="I78" s="5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0</v>
      </c>
    </row>
    <row r="79" spans="1:35" ht="15.75">
      <c r="A79" s="7" t="s">
        <v>88</v>
      </c>
      <c r="B79" s="8" t="s">
        <v>263</v>
      </c>
      <c r="C79" s="26" t="s">
        <v>181</v>
      </c>
      <c r="D79" s="74"/>
      <c r="E79" s="74"/>
      <c r="F79" s="74"/>
      <c r="G79" s="74"/>
      <c r="H79" s="74"/>
      <c r="I79" s="5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/>
      <c r="E80" s="74"/>
      <c r="F80" s="74"/>
      <c r="G80" s="74"/>
      <c r="H80" s="74"/>
      <c r="I80" s="5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/>
      <c r="E81" s="74"/>
      <c r="F81" s="74"/>
      <c r="G81" s="74"/>
      <c r="H81" s="74"/>
      <c r="I81" s="5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/>
      <c r="E82" s="74"/>
      <c r="F82" s="74"/>
      <c r="G82" s="74"/>
      <c r="H82" s="74"/>
      <c r="I82" s="5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/>
      <c r="E83" s="74"/>
      <c r="F83" s="74"/>
      <c r="G83" s="74"/>
      <c r="H83" s="74"/>
      <c r="I83" s="5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0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/>
      <c r="E84" s="74"/>
      <c r="F84" s="74"/>
      <c r="G84" s="74"/>
      <c r="H84" s="74"/>
      <c r="I84" s="5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0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/>
      <c r="E85" s="74"/>
      <c r="F85" s="74"/>
      <c r="G85" s="74"/>
      <c r="H85" s="74"/>
      <c r="I85" s="5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0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/>
      <c r="E86" s="74"/>
      <c r="F86" s="74"/>
      <c r="G86" s="74"/>
      <c r="H86" s="74"/>
      <c r="I86" s="5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0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/>
      <c r="E87" s="74"/>
      <c r="F87" s="74"/>
      <c r="G87" s="74"/>
      <c r="H87" s="74"/>
      <c r="I87" s="5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0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/>
      <c r="E88" s="74"/>
      <c r="F88" s="74"/>
      <c r="G88" s="74"/>
      <c r="H88" s="74"/>
      <c r="I88" s="5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0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/>
      <c r="E89" s="74"/>
      <c r="F89" s="74"/>
      <c r="G89" s="74"/>
      <c r="H89" s="74"/>
      <c r="I89" s="5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0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/>
      <c r="E90" s="74"/>
      <c r="F90" s="74"/>
      <c r="G90" s="74"/>
      <c r="H90" s="74"/>
      <c r="I90" s="5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0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/>
      <c r="E91" s="74"/>
      <c r="F91" s="74"/>
      <c r="G91" s="74"/>
      <c r="H91" s="74"/>
      <c r="I91" s="5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/>
      <c r="E92" s="74"/>
      <c r="F92" s="74"/>
      <c r="G92" s="74"/>
      <c r="H92" s="74"/>
      <c r="I92" s="5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0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/>
      <c r="E93" s="74"/>
      <c r="F93" s="74"/>
      <c r="G93" s="74"/>
      <c r="H93" s="74"/>
      <c r="I93" s="5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0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/>
      <c r="E94" s="74"/>
      <c r="F94" s="74"/>
      <c r="G94" s="74"/>
      <c r="H94" s="74"/>
      <c r="I94" s="5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0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/>
      <c r="E95" s="74"/>
      <c r="F95" s="74"/>
      <c r="G95" s="74"/>
      <c r="H95" s="74"/>
      <c r="I95" s="5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/>
      <c r="E96" s="74"/>
      <c r="F96" s="74"/>
      <c r="G96" s="74"/>
      <c r="H96" s="74"/>
      <c r="I96" s="5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0</v>
      </c>
    </row>
    <row r="97" spans="1:34">
      <c r="A97" s="7" t="s">
        <v>106</v>
      </c>
      <c r="B97" s="8" t="s">
        <v>281</v>
      </c>
      <c r="C97" s="27" t="s">
        <v>185</v>
      </c>
      <c r="D97" s="74"/>
      <c r="E97" s="74"/>
      <c r="F97" s="74"/>
      <c r="G97" s="74"/>
      <c r="H97" s="74"/>
      <c r="I97" s="5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0</v>
      </c>
    </row>
    <row r="98" spans="1:34">
      <c r="A98" s="7" t="s">
        <v>107</v>
      </c>
      <c r="B98" s="8" t="s">
        <v>282</v>
      </c>
      <c r="C98" s="26" t="s">
        <v>181</v>
      </c>
      <c r="D98" s="74"/>
      <c r="E98" s="74"/>
      <c r="F98" s="74"/>
      <c r="G98" s="74"/>
      <c r="H98" s="74"/>
      <c r="I98" s="5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0</v>
      </c>
    </row>
    <row r="99" spans="1:34">
      <c r="A99" s="7" t="s">
        <v>108</v>
      </c>
      <c r="B99" s="8" t="s">
        <v>283</v>
      </c>
      <c r="C99" s="33" t="s">
        <v>190</v>
      </c>
      <c r="D99" s="74"/>
      <c r="E99" s="74"/>
      <c r="F99" s="74"/>
      <c r="G99" s="74"/>
      <c r="H99" s="74"/>
      <c r="I99" s="5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0</v>
      </c>
    </row>
    <row r="100" spans="1:34">
      <c r="A100" s="7" t="s">
        <v>109</v>
      </c>
      <c r="B100" s="8" t="s">
        <v>284</v>
      </c>
      <c r="C100" s="33" t="s">
        <v>190</v>
      </c>
      <c r="D100" s="74"/>
      <c r="E100" s="74"/>
      <c r="F100" s="74"/>
      <c r="G100" s="74"/>
      <c r="H100" s="74"/>
      <c r="I100" s="5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0</v>
      </c>
    </row>
    <row r="101" spans="1:34">
      <c r="A101" s="7" t="s">
        <v>110</v>
      </c>
      <c r="B101" s="8" t="s">
        <v>285</v>
      </c>
      <c r="C101" s="32" t="s">
        <v>183</v>
      </c>
      <c r="D101" s="74"/>
      <c r="E101" s="74"/>
      <c r="F101" s="74"/>
      <c r="G101" s="74"/>
      <c r="H101" s="74"/>
      <c r="I101" s="5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0</v>
      </c>
    </row>
    <row r="102" spans="1:34">
      <c r="A102" s="7" t="s">
        <v>111</v>
      </c>
      <c r="B102" s="8" t="s">
        <v>286</v>
      </c>
      <c r="C102" s="28" t="s">
        <v>187</v>
      </c>
      <c r="D102" s="74"/>
      <c r="E102" s="74"/>
      <c r="F102" s="74"/>
      <c r="G102" s="74"/>
      <c r="H102" s="74"/>
      <c r="I102" s="5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0</v>
      </c>
    </row>
    <row r="103" spans="1:34">
      <c r="A103" s="7" t="s">
        <v>112</v>
      </c>
      <c r="B103" s="8" t="s">
        <v>287</v>
      </c>
      <c r="C103" s="27" t="s">
        <v>185</v>
      </c>
      <c r="D103" s="74"/>
      <c r="E103" s="74"/>
      <c r="F103" s="74"/>
      <c r="G103" s="74"/>
      <c r="H103" s="74"/>
      <c r="I103" s="5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0</v>
      </c>
    </row>
    <row r="104" spans="1:34">
      <c r="A104" s="7" t="s">
        <v>113</v>
      </c>
      <c r="B104" s="8" t="s">
        <v>288</v>
      </c>
      <c r="C104" s="27" t="s">
        <v>185</v>
      </c>
      <c r="D104" s="74"/>
      <c r="E104" s="74"/>
      <c r="F104" s="74"/>
      <c r="G104" s="74"/>
      <c r="H104" s="74"/>
      <c r="I104" s="5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0</v>
      </c>
    </row>
    <row r="105" spans="1:34">
      <c r="A105" s="7" t="s">
        <v>114</v>
      </c>
      <c r="B105" s="8" t="s">
        <v>289</v>
      </c>
      <c r="C105" s="29" t="s">
        <v>201</v>
      </c>
      <c r="D105" s="74"/>
      <c r="E105" s="74"/>
      <c r="F105" s="74"/>
      <c r="G105" s="74"/>
      <c r="H105" s="74"/>
      <c r="I105" s="5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0</v>
      </c>
    </row>
    <row r="106" spans="1:34">
      <c r="A106" s="7" t="s">
        <v>115</v>
      </c>
      <c r="B106" s="8" t="s">
        <v>290</v>
      </c>
      <c r="C106" s="28" t="s">
        <v>187</v>
      </c>
      <c r="D106" s="74"/>
      <c r="E106" s="74"/>
      <c r="F106" s="74"/>
      <c r="G106" s="74"/>
      <c r="H106" s="74"/>
      <c r="I106" s="5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0</v>
      </c>
    </row>
    <row r="107" spans="1:34">
      <c r="A107" s="7" t="s">
        <v>116</v>
      </c>
      <c r="B107" s="8" t="s">
        <v>291</v>
      </c>
      <c r="C107" s="32" t="s">
        <v>183</v>
      </c>
      <c r="D107" s="74"/>
      <c r="E107" s="74"/>
      <c r="F107" s="74"/>
      <c r="G107" s="74"/>
      <c r="H107" s="74"/>
      <c r="I107" s="5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0</v>
      </c>
    </row>
    <row r="108" spans="1:34">
      <c r="A108" s="7" t="s">
        <v>117</v>
      </c>
      <c r="B108" s="8" t="s">
        <v>292</v>
      </c>
      <c r="C108" s="28" t="s">
        <v>187</v>
      </c>
      <c r="D108" s="74"/>
      <c r="E108" s="74"/>
      <c r="F108" s="74"/>
      <c r="G108" s="74"/>
      <c r="H108" s="74"/>
      <c r="I108" s="5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0</v>
      </c>
    </row>
    <row r="109" spans="1:34">
      <c r="A109" s="7" t="s">
        <v>118</v>
      </c>
      <c r="B109" s="8" t="s">
        <v>293</v>
      </c>
      <c r="C109" s="34" t="s">
        <v>216</v>
      </c>
      <c r="D109" s="74"/>
      <c r="E109" s="74"/>
      <c r="F109" s="74"/>
      <c r="G109" s="74"/>
      <c r="H109" s="74"/>
      <c r="I109" s="5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0</v>
      </c>
    </row>
    <row r="110" spans="1:34">
      <c r="A110" s="7" t="s">
        <v>119</v>
      </c>
      <c r="B110" s="8" t="s">
        <v>294</v>
      </c>
      <c r="C110" s="27" t="s">
        <v>185</v>
      </c>
      <c r="D110" s="74"/>
      <c r="E110" s="74"/>
      <c r="F110" s="74"/>
      <c r="G110" s="74"/>
      <c r="H110" s="74"/>
      <c r="I110" s="5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0</v>
      </c>
    </row>
    <row r="111" spans="1:34">
      <c r="A111" s="7" t="s">
        <v>120</v>
      </c>
      <c r="B111" s="8" t="s">
        <v>295</v>
      </c>
      <c r="C111" s="33" t="s">
        <v>190</v>
      </c>
      <c r="D111" s="74"/>
      <c r="E111" s="74"/>
      <c r="F111" s="74"/>
      <c r="G111" s="74"/>
      <c r="H111" s="74"/>
      <c r="I111" s="5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0</v>
      </c>
    </row>
    <row r="112" spans="1:34">
      <c r="A112" s="7" t="s">
        <v>121</v>
      </c>
      <c r="B112" s="8" t="s">
        <v>296</v>
      </c>
      <c r="C112" s="26" t="s">
        <v>181</v>
      </c>
      <c r="D112" s="74"/>
      <c r="E112" s="74"/>
      <c r="F112" s="74"/>
      <c r="G112" s="74"/>
      <c r="H112" s="74"/>
      <c r="I112" s="5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0</v>
      </c>
    </row>
    <row r="113" spans="1:34">
      <c r="A113" s="7" t="s">
        <v>122</v>
      </c>
      <c r="B113" s="8" t="s">
        <v>297</v>
      </c>
      <c r="C113" s="26" t="s">
        <v>181</v>
      </c>
      <c r="D113" s="74"/>
      <c r="E113" s="74"/>
      <c r="F113" s="74"/>
      <c r="G113" s="74"/>
      <c r="H113" s="74"/>
      <c r="I113" s="5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0</v>
      </c>
    </row>
    <row r="114" spans="1:34">
      <c r="A114" s="7" t="s">
        <v>123</v>
      </c>
      <c r="B114" s="8" t="s">
        <v>298</v>
      </c>
      <c r="C114" s="32" t="s">
        <v>183</v>
      </c>
      <c r="D114" s="74"/>
      <c r="E114" s="74"/>
      <c r="F114" s="74"/>
      <c r="G114" s="74"/>
      <c r="H114" s="74"/>
      <c r="I114" s="5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/>
      <c r="E115" s="74"/>
      <c r="F115" s="74"/>
      <c r="G115" s="74"/>
      <c r="H115" s="74"/>
      <c r="I115" s="5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0</v>
      </c>
    </row>
    <row r="116" spans="1:34">
      <c r="A116" s="7" t="s">
        <v>125</v>
      </c>
      <c r="B116" s="8" t="s">
        <v>300</v>
      </c>
      <c r="C116" s="33" t="s">
        <v>190</v>
      </c>
      <c r="D116" s="74"/>
      <c r="E116" s="74"/>
      <c r="F116" s="74"/>
      <c r="G116" s="74"/>
      <c r="H116" s="74"/>
      <c r="I116" s="5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0</v>
      </c>
    </row>
    <row r="117" spans="1:34">
      <c r="A117" s="7" t="s">
        <v>126</v>
      </c>
      <c r="B117" s="8" t="s">
        <v>301</v>
      </c>
      <c r="C117" s="27" t="s">
        <v>185</v>
      </c>
      <c r="D117" s="74"/>
      <c r="E117" s="74"/>
      <c r="F117" s="74"/>
      <c r="G117" s="74"/>
      <c r="H117" s="74"/>
      <c r="I117" s="5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0</v>
      </c>
    </row>
    <row r="118" spans="1:34">
      <c r="A118" s="7" t="s">
        <v>127</v>
      </c>
      <c r="B118" s="8" t="s">
        <v>302</v>
      </c>
      <c r="C118" s="34" t="s">
        <v>216</v>
      </c>
      <c r="D118" s="74"/>
      <c r="E118" s="74"/>
      <c r="F118" s="74"/>
      <c r="G118" s="74"/>
      <c r="H118" s="74"/>
      <c r="I118" s="5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0</v>
      </c>
    </row>
    <row r="119" spans="1:34">
      <c r="A119" s="7" t="s">
        <v>128</v>
      </c>
      <c r="B119" s="8" t="s">
        <v>303</v>
      </c>
      <c r="C119" s="26" t="s">
        <v>181</v>
      </c>
      <c r="D119" s="74"/>
      <c r="E119" s="74"/>
      <c r="F119" s="74"/>
      <c r="G119" s="74"/>
      <c r="H119" s="74"/>
      <c r="I119" s="5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0</v>
      </c>
    </row>
    <row r="120" spans="1:34">
      <c r="A120" s="7" t="s">
        <v>129</v>
      </c>
      <c r="B120" s="8" t="s">
        <v>304</v>
      </c>
      <c r="C120" s="34" t="s">
        <v>216</v>
      </c>
      <c r="D120" s="74"/>
      <c r="E120" s="74"/>
      <c r="F120" s="74"/>
      <c r="G120" s="74"/>
      <c r="H120" s="74"/>
      <c r="I120" s="5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0</v>
      </c>
    </row>
    <row r="121" spans="1:34">
      <c r="A121" s="7" t="s">
        <v>130</v>
      </c>
      <c r="B121" s="8" t="s">
        <v>305</v>
      </c>
      <c r="C121" s="32" t="s">
        <v>183</v>
      </c>
      <c r="D121" s="74"/>
      <c r="E121" s="74"/>
      <c r="F121" s="74"/>
      <c r="G121" s="74"/>
      <c r="H121" s="74"/>
      <c r="I121" s="5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0</v>
      </c>
    </row>
    <row r="122" spans="1:34">
      <c r="A122" s="7" t="s">
        <v>131</v>
      </c>
      <c r="B122" s="8" t="s">
        <v>306</v>
      </c>
      <c r="C122" s="27" t="s">
        <v>185</v>
      </c>
      <c r="D122" s="74"/>
      <c r="E122" s="74"/>
      <c r="F122" s="74"/>
      <c r="G122" s="74"/>
      <c r="H122" s="74"/>
      <c r="I122" s="5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0</v>
      </c>
    </row>
    <row r="123" spans="1:34">
      <c r="A123" s="7" t="s">
        <v>132</v>
      </c>
      <c r="B123" s="8" t="s">
        <v>307</v>
      </c>
      <c r="C123" s="33" t="s">
        <v>190</v>
      </c>
      <c r="D123" s="74"/>
      <c r="E123" s="74"/>
      <c r="F123" s="74"/>
      <c r="G123" s="74"/>
      <c r="H123" s="74"/>
      <c r="I123" s="5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0</v>
      </c>
    </row>
    <row r="124" spans="1:34">
      <c r="A124" s="7" t="s">
        <v>133</v>
      </c>
      <c r="B124" s="8" t="s">
        <v>308</v>
      </c>
      <c r="C124" s="33" t="s">
        <v>190</v>
      </c>
      <c r="D124" s="74"/>
      <c r="E124" s="74"/>
      <c r="F124" s="74"/>
      <c r="G124" s="74"/>
      <c r="H124" s="74"/>
      <c r="I124" s="5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0</v>
      </c>
    </row>
    <row r="125" spans="1:34">
      <c r="A125" s="7" t="s">
        <v>134</v>
      </c>
      <c r="B125" s="8" t="s">
        <v>309</v>
      </c>
      <c r="C125" s="26" t="s">
        <v>181</v>
      </c>
      <c r="D125" s="74"/>
      <c r="E125" s="74"/>
      <c r="F125" s="74"/>
      <c r="G125" s="74"/>
      <c r="H125" s="74"/>
      <c r="I125" s="5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0</v>
      </c>
    </row>
    <row r="126" spans="1:34">
      <c r="A126" s="7" t="s">
        <v>135</v>
      </c>
      <c r="B126" s="8" t="s">
        <v>310</v>
      </c>
      <c r="C126" s="32" t="s">
        <v>183</v>
      </c>
      <c r="D126" s="74"/>
      <c r="E126" s="74"/>
      <c r="F126" s="74"/>
      <c r="G126" s="74"/>
      <c r="H126" s="74"/>
      <c r="I126" s="5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0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5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/>
      <c r="E128" s="74"/>
      <c r="F128" s="74"/>
      <c r="G128" s="74"/>
      <c r="H128" s="74"/>
      <c r="I128" s="5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/>
      <c r="E129" s="74"/>
      <c r="F129" s="74"/>
      <c r="G129" s="74"/>
      <c r="H129" s="74"/>
      <c r="I129" s="5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0</v>
      </c>
    </row>
    <row r="130" spans="1:34">
      <c r="A130" s="7" t="s">
        <v>139</v>
      </c>
      <c r="B130" s="8" t="s">
        <v>314</v>
      </c>
      <c r="C130" s="29" t="s">
        <v>201</v>
      </c>
      <c r="D130" s="74"/>
      <c r="E130" s="74"/>
      <c r="F130" s="74"/>
      <c r="G130" s="74"/>
      <c r="H130" s="74"/>
      <c r="I130" s="5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0</v>
      </c>
    </row>
    <row r="131" spans="1:34">
      <c r="A131" s="7" t="s">
        <v>140</v>
      </c>
      <c r="B131" s="8" t="s">
        <v>315</v>
      </c>
      <c r="C131" s="32" t="s">
        <v>183</v>
      </c>
      <c r="D131" s="74"/>
      <c r="E131" s="74"/>
      <c r="F131" s="74"/>
      <c r="G131" s="74"/>
      <c r="H131" s="74"/>
      <c r="I131" s="5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0</v>
      </c>
    </row>
    <row r="132" spans="1:34">
      <c r="A132" s="7" t="s">
        <v>141</v>
      </c>
      <c r="B132" s="8" t="s">
        <v>316</v>
      </c>
      <c r="C132" s="26" t="s">
        <v>181</v>
      </c>
      <c r="D132" s="74"/>
      <c r="E132" s="74"/>
      <c r="F132" s="74"/>
      <c r="G132" s="74"/>
      <c r="H132" s="74"/>
      <c r="I132" s="5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0</v>
      </c>
    </row>
    <row r="133" spans="1:34">
      <c r="A133" s="7" t="s">
        <v>142</v>
      </c>
      <c r="B133" s="8" t="s">
        <v>317</v>
      </c>
      <c r="C133" s="26" t="s">
        <v>181</v>
      </c>
      <c r="D133" s="74"/>
      <c r="E133" s="74"/>
      <c r="F133" s="74"/>
      <c r="G133" s="74"/>
      <c r="H133" s="74"/>
      <c r="I133" s="5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0</v>
      </c>
    </row>
    <row r="134" spans="1:34">
      <c r="A134" s="7" t="s">
        <v>143</v>
      </c>
      <c r="B134" s="8" t="s">
        <v>318</v>
      </c>
      <c r="C134" s="34" t="s">
        <v>216</v>
      </c>
      <c r="D134" s="74"/>
      <c r="E134" s="74"/>
      <c r="F134" s="74"/>
      <c r="G134" s="74"/>
      <c r="H134" s="74"/>
      <c r="I134" s="5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0</v>
      </c>
    </row>
    <row r="135" spans="1:34">
      <c r="A135" s="7" t="s">
        <v>144</v>
      </c>
      <c r="B135" s="8" t="s">
        <v>319</v>
      </c>
      <c r="C135" s="29" t="s">
        <v>201</v>
      </c>
      <c r="D135" s="74"/>
      <c r="E135" s="74"/>
      <c r="F135" s="74"/>
      <c r="G135" s="74"/>
      <c r="H135" s="74"/>
      <c r="I135" s="5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0</v>
      </c>
    </row>
    <row r="136" spans="1:34">
      <c r="A136" s="7" t="s">
        <v>145</v>
      </c>
      <c r="B136" s="8" t="s">
        <v>320</v>
      </c>
      <c r="C136" s="32" t="s">
        <v>183</v>
      </c>
      <c r="D136" s="74"/>
      <c r="E136" s="74"/>
      <c r="F136" s="74"/>
      <c r="G136" s="74"/>
      <c r="H136" s="74"/>
      <c r="I136" s="5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/>
      <c r="E137" s="74"/>
      <c r="F137" s="74"/>
      <c r="G137" s="74"/>
      <c r="H137" s="74"/>
      <c r="I137" s="5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0</v>
      </c>
    </row>
    <row r="138" spans="1:34">
      <c r="A138" s="7" t="s">
        <v>147</v>
      </c>
      <c r="B138" s="8" t="s">
        <v>322</v>
      </c>
      <c r="C138" s="34" t="s">
        <v>216</v>
      </c>
      <c r="D138" s="74"/>
      <c r="E138" s="74"/>
      <c r="F138" s="74"/>
      <c r="G138" s="74"/>
      <c r="H138" s="74"/>
      <c r="I138" s="5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0</v>
      </c>
    </row>
    <row r="139" spans="1:34">
      <c r="A139" s="7" t="s">
        <v>148</v>
      </c>
      <c r="B139" s="8" t="s">
        <v>323</v>
      </c>
      <c r="C139" s="32" t="s">
        <v>183</v>
      </c>
      <c r="D139" s="74"/>
      <c r="E139" s="74"/>
      <c r="F139" s="74"/>
      <c r="G139" s="74"/>
      <c r="H139" s="74"/>
      <c r="I139" s="5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0</v>
      </c>
    </row>
    <row r="140" spans="1:34">
      <c r="A140" s="7" t="s">
        <v>149</v>
      </c>
      <c r="B140" s="8" t="s">
        <v>324</v>
      </c>
      <c r="C140" s="33" t="s">
        <v>190</v>
      </c>
      <c r="D140" s="74"/>
      <c r="E140" s="74"/>
      <c r="F140" s="74"/>
      <c r="G140" s="74"/>
      <c r="H140" s="74"/>
      <c r="I140" s="5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/>
      <c r="E141" s="74"/>
      <c r="F141" s="74"/>
      <c r="G141" s="74"/>
      <c r="H141" s="74"/>
      <c r="I141" s="5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0</v>
      </c>
    </row>
    <row r="142" spans="1:34">
      <c r="A142" s="7" t="s">
        <v>151</v>
      </c>
      <c r="B142" s="8" t="s">
        <v>326</v>
      </c>
      <c r="C142" s="32" t="s">
        <v>183</v>
      </c>
      <c r="D142" s="74"/>
      <c r="E142" s="74"/>
      <c r="F142" s="74"/>
      <c r="G142" s="74"/>
      <c r="H142" s="74"/>
      <c r="I142" s="5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0</v>
      </c>
    </row>
    <row r="143" spans="1:34">
      <c r="A143" s="7" t="s">
        <v>152</v>
      </c>
      <c r="B143" s="8" t="s">
        <v>327</v>
      </c>
      <c r="C143" s="28" t="s">
        <v>187</v>
      </c>
      <c r="D143" s="74"/>
      <c r="E143" s="74"/>
      <c r="F143" s="74"/>
      <c r="G143" s="74"/>
      <c r="H143" s="74"/>
      <c r="I143" s="5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0</v>
      </c>
    </row>
    <row r="144" spans="1:34">
      <c r="A144" s="7" t="s">
        <v>153</v>
      </c>
      <c r="B144" s="8" t="s">
        <v>328</v>
      </c>
      <c r="C144" s="27" t="s">
        <v>185</v>
      </c>
      <c r="D144" s="74"/>
      <c r="E144" s="74"/>
      <c r="F144" s="74"/>
      <c r="G144" s="74"/>
      <c r="H144" s="74"/>
      <c r="I144" s="5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0</v>
      </c>
    </row>
    <row r="145" spans="1:34">
      <c r="A145" s="7" t="s">
        <v>154</v>
      </c>
      <c r="B145" s="8" t="s">
        <v>329</v>
      </c>
      <c r="C145" s="26" t="s">
        <v>181</v>
      </c>
      <c r="D145" s="74"/>
      <c r="E145" s="74"/>
      <c r="F145" s="74"/>
      <c r="G145" s="74"/>
      <c r="H145" s="74"/>
      <c r="I145" s="5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/>
      <c r="E146" s="74"/>
      <c r="F146" s="74"/>
      <c r="G146" s="74"/>
      <c r="H146" s="74"/>
      <c r="I146" s="5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0</v>
      </c>
    </row>
    <row r="147" spans="1:34">
      <c r="A147" s="7" t="s">
        <v>156</v>
      </c>
      <c r="B147" s="8" t="s">
        <v>331</v>
      </c>
      <c r="C147" s="29" t="s">
        <v>201</v>
      </c>
      <c r="D147" s="74"/>
      <c r="E147" s="74"/>
      <c r="F147" s="74"/>
      <c r="G147" s="74"/>
      <c r="H147" s="74"/>
      <c r="I147" s="5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0</v>
      </c>
    </row>
    <row r="148" spans="1:34">
      <c r="A148" s="7" t="s">
        <v>157</v>
      </c>
      <c r="B148" s="8" t="s">
        <v>332</v>
      </c>
      <c r="C148" s="32" t="s">
        <v>183</v>
      </c>
      <c r="D148" s="74"/>
      <c r="E148" s="74"/>
      <c r="F148" s="74"/>
      <c r="G148" s="74"/>
      <c r="H148" s="74"/>
      <c r="I148" s="5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0</v>
      </c>
    </row>
    <row r="149" spans="1:34">
      <c r="A149" s="7" t="s">
        <v>158</v>
      </c>
      <c r="B149" s="8" t="s">
        <v>333</v>
      </c>
      <c r="C149" s="26" t="s">
        <v>181</v>
      </c>
      <c r="D149" s="74"/>
      <c r="E149" s="74"/>
      <c r="F149" s="74"/>
      <c r="G149" s="74"/>
      <c r="H149" s="74"/>
      <c r="I149" s="5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0</v>
      </c>
    </row>
    <row r="150" spans="1:34">
      <c r="A150" s="7" t="s">
        <v>159</v>
      </c>
      <c r="B150" s="8" t="s">
        <v>334</v>
      </c>
      <c r="C150" s="28" t="s">
        <v>187</v>
      </c>
      <c r="D150" s="74"/>
      <c r="E150" s="74"/>
      <c r="F150" s="74"/>
      <c r="G150" s="74"/>
      <c r="H150" s="74"/>
      <c r="I150" s="5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0</v>
      </c>
    </row>
    <row r="151" spans="1:34">
      <c r="A151" s="7" t="s">
        <v>160</v>
      </c>
      <c r="B151" s="8" t="s">
        <v>335</v>
      </c>
      <c r="C151" s="27" t="s">
        <v>185</v>
      </c>
      <c r="D151" s="74"/>
      <c r="E151" s="74"/>
      <c r="F151" s="74"/>
      <c r="G151" s="74"/>
      <c r="H151" s="74"/>
      <c r="I151" s="5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0</v>
      </c>
    </row>
    <row r="152" spans="1:34">
      <c r="A152" s="7" t="s">
        <v>161</v>
      </c>
      <c r="B152" s="8" t="s">
        <v>336</v>
      </c>
      <c r="C152" s="27" t="s">
        <v>185</v>
      </c>
      <c r="D152" s="74"/>
      <c r="E152" s="74"/>
      <c r="F152" s="74"/>
      <c r="G152" s="74"/>
      <c r="H152" s="74"/>
      <c r="I152" s="5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0</v>
      </c>
    </row>
    <row r="153" spans="1:34">
      <c r="A153" s="7" t="s">
        <v>162</v>
      </c>
      <c r="B153" s="8" t="s">
        <v>337</v>
      </c>
      <c r="C153" s="32" t="s">
        <v>183</v>
      </c>
      <c r="D153" s="74"/>
      <c r="E153" s="74"/>
      <c r="F153" s="74"/>
      <c r="G153" s="74"/>
      <c r="H153" s="74"/>
      <c r="I153" s="5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0</v>
      </c>
    </row>
    <row r="154" spans="1:34">
      <c r="A154" s="7" t="s">
        <v>163</v>
      </c>
      <c r="B154" s="8" t="s">
        <v>338</v>
      </c>
      <c r="C154" s="29" t="s">
        <v>201</v>
      </c>
      <c r="D154" s="74"/>
      <c r="E154" s="74"/>
      <c r="F154" s="74"/>
      <c r="G154" s="74"/>
      <c r="H154" s="74"/>
      <c r="I154" s="5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0</v>
      </c>
    </row>
    <row r="155" spans="1:34">
      <c r="A155" s="7" t="s">
        <v>164</v>
      </c>
      <c r="B155" s="8" t="s">
        <v>339</v>
      </c>
      <c r="C155" s="27" t="s">
        <v>185</v>
      </c>
      <c r="D155" s="74"/>
      <c r="E155" s="74"/>
      <c r="F155" s="74"/>
      <c r="G155" s="74"/>
      <c r="H155" s="74"/>
      <c r="I155" s="5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0</v>
      </c>
    </row>
    <row r="156" spans="1:34">
      <c r="A156" s="7" t="s">
        <v>165</v>
      </c>
      <c r="B156" s="8" t="s">
        <v>340</v>
      </c>
      <c r="C156" s="33" t="s">
        <v>190</v>
      </c>
      <c r="D156" s="74"/>
      <c r="E156" s="74"/>
      <c r="F156" s="74"/>
      <c r="G156" s="74"/>
      <c r="H156" s="74"/>
      <c r="I156" s="5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0</v>
      </c>
    </row>
    <row r="157" spans="1:34">
      <c r="A157" s="7" t="s">
        <v>166</v>
      </c>
      <c r="B157" s="8" t="s">
        <v>341</v>
      </c>
      <c r="C157" s="34" t="s">
        <v>216</v>
      </c>
      <c r="D157" s="74"/>
      <c r="E157" s="74"/>
      <c r="F157" s="74"/>
      <c r="G157" s="74"/>
      <c r="H157" s="74"/>
      <c r="I157" s="5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0</v>
      </c>
    </row>
    <row r="158" spans="1:34">
      <c r="A158" s="7" t="s">
        <v>167</v>
      </c>
      <c r="B158" s="8" t="s">
        <v>342</v>
      </c>
      <c r="C158" s="33" t="s">
        <v>190</v>
      </c>
      <c r="D158" s="74"/>
      <c r="E158" s="74"/>
      <c r="F158" s="74"/>
      <c r="G158" s="74"/>
      <c r="H158" s="74"/>
      <c r="I158" s="5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0</v>
      </c>
    </row>
    <row r="159" spans="1:34">
      <c r="A159" s="7" t="s">
        <v>168</v>
      </c>
      <c r="B159" s="8" t="s">
        <v>343</v>
      </c>
      <c r="C159" s="29" t="s">
        <v>201</v>
      </c>
      <c r="D159" s="74"/>
      <c r="E159" s="74"/>
      <c r="F159" s="74"/>
      <c r="G159" s="74"/>
      <c r="H159" s="74"/>
      <c r="I159" s="5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0</v>
      </c>
    </row>
    <row r="160" spans="1:34">
      <c r="A160" s="7" t="s">
        <v>169</v>
      </c>
      <c r="B160" s="8" t="s">
        <v>344</v>
      </c>
      <c r="C160" s="28" t="s">
        <v>187</v>
      </c>
      <c r="D160" s="74"/>
      <c r="E160" s="74"/>
      <c r="F160" s="74"/>
      <c r="G160" s="74"/>
      <c r="H160" s="74"/>
      <c r="I160" s="5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0</v>
      </c>
    </row>
    <row r="161" spans="1:35">
      <c r="A161" s="7" t="s">
        <v>170</v>
      </c>
      <c r="B161" s="8" t="s">
        <v>345</v>
      </c>
      <c r="C161" s="32" t="s">
        <v>183</v>
      </c>
      <c r="D161" s="74"/>
      <c r="E161" s="74"/>
      <c r="F161" s="74"/>
      <c r="G161" s="74"/>
      <c r="H161" s="74"/>
      <c r="I161" s="5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0</v>
      </c>
    </row>
    <row r="162" spans="1:35">
      <c r="A162" s="7" t="s">
        <v>171</v>
      </c>
      <c r="B162" s="8" t="s">
        <v>346</v>
      </c>
      <c r="C162" s="34" t="s">
        <v>216</v>
      </c>
      <c r="D162" s="74"/>
      <c r="E162" s="74"/>
      <c r="F162" s="74"/>
      <c r="G162" s="74"/>
      <c r="H162" s="74"/>
      <c r="I162" s="5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0</v>
      </c>
    </row>
    <row r="163" spans="1:35">
      <c r="A163" s="20" t="s">
        <v>172</v>
      </c>
      <c r="B163" s="17" t="s">
        <v>347</v>
      </c>
      <c r="C163" s="26" t="s">
        <v>181</v>
      </c>
      <c r="D163" s="74"/>
      <c r="E163" s="74"/>
      <c r="F163" s="74"/>
      <c r="G163" s="74"/>
      <c r="H163" s="74"/>
      <c r="I163" s="5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0</v>
      </c>
    </row>
    <row r="164" spans="1:35">
      <c r="A164" s="7" t="s">
        <v>173</v>
      </c>
      <c r="B164" s="8" t="s">
        <v>348</v>
      </c>
      <c r="C164" s="33" t="s">
        <v>190</v>
      </c>
      <c r="D164" s="74"/>
      <c r="E164" s="74"/>
      <c r="F164" s="74"/>
      <c r="G164" s="74"/>
      <c r="H164" s="74"/>
      <c r="I164" s="5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0</v>
      </c>
    </row>
    <row r="165" spans="1:35">
      <c r="A165" s="7" t="s">
        <v>174</v>
      </c>
      <c r="B165" s="8" t="s">
        <v>349</v>
      </c>
      <c r="C165" s="34" t="s">
        <v>216</v>
      </c>
      <c r="D165" s="74"/>
      <c r="E165" s="74"/>
      <c r="F165" s="74"/>
      <c r="G165" s="74"/>
      <c r="H165" s="74"/>
      <c r="I165" s="5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0</v>
      </c>
    </row>
    <row r="166" spans="1:35" ht="15.75">
      <c r="A166" s="7" t="s">
        <v>175</v>
      </c>
      <c r="B166" s="8" t="s">
        <v>350</v>
      </c>
      <c r="C166" s="29" t="s">
        <v>201</v>
      </c>
      <c r="D166" s="74"/>
      <c r="E166" s="74"/>
      <c r="F166" s="74"/>
      <c r="G166" s="74"/>
      <c r="H166" s="74"/>
      <c r="I166" s="5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0</v>
      </c>
      <c r="E168" s="63">
        <f t="shared" si="4"/>
        <v>0</v>
      </c>
      <c r="F168" s="40">
        <f t="shared" si="4"/>
        <v>0</v>
      </c>
      <c r="G168" s="40">
        <f t="shared" si="4"/>
        <v>0</v>
      </c>
      <c r="H168" s="40">
        <f t="shared" si="4"/>
        <v>0</v>
      </c>
      <c r="I168" s="40">
        <f t="shared" si="4"/>
        <v>0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0</v>
      </c>
    </row>
    <row r="169" spans="1:35">
      <c r="E169" s="10"/>
      <c r="F169" s="10"/>
      <c r="G169" s="10"/>
      <c r="H169" s="10"/>
      <c r="I169" s="10"/>
      <c r="J169" s="36"/>
    </row>
  </sheetData>
  <autoFilter ref="A1:AP166" xr:uid="{00000000-0009-0000-0000-000018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AI169"/>
  <sheetViews>
    <sheetView zoomScale="80" zoomScaleNormal="80" workbookViewId="0">
      <pane xSplit="2" ySplit="1" topLeftCell="R2" activePane="bottomRight" state="frozen"/>
      <selection activeCell="F38" sqref="F38"/>
      <selection pane="topRight" activeCell="F38" sqref="F38"/>
      <selection pane="bottomLeft" activeCell="F38" sqref="F38"/>
      <selection pane="bottomRight" activeCell="D2" sqref="D2:AH2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/>
      <c r="E2" s="74"/>
      <c r="F2" s="74"/>
      <c r="G2" s="74"/>
      <c r="H2" s="74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/>
    </row>
    <row r="3" spans="1:34">
      <c r="A3" s="7" t="s">
        <v>2</v>
      </c>
      <c r="B3" s="8" t="s">
        <v>182</v>
      </c>
      <c r="C3" s="32" t="s">
        <v>183</v>
      </c>
      <c r="D3" s="74"/>
      <c r="E3" s="74"/>
      <c r="F3" s="74"/>
      <c r="G3" s="74"/>
      <c r="H3" s="74"/>
      <c r="I3" s="58"/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0</v>
      </c>
    </row>
    <row r="4" spans="1:34">
      <c r="A4" s="7" t="s">
        <v>4</v>
      </c>
      <c r="B4" s="8" t="s">
        <v>184</v>
      </c>
      <c r="C4" s="27" t="s">
        <v>185</v>
      </c>
      <c r="D4" s="74"/>
      <c r="E4" s="74"/>
      <c r="F4" s="74"/>
      <c r="G4" s="74"/>
      <c r="H4" s="74"/>
      <c r="I4" s="58"/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0</v>
      </c>
    </row>
    <row r="5" spans="1:34">
      <c r="A5" s="24" t="s">
        <v>6</v>
      </c>
      <c r="B5" s="8" t="s">
        <v>186</v>
      </c>
      <c r="C5" s="28" t="s">
        <v>187</v>
      </c>
      <c r="D5" s="74"/>
      <c r="E5" s="74"/>
      <c r="F5" s="74"/>
      <c r="G5" s="74"/>
      <c r="H5" s="74"/>
      <c r="I5" s="58"/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0</v>
      </c>
    </row>
    <row r="6" spans="1:34">
      <c r="A6" s="7" t="s">
        <v>8</v>
      </c>
      <c r="B6" s="8" t="s">
        <v>188</v>
      </c>
      <c r="C6" s="27" t="s">
        <v>185</v>
      </c>
      <c r="D6" s="74"/>
      <c r="E6" s="74"/>
      <c r="F6" s="74"/>
      <c r="G6" s="74"/>
      <c r="H6" s="74"/>
      <c r="I6" s="58"/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0</v>
      </c>
    </row>
    <row r="7" spans="1:34">
      <c r="A7" s="7" t="s">
        <v>10</v>
      </c>
      <c r="B7" s="8" t="s">
        <v>189</v>
      </c>
      <c r="C7" s="33" t="s">
        <v>190</v>
      </c>
      <c r="D7" s="74"/>
      <c r="E7" s="74"/>
      <c r="F7" s="74"/>
      <c r="G7" s="74"/>
      <c r="H7" s="74"/>
      <c r="I7" s="58"/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0</v>
      </c>
    </row>
    <row r="8" spans="1:34">
      <c r="A8" s="7" t="s">
        <v>12</v>
      </c>
      <c r="B8" s="8" t="s">
        <v>191</v>
      </c>
      <c r="C8" s="28" t="s">
        <v>187</v>
      </c>
      <c r="D8" s="74"/>
      <c r="E8" s="74"/>
      <c r="F8" s="74"/>
      <c r="G8" s="74"/>
      <c r="H8" s="74"/>
      <c r="I8" s="58"/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0</v>
      </c>
    </row>
    <row r="9" spans="1:34">
      <c r="A9" s="7" t="s">
        <v>14</v>
      </c>
      <c r="B9" s="8" t="s">
        <v>192</v>
      </c>
      <c r="C9" s="28" t="s">
        <v>187</v>
      </c>
      <c r="D9" s="74"/>
      <c r="E9" s="74"/>
      <c r="F9" s="74"/>
      <c r="G9" s="74"/>
      <c r="H9" s="74"/>
      <c r="I9" s="58"/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0</v>
      </c>
    </row>
    <row r="10" spans="1:34">
      <c r="A10" s="7" t="s">
        <v>16</v>
      </c>
      <c r="B10" s="8" t="s">
        <v>193</v>
      </c>
      <c r="C10" s="33" t="s">
        <v>190</v>
      </c>
      <c r="D10" s="74"/>
      <c r="E10" s="74"/>
      <c r="F10" s="74"/>
      <c r="G10" s="74"/>
      <c r="H10" s="74"/>
      <c r="I10" s="5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0</v>
      </c>
    </row>
    <row r="11" spans="1:34">
      <c r="A11" s="7" t="s">
        <v>18</v>
      </c>
      <c r="B11" s="8" t="s">
        <v>194</v>
      </c>
      <c r="C11" s="28" t="s">
        <v>187</v>
      </c>
      <c r="D11" s="74"/>
      <c r="E11" s="74"/>
      <c r="F11" s="74"/>
      <c r="G11" s="74"/>
      <c r="H11" s="74"/>
      <c r="I11" s="5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0</v>
      </c>
    </row>
    <row r="12" spans="1:34">
      <c r="A12" s="7" t="s">
        <v>20</v>
      </c>
      <c r="B12" s="8" t="s">
        <v>195</v>
      </c>
      <c r="C12" s="28" t="s">
        <v>187</v>
      </c>
      <c r="D12" s="74"/>
      <c r="E12" s="74"/>
      <c r="F12" s="74"/>
      <c r="G12" s="74"/>
      <c r="H12" s="74"/>
      <c r="I12" s="5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0</v>
      </c>
    </row>
    <row r="13" spans="1:34">
      <c r="A13" s="7" t="s">
        <v>22</v>
      </c>
      <c r="B13" s="8" t="s">
        <v>196</v>
      </c>
      <c r="C13" s="26" t="s">
        <v>181</v>
      </c>
      <c r="D13" s="74"/>
      <c r="E13" s="74"/>
      <c r="F13" s="74"/>
      <c r="G13" s="74"/>
      <c r="H13" s="74"/>
      <c r="I13" s="5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0</v>
      </c>
    </row>
    <row r="14" spans="1:34">
      <c r="A14" s="7" t="s">
        <v>24</v>
      </c>
      <c r="B14" s="8" t="s">
        <v>197</v>
      </c>
      <c r="C14" s="27" t="s">
        <v>185</v>
      </c>
      <c r="D14" s="74"/>
      <c r="E14" s="74"/>
      <c r="F14" s="74"/>
      <c r="G14" s="74"/>
      <c r="H14" s="74"/>
      <c r="I14" s="5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0</v>
      </c>
    </row>
    <row r="15" spans="1:34">
      <c r="A15" s="7" t="s">
        <v>25</v>
      </c>
      <c r="B15" s="8" t="s">
        <v>198</v>
      </c>
      <c r="C15" s="27" t="s">
        <v>185</v>
      </c>
      <c r="D15" s="74"/>
      <c r="E15" s="74"/>
      <c r="F15" s="74"/>
      <c r="G15" s="74"/>
      <c r="H15" s="74"/>
      <c r="I15" s="5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0</v>
      </c>
    </row>
    <row r="16" spans="1:34">
      <c r="A16" s="7" t="s">
        <v>26</v>
      </c>
      <c r="B16" s="8" t="s">
        <v>199</v>
      </c>
      <c r="C16" s="32" t="s">
        <v>183</v>
      </c>
      <c r="D16" s="74"/>
      <c r="E16" s="74"/>
      <c r="F16" s="74"/>
      <c r="G16" s="74"/>
      <c r="H16" s="74"/>
      <c r="I16" s="5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0</v>
      </c>
    </row>
    <row r="17" spans="1:34">
      <c r="A17" s="7" t="s">
        <v>27</v>
      </c>
      <c r="B17" s="8" t="s">
        <v>200</v>
      </c>
      <c r="C17" s="29" t="s">
        <v>201</v>
      </c>
      <c r="D17" s="74"/>
      <c r="E17" s="74"/>
      <c r="F17" s="74"/>
      <c r="G17" s="74"/>
      <c r="H17" s="74"/>
      <c r="I17" s="5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0</v>
      </c>
    </row>
    <row r="18" spans="1:34">
      <c r="A18" s="7" t="s">
        <v>28</v>
      </c>
      <c r="B18" s="8" t="s">
        <v>202</v>
      </c>
      <c r="C18" s="32" t="s">
        <v>183</v>
      </c>
      <c r="D18" s="74"/>
      <c r="E18" s="74"/>
      <c r="F18" s="74"/>
      <c r="G18" s="74"/>
      <c r="H18" s="74"/>
      <c r="I18" s="5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0</v>
      </c>
    </row>
    <row r="19" spans="1:34">
      <c r="A19" s="7" t="s">
        <v>29</v>
      </c>
      <c r="B19" s="8" t="s">
        <v>203</v>
      </c>
      <c r="C19" s="28" t="s">
        <v>187</v>
      </c>
      <c r="D19" s="74"/>
      <c r="E19" s="74"/>
      <c r="F19" s="74"/>
      <c r="G19" s="74"/>
      <c r="H19" s="74"/>
      <c r="I19" s="58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0</v>
      </c>
    </row>
    <row r="20" spans="1:34">
      <c r="A20" s="7" t="s">
        <v>30</v>
      </c>
      <c r="B20" s="8" t="s">
        <v>204</v>
      </c>
      <c r="C20" s="28" t="s">
        <v>187</v>
      </c>
      <c r="D20" s="74"/>
      <c r="E20" s="74"/>
      <c r="F20" s="74"/>
      <c r="G20" s="74"/>
      <c r="H20" s="74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0</v>
      </c>
    </row>
    <row r="21" spans="1:34">
      <c r="A21" s="7" t="s">
        <v>31</v>
      </c>
      <c r="B21" s="8" t="s">
        <v>205</v>
      </c>
      <c r="C21" s="29" t="s">
        <v>201</v>
      </c>
      <c r="D21" s="74"/>
      <c r="E21" s="74"/>
      <c r="F21" s="74"/>
      <c r="G21" s="74"/>
      <c r="H21" s="74"/>
      <c r="I21" s="58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0</v>
      </c>
    </row>
    <row r="22" spans="1:34">
      <c r="A22" s="7" t="s">
        <v>32</v>
      </c>
      <c r="B22" s="8" t="s">
        <v>206</v>
      </c>
      <c r="C22" s="32" t="s">
        <v>183</v>
      </c>
      <c r="D22" s="74"/>
      <c r="E22" s="74"/>
      <c r="F22" s="74"/>
      <c r="G22" s="74"/>
      <c r="H22" s="74"/>
      <c r="I22" s="5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0</v>
      </c>
    </row>
    <row r="23" spans="1:34">
      <c r="A23" s="7" t="s">
        <v>33</v>
      </c>
      <c r="B23" s="8" t="s">
        <v>207</v>
      </c>
      <c r="C23" s="29" t="s">
        <v>201</v>
      </c>
      <c r="D23" s="74"/>
      <c r="E23" s="74"/>
      <c r="F23" s="74"/>
      <c r="G23" s="74"/>
      <c r="H23" s="74"/>
      <c r="I23" s="58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0</v>
      </c>
    </row>
    <row r="24" spans="1:34">
      <c r="A24" s="7" t="s">
        <v>34</v>
      </c>
      <c r="B24" s="8" t="s">
        <v>208</v>
      </c>
      <c r="C24" s="26" t="s">
        <v>181</v>
      </c>
      <c r="D24" s="74"/>
      <c r="E24" s="74"/>
      <c r="F24" s="74"/>
      <c r="G24" s="74"/>
      <c r="H24" s="74"/>
      <c r="I24" s="58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0</v>
      </c>
    </row>
    <row r="25" spans="1:34">
      <c r="A25" s="7" t="s">
        <v>35</v>
      </c>
      <c r="B25" s="8" t="s">
        <v>209</v>
      </c>
      <c r="C25" s="27" t="s">
        <v>185</v>
      </c>
      <c r="D25" s="74"/>
      <c r="E25" s="74"/>
      <c r="F25" s="74"/>
      <c r="G25" s="74"/>
      <c r="H25" s="74"/>
      <c r="I25" s="5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0</v>
      </c>
    </row>
    <row r="26" spans="1:34">
      <c r="A26" s="7" t="s">
        <v>36</v>
      </c>
      <c r="B26" s="8" t="s">
        <v>210</v>
      </c>
      <c r="C26" s="26" t="s">
        <v>181</v>
      </c>
      <c r="D26" s="74"/>
      <c r="E26" s="74"/>
      <c r="F26" s="74"/>
      <c r="G26" s="74"/>
      <c r="H26" s="74"/>
      <c r="I26" s="5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0</v>
      </c>
    </row>
    <row r="27" spans="1:34">
      <c r="A27" s="24" t="s">
        <v>37</v>
      </c>
      <c r="B27" s="8" t="s">
        <v>211</v>
      </c>
      <c r="C27" s="33" t="s">
        <v>190</v>
      </c>
      <c r="D27" s="74"/>
      <c r="E27" s="74"/>
      <c r="F27" s="74"/>
      <c r="G27" s="74"/>
      <c r="H27" s="74"/>
      <c r="I27" s="5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0</v>
      </c>
    </row>
    <row r="28" spans="1:34">
      <c r="A28" s="7" t="s">
        <v>38</v>
      </c>
      <c r="B28" s="8" t="s">
        <v>212</v>
      </c>
      <c r="C28" s="33" t="s">
        <v>190</v>
      </c>
      <c r="D28" s="74"/>
      <c r="E28" s="74"/>
      <c r="F28" s="74"/>
      <c r="G28" s="74"/>
      <c r="H28" s="74"/>
      <c r="I28" s="5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0</v>
      </c>
    </row>
    <row r="29" spans="1:34">
      <c r="A29" s="7" t="s">
        <v>39</v>
      </c>
      <c r="B29" s="8" t="s">
        <v>213</v>
      </c>
      <c r="C29" s="32" t="s">
        <v>183</v>
      </c>
      <c r="D29" s="74"/>
      <c r="E29" s="74"/>
      <c r="F29" s="74"/>
      <c r="G29" s="74"/>
      <c r="H29" s="74"/>
      <c r="I29" s="5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0</v>
      </c>
    </row>
    <row r="30" spans="1:34">
      <c r="A30" s="7" t="s">
        <v>40</v>
      </c>
      <c r="B30" s="8" t="s">
        <v>214</v>
      </c>
      <c r="C30" s="32" t="s">
        <v>183</v>
      </c>
      <c r="D30" s="74"/>
      <c r="E30" s="74"/>
      <c r="F30" s="74"/>
      <c r="G30" s="74"/>
      <c r="H30" s="74"/>
      <c r="I30" s="58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0</v>
      </c>
    </row>
    <row r="31" spans="1:34">
      <c r="A31" s="7" t="s">
        <v>41</v>
      </c>
      <c r="B31" s="8" t="s">
        <v>215</v>
      </c>
      <c r="C31" s="34" t="s">
        <v>216</v>
      </c>
      <c r="D31" s="74"/>
      <c r="E31" s="74"/>
      <c r="F31" s="74"/>
      <c r="G31" s="74"/>
      <c r="H31" s="74"/>
      <c r="I31" s="58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0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5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/>
      <c r="E33" s="74"/>
      <c r="F33" s="74"/>
      <c r="G33" s="74"/>
      <c r="H33" s="74"/>
      <c r="I33" s="58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/>
      <c r="E34" s="74"/>
      <c r="F34" s="74"/>
      <c r="G34" s="74"/>
      <c r="H34" s="74"/>
      <c r="I34" s="58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0</v>
      </c>
    </row>
    <row r="35" spans="1:35">
      <c r="A35" s="7" t="s">
        <v>45</v>
      </c>
      <c r="B35" s="8" t="s">
        <v>220</v>
      </c>
      <c r="C35" s="28" t="s">
        <v>187</v>
      </c>
      <c r="D35" s="74"/>
      <c r="E35" s="74"/>
      <c r="F35" s="74"/>
      <c r="G35" s="74"/>
      <c r="H35" s="74"/>
      <c r="I35" s="58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0</v>
      </c>
    </row>
    <row r="36" spans="1:35">
      <c r="A36" s="7" t="s">
        <v>46</v>
      </c>
      <c r="B36" s="8" t="s">
        <v>221</v>
      </c>
      <c r="C36" s="32" t="s">
        <v>183</v>
      </c>
      <c r="D36" s="74"/>
      <c r="E36" s="74"/>
      <c r="F36" s="74"/>
      <c r="G36" s="74"/>
      <c r="H36" s="74"/>
      <c r="I36" s="58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0</v>
      </c>
    </row>
    <row r="37" spans="1:35">
      <c r="A37" s="7" t="s">
        <v>47</v>
      </c>
      <c r="B37" s="8" t="s">
        <v>222</v>
      </c>
      <c r="C37" s="33" t="s">
        <v>190</v>
      </c>
      <c r="D37" s="74"/>
      <c r="E37" s="74"/>
      <c r="F37" s="74"/>
      <c r="G37" s="74"/>
      <c r="H37" s="74"/>
      <c r="I37" s="5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0</v>
      </c>
    </row>
    <row r="38" spans="1:35">
      <c r="A38" s="7" t="s">
        <v>48</v>
      </c>
      <c r="B38" s="8" t="s">
        <v>223</v>
      </c>
      <c r="C38" s="32" t="s">
        <v>183</v>
      </c>
      <c r="D38" s="74"/>
      <c r="E38" s="74"/>
      <c r="F38" s="74"/>
      <c r="G38" s="74"/>
      <c r="H38" s="74"/>
      <c r="I38" s="5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0</v>
      </c>
    </row>
    <row r="39" spans="1:35">
      <c r="A39" s="7" t="s">
        <v>49</v>
      </c>
      <c r="B39" s="8" t="s">
        <v>224</v>
      </c>
      <c r="C39" s="33" t="s">
        <v>190</v>
      </c>
      <c r="D39" s="74"/>
      <c r="E39" s="74"/>
      <c r="F39" s="74"/>
      <c r="G39" s="74"/>
      <c r="H39" s="74"/>
      <c r="I39" s="5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0</v>
      </c>
    </row>
    <row r="40" spans="1:35">
      <c r="A40" s="7" t="s">
        <v>50</v>
      </c>
      <c r="B40" s="8" t="s">
        <v>225</v>
      </c>
      <c r="C40" s="34" t="s">
        <v>216</v>
      </c>
      <c r="D40" s="74"/>
      <c r="E40" s="74"/>
      <c r="F40" s="74"/>
      <c r="G40" s="74"/>
      <c r="H40" s="74"/>
      <c r="I40" s="5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0</v>
      </c>
    </row>
    <row r="41" spans="1:35">
      <c r="A41" s="7" t="s">
        <v>51</v>
      </c>
      <c r="B41" s="8" t="s">
        <v>226</v>
      </c>
      <c r="C41" s="32" t="s">
        <v>183</v>
      </c>
      <c r="D41" s="74"/>
      <c r="E41" s="74"/>
      <c r="F41" s="74"/>
      <c r="G41" s="74"/>
      <c r="H41" s="74"/>
      <c r="I41" s="5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/>
      <c r="E42" s="74"/>
      <c r="F42" s="74"/>
      <c r="G42" s="74"/>
      <c r="H42" s="74"/>
      <c r="I42" s="5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/>
      <c r="E43" s="74"/>
      <c r="F43" s="74"/>
      <c r="G43" s="74"/>
      <c r="H43" s="74"/>
      <c r="I43" s="58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/>
      <c r="E44" s="74"/>
      <c r="F44" s="74"/>
      <c r="G44" s="74"/>
      <c r="H44" s="74"/>
      <c r="I44" s="58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0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/>
      <c r="E45" s="74"/>
      <c r="F45" s="74"/>
      <c r="G45" s="74"/>
      <c r="H45" s="74"/>
      <c r="I45" s="58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0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/>
      <c r="E46" s="74"/>
      <c r="F46" s="74"/>
      <c r="G46" s="74"/>
      <c r="H46" s="74"/>
      <c r="I46" s="58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0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/>
      <c r="E47" s="74"/>
      <c r="F47" s="74"/>
      <c r="G47" s="74"/>
      <c r="H47" s="74"/>
      <c r="I47" s="5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0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/>
      <c r="E48" s="74"/>
      <c r="F48" s="74"/>
      <c r="G48" s="74"/>
      <c r="H48" s="74"/>
      <c r="I48" s="58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0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/>
      <c r="E49" s="74"/>
      <c r="F49" s="74"/>
      <c r="G49" s="74"/>
      <c r="H49" s="74"/>
      <c r="I49" s="58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0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/>
      <c r="E50" s="74"/>
      <c r="F50" s="74"/>
      <c r="G50" s="74"/>
      <c r="H50" s="74"/>
      <c r="I50" s="58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0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/>
      <c r="E51" s="74"/>
      <c r="F51" s="74"/>
      <c r="G51" s="74"/>
      <c r="H51" s="74"/>
      <c r="I51" s="58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0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/>
      <c r="E52" s="74"/>
      <c r="F52" s="74"/>
      <c r="G52" s="74"/>
      <c r="H52" s="74"/>
      <c r="I52" s="5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0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/>
      <c r="E53" s="74"/>
      <c r="F53" s="74"/>
      <c r="G53" s="74"/>
      <c r="H53" s="74"/>
      <c r="I53" s="5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0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/>
      <c r="E54" s="74"/>
      <c r="F54" s="74"/>
      <c r="G54" s="74"/>
      <c r="H54" s="74"/>
      <c r="I54" s="58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0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/>
      <c r="E55" s="74"/>
      <c r="F55" s="74"/>
      <c r="G55" s="74"/>
      <c r="H55" s="74"/>
      <c r="I55" s="5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0</v>
      </c>
    </row>
    <row r="56" spans="1:35">
      <c r="A56" s="7" t="s">
        <v>66</v>
      </c>
      <c r="B56" s="8" t="s">
        <v>241</v>
      </c>
      <c r="C56" s="32" t="s">
        <v>183</v>
      </c>
      <c r="D56" s="74"/>
      <c r="E56" s="74"/>
      <c r="F56" s="74"/>
      <c r="G56" s="74"/>
      <c r="H56" s="74"/>
      <c r="I56" s="58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0</v>
      </c>
    </row>
    <row r="57" spans="1:35">
      <c r="A57" s="7" t="s">
        <v>67</v>
      </c>
      <c r="B57" s="8" t="s">
        <v>242</v>
      </c>
      <c r="C57" s="27" t="s">
        <v>185</v>
      </c>
      <c r="D57" s="74"/>
      <c r="E57" s="74"/>
      <c r="F57" s="74"/>
      <c r="G57" s="74"/>
      <c r="H57" s="74"/>
      <c r="I57" s="58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0</v>
      </c>
    </row>
    <row r="58" spans="1:35">
      <c r="A58" s="7" t="s">
        <v>68</v>
      </c>
      <c r="B58" s="8" t="s">
        <v>243</v>
      </c>
      <c r="C58" s="33" t="s">
        <v>190</v>
      </c>
      <c r="D58" s="74"/>
      <c r="E58" s="74"/>
      <c r="F58" s="74"/>
      <c r="G58" s="74"/>
      <c r="H58" s="74"/>
      <c r="I58" s="58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0</v>
      </c>
    </row>
    <row r="59" spans="1:35">
      <c r="A59" s="7" t="s">
        <v>69</v>
      </c>
      <c r="B59" s="8" t="s">
        <v>244</v>
      </c>
      <c r="C59" s="33" t="s">
        <v>190</v>
      </c>
      <c r="D59" s="74"/>
      <c r="E59" s="74"/>
      <c r="F59" s="74"/>
      <c r="G59" s="74"/>
      <c r="H59" s="74"/>
      <c r="I59" s="58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0</v>
      </c>
    </row>
    <row r="60" spans="1:35">
      <c r="A60" s="7" t="s">
        <v>433</v>
      </c>
      <c r="B60" s="8" t="s">
        <v>432</v>
      </c>
      <c r="C60" s="28" t="s">
        <v>187</v>
      </c>
      <c r="D60" s="74"/>
      <c r="E60" s="74"/>
      <c r="F60" s="74"/>
      <c r="G60" s="74"/>
      <c r="H60" s="74"/>
      <c r="I60" s="58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0</v>
      </c>
    </row>
    <row r="61" spans="1:35">
      <c r="A61" s="7" t="s">
        <v>70</v>
      </c>
      <c r="B61" s="8" t="s">
        <v>245</v>
      </c>
      <c r="C61" s="34" t="s">
        <v>216</v>
      </c>
      <c r="D61" s="74"/>
      <c r="E61" s="74"/>
      <c r="F61" s="74"/>
      <c r="G61" s="74"/>
      <c r="H61" s="74"/>
      <c r="I61" s="58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0</v>
      </c>
    </row>
    <row r="62" spans="1:35">
      <c r="A62" s="7" t="s">
        <v>71</v>
      </c>
      <c r="B62" s="8" t="s">
        <v>246</v>
      </c>
      <c r="C62" s="26" t="s">
        <v>181</v>
      </c>
      <c r="D62" s="74"/>
      <c r="E62" s="74"/>
      <c r="F62" s="74"/>
      <c r="G62" s="74"/>
      <c r="H62" s="74"/>
      <c r="I62" s="58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0</v>
      </c>
    </row>
    <row r="63" spans="1:35">
      <c r="A63" s="7" t="s">
        <v>72</v>
      </c>
      <c r="B63" s="8" t="s">
        <v>247</v>
      </c>
      <c r="C63" s="27" t="s">
        <v>185</v>
      </c>
      <c r="D63" s="74"/>
      <c r="E63" s="74"/>
      <c r="F63" s="74"/>
      <c r="G63" s="74"/>
      <c r="H63" s="74"/>
      <c r="I63" s="58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0</v>
      </c>
    </row>
    <row r="64" spans="1:35">
      <c r="A64" s="7" t="s">
        <v>73</v>
      </c>
      <c r="B64" s="8" t="s">
        <v>248</v>
      </c>
      <c r="C64" s="28" t="s">
        <v>187</v>
      </c>
      <c r="D64" s="74"/>
      <c r="E64" s="74"/>
      <c r="F64" s="74"/>
      <c r="G64" s="74"/>
      <c r="H64" s="74"/>
      <c r="I64" s="58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0</v>
      </c>
    </row>
    <row r="65" spans="1:35">
      <c r="A65" s="7" t="s">
        <v>74</v>
      </c>
      <c r="B65" s="8" t="s">
        <v>249</v>
      </c>
      <c r="C65" s="33" t="s">
        <v>190</v>
      </c>
      <c r="D65" s="74"/>
      <c r="E65" s="74"/>
      <c r="F65" s="74"/>
      <c r="G65" s="74"/>
      <c r="H65" s="74"/>
      <c r="I65" s="58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0</v>
      </c>
    </row>
    <row r="66" spans="1:35">
      <c r="A66" s="7" t="s">
        <v>75</v>
      </c>
      <c r="B66" s="8" t="s">
        <v>250</v>
      </c>
      <c r="C66" s="27" t="s">
        <v>185</v>
      </c>
      <c r="D66" s="74"/>
      <c r="E66" s="74"/>
      <c r="F66" s="74"/>
      <c r="G66" s="74"/>
      <c r="H66" s="74"/>
      <c r="I66" s="5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0</v>
      </c>
    </row>
    <row r="67" spans="1:35">
      <c r="A67" s="7" t="s">
        <v>76</v>
      </c>
      <c r="B67" s="8" t="s">
        <v>251</v>
      </c>
      <c r="C67" s="27" t="s">
        <v>185</v>
      </c>
      <c r="D67" s="74"/>
      <c r="E67" s="74"/>
      <c r="F67" s="74"/>
      <c r="G67" s="74"/>
      <c r="H67" s="74"/>
      <c r="I67" s="5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0</v>
      </c>
    </row>
    <row r="68" spans="1:35">
      <c r="A68" s="7" t="s">
        <v>77</v>
      </c>
      <c r="B68" s="8" t="s">
        <v>252</v>
      </c>
      <c r="C68" s="26" t="s">
        <v>181</v>
      </c>
      <c r="D68" s="74"/>
      <c r="E68" s="74"/>
      <c r="F68" s="74"/>
      <c r="G68" s="74"/>
      <c r="H68" s="74"/>
      <c r="I68" s="5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0</v>
      </c>
    </row>
    <row r="69" spans="1:35">
      <c r="A69" s="7" t="s">
        <v>78</v>
      </c>
      <c r="B69" s="8" t="s">
        <v>253</v>
      </c>
      <c r="C69" s="33" t="s">
        <v>190</v>
      </c>
      <c r="D69" s="74"/>
      <c r="E69" s="74"/>
      <c r="F69" s="74"/>
      <c r="G69" s="74"/>
      <c r="H69" s="74"/>
      <c r="I69" s="5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0</v>
      </c>
    </row>
    <row r="70" spans="1:35">
      <c r="A70" s="7" t="s">
        <v>79</v>
      </c>
      <c r="B70" s="8" t="s">
        <v>254</v>
      </c>
      <c r="C70" s="28" t="s">
        <v>187</v>
      </c>
      <c r="D70" s="74"/>
      <c r="E70" s="74"/>
      <c r="F70" s="74"/>
      <c r="G70" s="74"/>
      <c r="H70" s="74"/>
      <c r="I70" s="5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0</v>
      </c>
    </row>
    <row r="71" spans="1:35">
      <c r="A71" s="7" t="s">
        <v>80</v>
      </c>
      <c r="B71" s="8" t="s">
        <v>255</v>
      </c>
      <c r="C71" s="26" t="s">
        <v>181</v>
      </c>
      <c r="D71" s="74"/>
      <c r="E71" s="74"/>
      <c r="F71" s="74"/>
      <c r="G71" s="74"/>
      <c r="H71" s="74"/>
      <c r="I71" s="5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0</v>
      </c>
    </row>
    <row r="72" spans="1:35">
      <c r="A72" s="7" t="s">
        <v>81</v>
      </c>
      <c r="B72" s="8" t="s">
        <v>256</v>
      </c>
      <c r="C72" s="29" t="s">
        <v>201</v>
      </c>
      <c r="D72" s="74"/>
      <c r="E72" s="74"/>
      <c r="F72" s="74"/>
      <c r="G72" s="74"/>
      <c r="H72" s="74"/>
      <c r="I72" s="5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0</v>
      </c>
    </row>
    <row r="73" spans="1:35">
      <c r="A73" s="7" t="s">
        <v>82</v>
      </c>
      <c r="B73" s="8" t="s">
        <v>257</v>
      </c>
      <c r="C73" s="34" t="s">
        <v>216</v>
      </c>
      <c r="D73" s="74"/>
      <c r="E73" s="74"/>
      <c r="F73" s="74"/>
      <c r="G73" s="74"/>
      <c r="H73" s="74"/>
      <c r="I73" s="5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0</v>
      </c>
    </row>
    <row r="74" spans="1:35">
      <c r="A74" s="7" t="s">
        <v>83</v>
      </c>
      <c r="B74" s="8" t="s">
        <v>258</v>
      </c>
      <c r="C74" s="33" t="s">
        <v>190</v>
      </c>
      <c r="D74" s="74"/>
      <c r="E74" s="74"/>
      <c r="F74" s="74"/>
      <c r="G74" s="74"/>
      <c r="H74" s="74"/>
      <c r="I74" s="5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0</v>
      </c>
    </row>
    <row r="75" spans="1:35">
      <c r="A75" s="7" t="s">
        <v>84</v>
      </c>
      <c r="B75" s="8" t="s">
        <v>259</v>
      </c>
      <c r="C75" s="34" t="s">
        <v>216</v>
      </c>
      <c r="D75" s="74"/>
      <c r="E75" s="74"/>
      <c r="F75" s="74"/>
      <c r="G75" s="74"/>
      <c r="H75" s="74"/>
      <c r="I75" s="5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0</v>
      </c>
    </row>
    <row r="76" spans="1:35">
      <c r="A76" s="7" t="s">
        <v>85</v>
      </c>
      <c r="B76" s="8" t="s">
        <v>260</v>
      </c>
      <c r="C76" s="26" t="s">
        <v>181</v>
      </c>
      <c r="D76" s="74"/>
      <c r="E76" s="74"/>
      <c r="F76" s="74"/>
      <c r="G76" s="74"/>
      <c r="H76" s="74"/>
      <c r="I76" s="5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0</v>
      </c>
    </row>
    <row r="77" spans="1:35">
      <c r="A77" s="7" t="s">
        <v>86</v>
      </c>
      <c r="B77" s="8" t="s">
        <v>261</v>
      </c>
      <c r="C77" s="27" t="s">
        <v>185</v>
      </c>
      <c r="D77" s="74"/>
      <c r="E77" s="74"/>
      <c r="F77" s="74"/>
      <c r="G77" s="74"/>
      <c r="H77" s="74"/>
      <c r="I77" s="5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0</v>
      </c>
    </row>
    <row r="78" spans="1:35">
      <c r="A78" s="24" t="s">
        <v>87</v>
      </c>
      <c r="B78" s="8" t="s">
        <v>262</v>
      </c>
      <c r="C78" s="32" t="s">
        <v>183</v>
      </c>
      <c r="D78" s="74"/>
      <c r="E78" s="74"/>
      <c r="F78" s="74"/>
      <c r="G78" s="74"/>
      <c r="H78" s="74"/>
      <c r="I78" s="5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0</v>
      </c>
    </row>
    <row r="79" spans="1:35" ht="15.75">
      <c r="A79" s="7" t="s">
        <v>88</v>
      </c>
      <c r="B79" s="8" t="s">
        <v>263</v>
      </c>
      <c r="C79" s="26" t="s">
        <v>181</v>
      </c>
      <c r="D79" s="74"/>
      <c r="E79" s="74"/>
      <c r="F79" s="74"/>
      <c r="G79" s="74"/>
      <c r="H79" s="74"/>
      <c r="I79" s="5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/>
      <c r="E80" s="74"/>
      <c r="F80" s="74"/>
      <c r="G80" s="74"/>
      <c r="H80" s="74"/>
      <c r="I80" s="5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/>
      <c r="E81" s="74"/>
      <c r="F81" s="74"/>
      <c r="G81" s="74"/>
      <c r="H81" s="74"/>
      <c r="I81" s="5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/>
      <c r="E82" s="74"/>
      <c r="F82" s="74"/>
      <c r="G82" s="74"/>
      <c r="H82" s="74"/>
      <c r="I82" s="5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/>
      <c r="E83" s="74"/>
      <c r="F83" s="74"/>
      <c r="G83" s="74"/>
      <c r="H83" s="74"/>
      <c r="I83" s="5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0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/>
      <c r="E84" s="74"/>
      <c r="F84" s="74"/>
      <c r="G84" s="74"/>
      <c r="H84" s="74"/>
      <c r="I84" s="5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0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/>
      <c r="E85" s="74"/>
      <c r="F85" s="74"/>
      <c r="G85" s="74"/>
      <c r="H85" s="74"/>
      <c r="I85" s="5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0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/>
      <c r="E86" s="74"/>
      <c r="F86" s="74"/>
      <c r="G86" s="74"/>
      <c r="H86" s="74"/>
      <c r="I86" s="5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0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/>
      <c r="E87" s="74"/>
      <c r="F87" s="74"/>
      <c r="G87" s="74"/>
      <c r="H87" s="74"/>
      <c r="I87" s="5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0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/>
      <c r="E88" s="74"/>
      <c r="F88" s="74"/>
      <c r="G88" s="74"/>
      <c r="H88" s="74"/>
      <c r="I88" s="5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0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/>
      <c r="E89" s="74"/>
      <c r="F89" s="74"/>
      <c r="G89" s="74"/>
      <c r="H89" s="74"/>
      <c r="I89" s="5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0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/>
      <c r="E90" s="74"/>
      <c r="F90" s="74"/>
      <c r="G90" s="74"/>
      <c r="H90" s="74"/>
      <c r="I90" s="5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0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/>
      <c r="E91" s="74"/>
      <c r="F91" s="74"/>
      <c r="G91" s="74"/>
      <c r="H91" s="74"/>
      <c r="I91" s="5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/>
      <c r="E92" s="74"/>
      <c r="F92" s="74"/>
      <c r="G92" s="74"/>
      <c r="H92" s="74"/>
      <c r="I92" s="5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0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/>
      <c r="E93" s="74"/>
      <c r="F93" s="74"/>
      <c r="G93" s="74"/>
      <c r="H93" s="74"/>
      <c r="I93" s="5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0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/>
      <c r="E94" s="74"/>
      <c r="F94" s="74"/>
      <c r="G94" s="74"/>
      <c r="H94" s="74"/>
      <c r="I94" s="5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0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/>
      <c r="E95" s="74"/>
      <c r="F95" s="74"/>
      <c r="G95" s="74"/>
      <c r="H95" s="74"/>
      <c r="I95" s="5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/>
      <c r="E96" s="74"/>
      <c r="F96" s="74"/>
      <c r="G96" s="74"/>
      <c r="H96" s="74"/>
      <c r="I96" s="5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0</v>
      </c>
    </row>
    <row r="97" spans="1:34">
      <c r="A97" s="7" t="s">
        <v>106</v>
      </c>
      <c r="B97" s="8" t="s">
        <v>281</v>
      </c>
      <c r="C97" s="27" t="s">
        <v>185</v>
      </c>
      <c r="D97" s="74"/>
      <c r="E97" s="74"/>
      <c r="F97" s="74"/>
      <c r="G97" s="74"/>
      <c r="H97" s="74"/>
      <c r="I97" s="5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0</v>
      </c>
    </row>
    <row r="98" spans="1:34">
      <c r="A98" s="7" t="s">
        <v>107</v>
      </c>
      <c r="B98" s="8" t="s">
        <v>282</v>
      </c>
      <c r="C98" s="26" t="s">
        <v>181</v>
      </c>
      <c r="D98" s="74"/>
      <c r="E98" s="74"/>
      <c r="F98" s="74"/>
      <c r="G98" s="74"/>
      <c r="H98" s="74"/>
      <c r="I98" s="5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0</v>
      </c>
    </row>
    <row r="99" spans="1:34">
      <c r="A99" s="7" t="s">
        <v>108</v>
      </c>
      <c r="B99" s="8" t="s">
        <v>283</v>
      </c>
      <c r="C99" s="33" t="s">
        <v>190</v>
      </c>
      <c r="D99" s="74"/>
      <c r="E99" s="74"/>
      <c r="F99" s="74"/>
      <c r="G99" s="74"/>
      <c r="H99" s="74"/>
      <c r="I99" s="5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0</v>
      </c>
    </row>
    <row r="100" spans="1:34">
      <c r="A100" s="7" t="s">
        <v>109</v>
      </c>
      <c r="B100" s="8" t="s">
        <v>284</v>
      </c>
      <c r="C100" s="33" t="s">
        <v>190</v>
      </c>
      <c r="D100" s="74"/>
      <c r="E100" s="74"/>
      <c r="F100" s="74"/>
      <c r="G100" s="74"/>
      <c r="H100" s="74"/>
      <c r="I100" s="5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0</v>
      </c>
    </row>
    <row r="101" spans="1:34">
      <c r="A101" s="7" t="s">
        <v>110</v>
      </c>
      <c r="B101" s="8" t="s">
        <v>285</v>
      </c>
      <c r="C101" s="32" t="s">
        <v>183</v>
      </c>
      <c r="D101" s="74"/>
      <c r="E101" s="74"/>
      <c r="F101" s="74"/>
      <c r="G101" s="74"/>
      <c r="H101" s="74"/>
      <c r="I101" s="5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0</v>
      </c>
    </row>
    <row r="102" spans="1:34">
      <c r="A102" s="7" t="s">
        <v>111</v>
      </c>
      <c r="B102" s="8" t="s">
        <v>286</v>
      </c>
      <c r="C102" s="28" t="s">
        <v>187</v>
      </c>
      <c r="D102" s="74"/>
      <c r="E102" s="74"/>
      <c r="F102" s="74"/>
      <c r="G102" s="74"/>
      <c r="H102" s="74"/>
      <c r="I102" s="5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0</v>
      </c>
    </row>
    <row r="103" spans="1:34">
      <c r="A103" s="7" t="s">
        <v>112</v>
      </c>
      <c r="B103" s="8" t="s">
        <v>287</v>
      </c>
      <c r="C103" s="27" t="s">
        <v>185</v>
      </c>
      <c r="D103" s="74"/>
      <c r="E103" s="74"/>
      <c r="F103" s="74"/>
      <c r="G103" s="74"/>
      <c r="H103" s="74"/>
      <c r="I103" s="5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0</v>
      </c>
    </row>
    <row r="104" spans="1:34">
      <c r="A104" s="7" t="s">
        <v>113</v>
      </c>
      <c r="B104" s="8" t="s">
        <v>288</v>
      </c>
      <c r="C104" s="27" t="s">
        <v>185</v>
      </c>
      <c r="D104" s="74"/>
      <c r="E104" s="74"/>
      <c r="F104" s="74"/>
      <c r="G104" s="74"/>
      <c r="H104" s="74"/>
      <c r="I104" s="5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0</v>
      </c>
    </row>
    <row r="105" spans="1:34">
      <c r="A105" s="7" t="s">
        <v>114</v>
      </c>
      <c r="B105" s="8" t="s">
        <v>289</v>
      </c>
      <c r="C105" s="29" t="s">
        <v>201</v>
      </c>
      <c r="D105" s="74"/>
      <c r="E105" s="74"/>
      <c r="F105" s="74"/>
      <c r="G105" s="74"/>
      <c r="H105" s="74"/>
      <c r="I105" s="5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0</v>
      </c>
    </row>
    <row r="106" spans="1:34">
      <c r="A106" s="7" t="s">
        <v>115</v>
      </c>
      <c r="B106" s="8" t="s">
        <v>290</v>
      </c>
      <c r="C106" s="28" t="s">
        <v>187</v>
      </c>
      <c r="D106" s="74"/>
      <c r="E106" s="74"/>
      <c r="F106" s="74"/>
      <c r="G106" s="74"/>
      <c r="H106" s="74"/>
      <c r="I106" s="5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0</v>
      </c>
    </row>
    <row r="107" spans="1:34">
      <c r="A107" s="7" t="s">
        <v>116</v>
      </c>
      <c r="B107" s="8" t="s">
        <v>291</v>
      </c>
      <c r="C107" s="32" t="s">
        <v>183</v>
      </c>
      <c r="D107" s="74"/>
      <c r="E107" s="74"/>
      <c r="F107" s="74"/>
      <c r="G107" s="74"/>
      <c r="H107" s="74"/>
      <c r="I107" s="5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0</v>
      </c>
    </row>
    <row r="108" spans="1:34">
      <c r="A108" s="7" t="s">
        <v>117</v>
      </c>
      <c r="B108" s="8" t="s">
        <v>292</v>
      </c>
      <c r="C108" s="28" t="s">
        <v>187</v>
      </c>
      <c r="D108" s="74"/>
      <c r="E108" s="74"/>
      <c r="F108" s="74"/>
      <c r="G108" s="74"/>
      <c r="H108" s="74"/>
      <c r="I108" s="5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0</v>
      </c>
    </row>
    <row r="109" spans="1:34">
      <c r="A109" s="7" t="s">
        <v>118</v>
      </c>
      <c r="B109" s="8" t="s">
        <v>293</v>
      </c>
      <c r="C109" s="34" t="s">
        <v>216</v>
      </c>
      <c r="D109" s="74"/>
      <c r="E109" s="74"/>
      <c r="F109" s="74"/>
      <c r="G109" s="74"/>
      <c r="H109" s="74"/>
      <c r="I109" s="5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0</v>
      </c>
    </row>
    <row r="110" spans="1:34">
      <c r="A110" s="7" t="s">
        <v>119</v>
      </c>
      <c r="B110" s="8" t="s">
        <v>294</v>
      </c>
      <c r="C110" s="27" t="s">
        <v>185</v>
      </c>
      <c r="D110" s="74"/>
      <c r="E110" s="74"/>
      <c r="F110" s="74"/>
      <c r="G110" s="74"/>
      <c r="H110" s="74"/>
      <c r="I110" s="5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0</v>
      </c>
    </row>
    <row r="111" spans="1:34">
      <c r="A111" s="7" t="s">
        <v>120</v>
      </c>
      <c r="B111" s="8" t="s">
        <v>295</v>
      </c>
      <c r="C111" s="33" t="s">
        <v>190</v>
      </c>
      <c r="D111" s="74"/>
      <c r="E111" s="74"/>
      <c r="F111" s="74"/>
      <c r="G111" s="74"/>
      <c r="H111" s="74"/>
      <c r="I111" s="5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0</v>
      </c>
    </row>
    <row r="112" spans="1:34">
      <c r="A112" s="7" t="s">
        <v>121</v>
      </c>
      <c r="B112" s="8" t="s">
        <v>296</v>
      </c>
      <c r="C112" s="26" t="s">
        <v>181</v>
      </c>
      <c r="D112" s="74"/>
      <c r="E112" s="74"/>
      <c r="F112" s="74"/>
      <c r="G112" s="74"/>
      <c r="H112" s="74"/>
      <c r="I112" s="5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0</v>
      </c>
    </row>
    <row r="113" spans="1:34">
      <c r="A113" s="7" t="s">
        <v>122</v>
      </c>
      <c r="B113" s="8" t="s">
        <v>297</v>
      </c>
      <c r="C113" s="26" t="s">
        <v>181</v>
      </c>
      <c r="D113" s="74"/>
      <c r="E113" s="74"/>
      <c r="F113" s="74"/>
      <c r="G113" s="74"/>
      <c r="H113" s="74"/>
      <c r="I113" s="5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0</v>
      </c>
    </row>
    <row r="114" spans="1:34">
      <c r="A114" s="7" t="s">
        <v>123</v>
      </c>
      <c r="B114" s="8" t="s">
        <v>298</v>
      </c>
      <c r="C114" s="32" t="s">
        <v>183</v>
      </c>
      <c r="D114" s="74"/>
      <c r="E114" s="74"/>
      <c r="F114" s="74"/>
      <c r="G114" s="74"/>
      <c r="H114" s="74"/>
      <c r="I114" s="5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/>
      <c r="E115" s="74"/>
      <c r="F115" s="74"/>
      <c r="G115" s="74"/>
      <c r="H115" s="74"/>
      <c r="I115" s="5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0</v>
      </c>
    </row>
    <row r="116" spans="1:34">
      <c r="A116" s="7" t="s">
        <v>125</v>
      </c>
      <c r="B116" s="8" t="s">
        <v>300</v>
      </c>
      <c r="C116" s="33" t="s">
        <v>190</v>
      </c>
      <c r="D116" s="74"/>
      <c r="E116" s="74"/>
      <c r="F116" s="74"/>
      <c r="G116" s="74"/>
      <c r="H116" s="74"/>
      <c r="I116" s="5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0</v>
      </c>
    </row>
    <row r="117" spans="1:34">
      <c r="A117" s="7" t="s">
        <v>126</v>
      </c>
      <c r="B117" s="8" t="s">
        <v>301</v>
      </c>
      <c r="C117" s="27" t="s">
        <v>185</v>
      </c>
      <c r="D117" s="74"/>
      <c r="E117" s="74"/>
      <c r="F117" s="74"/>
      <c r="G117" s="74"/>
      <c r="H117" s="74"/>
      <c r="I117" s="5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0</v>
      </c>
    </row>
    <row r="118" spans="1:34">
      <c r="A118" s="7" t="s">
        <v>127</v>
      </c>
      <c r="B118" s="8" t="s">
        <v>302</v>
      </c>
      <c r="C118" s="34" t="s">
        <v>216</v>
      </c>
      <c r="D118" s="74"/>
      <c r="E118" s="74"/>
      <c r="F118" s="74"/>
      <c r="G118" s="74"/>
      <c r="H118" s="74"/>
      <c r="I118" s="5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0</v>
      </c>
    </row>
    <row r="119" spans="1:34">
      <c r="A119" s="7" t="s">
        <v>128</v>
      </c>
      <c r="B119" s="8" t="s">
        <v>303</v>
      </c>
      <c r="C119" s="26" t="s">
        <v>181</v>
      </c>
      <c r="D119" s="74"/>
      <c r="E119" s="74"/>
      <c r="F119" s="74"/>
      <c r="G119" s="74"/>
      <c r="H119" s="74"/>
      <c r="I119" s="5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0</v>
      </c>
    </row>
    <row r="120" spans="1:34">
      <c r="A120" s="7" t="s">
        <v>129</v>
      </c>
      <c r="B120" s="8" t="s">
        <v>304</v>
      </c>
      <c r="C120" s="34" t="s">
        <v>216</v>
      </c>
      <c r="D120" s="74"/>
      <c r="E120" s="74"/>
      <c r="F120" s="74"/>
      <c r="G120" s="74"/>
      <c r="H120" s="74"/>
      <c r="I120" s="5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0</v>
      </c>
    </row>
    <row r="121" spans="1:34">
      <c r="A121" s="7" t="s">
        <v>130</v>
      </c>
      <c r="B121" s="8" t="s">
        <v>305</v>
      </c>
      <c r="C121" s="32" t="s">
        <v>183</v>
      </c>
      <c r="D121" s="74"/>
      <c r="E121" s="74"/>
      <c r="F121" s="74"/>
      <c r="G121" s="74"/>
      <c r="H121" s="74"/>
      <c r="I121" s="5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0</v>
      </c>
    </row>
    <row r="122" spans="1:34">
      <c r="A122" s="7" t="s">
        <v>131</v>
      </c>
      <c r="B122" s="8" t="s">
        <v>306</v>
      </c>
      <c r="C122" s="27" t="s">
        <v>185</v>
      </c>
      <c r="D122" s="74"/>
      <c r="E122" s="74"/>
      <c r="F122" s="74"/>
      <c r="G122" s="74"/>
      <c r="H122" s="74"/>
      <c r="I122" s="5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0</v>
      </c>
    </row>
    <row r="123" spans="1:34">
      <c r="A123" s="7" t="s">
        <v>132</v>
      </c>
      <c r="B123" s="8" t="s">
        <v>307</v>
      </c>
      <c r="C123" s="33" t="s">
        <v>190</v>
      </c>
      <c r="D123" s="74"/>
      <c r="E123" s="74"/>
      <c r="F123" s="74"/>
      <c r="G123" s="74"/>
      <c r="H123" s="74"/>
      <c r="I123" s="5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0</v>
      </c>
    </row>
    <row r="124" spans="1:34">
      <c r="A124" s="7" t="s">
        <v>133</v>
      </c>
      <c r="B124" s="8" t="s">
        <v>308</v>
      </c>
      <c r="C124" s="33" t="s">
        <v>190</v>
      </c>
      <c r="D124" s="74"/>
      <c r="E124" s="74"/>
      <c r="F124" s="74"/>
      <c r="G124" s="74"/>
      <c r="H124" s="74"/>
      <c r="I124" s="5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0</v>
      </c>
    </row>
    <row r="125" spans="1:34">
      <c r="A125" s="7" t="s">
        <v>134</v>
      </c>
      <c r="B125" s="8" t="s">
        <v>309</v>
      </c>
      <c r="C125" s="26" t="s">
        <v>181</v>
      </c>
      <c r="D125" s="74"/>
      <c r="E125" s="74"/>
      <c r="F125" s="74"/>
      <c r="G125" s="74"/>
      <c r="H125" s="74"/>
      <c r="I125" s="5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0</v>
      </c>
    </row>
    <row r="126" spans="1:34">
      <c r="A126" s="7" t="s">
        <v>135</v>
      </c>
      <c r="B126" s="8" t="s">
        <v>310</v>
      </c>
      <c r="C126" s="32" t="s">
        <v>183</v>
      </c>
      <c r="D126" s="74"/>
      <c r="E126" s="74"/>
      <c r="F126" s="74"/>
      <c r="G126" s="74"/>
      <c r="H126" s="74"/>
      <c r="I126" s="5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0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5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/>
      <c r="E128" s="74"/>
      <c r="F128" s="74"/>
      <c r="G128" s="74"/>
      <c r="H128" s="74"/>
      <c r="I128" s="5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/>
      <c r="E129" s="74"/>
      <c r="F129" s="74"/>
      <c r="G129" s="74"/>
      <c r="H129" s="74"/>
      <c r="I129" s="5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0</v>
      </c>
    </row>
    <row r="130" spans="1:34">
      <c r="A130" s="7" t="s">
        <v>139</v>
      </c>
      <c r="B130" s="8" t="s">
        <v>314</v>
      </c>
      <c r="C130" s="29" t="s">
        <v>201</v>
      </c>
      <c r="D130" s="74"/>
      <c r="E130" s="74"/>
      <c r="F130" s="74"/>
      <c r="G130" s="74"/>
      <c r="H130" s="74"/>
      <c r="I130" s="5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0</v>
      </c>
    </row>
    <row r="131" spans="1:34">
      <c r="A131" s="7" t="s">
        <v>140</v>
      </c>
      <c r="B131" s="8" t="s">
        <v>315</v>
      </c>
      <c r="C131" s="32" t="s">
        <v>183</v>
      </c>
      <c r="D131" s="74"/>
      <c r="E131" s="74"/>
      <c r="F131" s="74"/>
      <c r="G131" s="74"/>
      <c r="H131" s="74"/>
      <c r="I131" s="5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0</v>
      </c>
    </row>
    <row r="132" spans="1:34">
      <c r="A132" s="7" t="s">
        <v>141</v>
      </c>
      <c r="B132" s="8" t="s">
        <v>316</v>
      </c>
      <c r="C132" s="26" t="s">
        <v>181</v>
      </c>
      <c r="D132" s="74"/>
      <c r="E132" s="74"/>
      <c r="F132" s="74"/>
      <c r="G132" s="74"/>
      <c r="H132" s="74"/>
      <c r="I132" s="5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0</v>
      </c>
    </row>
    <row r="133" spans="1:34">
      <c r="A133" s="7" t="s">
        <v>142</v>
      </c>
      <c r="B133" s="8" t="s">
        <v>317</v>
      </c>
      <c r="C133" s="26" t="s">
        <v>181</v>
      </c>
      <c r="D133" s="74"/>
      <c r="E133" s="74"/>
      <c r="F133" s="74"/>
      <c r="G133" s="74"/>
      <c r="H133" s="74"/>
      <c r="I133" s="5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0</v>
      </c>
    </row>
    <row r="134" spans="1:34">
      <c r="A134" s="7" t="s">
        <v>143</v>
      </c>
      <c r="B134" s="8" t="s">
        <v>318</v>
      </c>
      <c r="C134" s="34" t="s">
        <v>216</v>
      </c>
      <c r="D134" s="74"/>
      <c r="E134" s="74"/>
      <c r="F134" s="74"/>
      <c r="G134" s="74"/>
      <c r="H134" s="74"/>
      <c r="I134" s="5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0</v>
      </c>
    </row>
    <row r="135" spans="1:34">
      <c r="A135" s="7" t="s">
        <v>144</v>
      </c>
      <c r="B135" s="8" t="s">
        <v>319</v>
      </c>
      <c r="C135" s="29" t="s">
        <v>201</v>
      </c>
      <c r="D135" s="74"/>
      <c r="E135" s="74"/>
      <c r="F135" s="74"/>
      <c r="G135" s="74"/>
      <c r="H135" s="74"/>
      <c r="I135" s="5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0</v>
      </c>
    </row>
    <row r="136" spans="1:34">
      <c r="A136" s="7" t="s">
        <v>145</v>
      </c>
      <c r="B136" s="8" t="s">
        <v>320</v>
      </c>
      <c r="C136" s="32" t="s">
        <v>183</v>
      </c>
      <c r="D136" s="74"/>
      <c r="E136" s="74"/>
      <c r="F136" s="74"/>
      <c r="G136" s="74"/>
      <c r="H136" s="74"/>
      <c r="I136" s="5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/>
      <c r="E137" s="74"/>
      <c r="F137" s="74"/>
      <c r="G137" s="74"/>
      <c r="H137" s="74"/>
      <c r="I137" s="5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0</v>
      </c>
    </row>
    <row r="138" spans="1:34">
      <c r="A138" s="7" t="s">
        <v>147</v>
      </c>
      <c r="B138" s="8" t="s">
        <v>322</v>
      </c>
      <c r="C138" s="34" t="s">
        <v>216</v>
      </c>
      <c r="D138" s="74"/>
      <c r="E138" s="74"/>
      <c r="F138" s="74"/>
      <c r="G138" s="74"/>
      <c r="H138" s="74"/>
      <c r="I138" s="5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0</v>
      </c>
    </row>
    <row r="139" spans="1:34">
      <c r="A139" s="7" t="s">
        <v>148</v>
      </c>
      <c r="B139" s="8" t="s">
        <v>323</v>
      </c>
      <c r="C139" s="32" t="s">
        <v>183</v>
      </c>
      <c r="D139" s="74"/>
      <c r="E139" s="74"/>
      <c r="F139" s="74"/>
      <c r="G139" s="74"/>
      <c r="H139" s="74"/>
      <c r="I139" s="5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0</v>
      </c>
    </row>
    <row r="140" spans="1:34">
      <c r="A140" s="7" t="s">
        <v>149</v>
      </c>
      <c r="B140" s="8" t="s">
        <v>324</v>
      </c>
      <c r="C140" s="33" t="s">
        <v>190</v>
      </c>
      <c r="D140" s="74"/>
      <c r="E140" s="74"/>
      <c r="F140" s="74"/>
      <c r="G140" s="74"/>
      <c r="H140" s="74"/>
      <c r="I140" s="5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/>
      <c r="E141" s="74"/>
      <c r="F141" s="74"/>
      <c r="G141" s="74"/>
      <c r="H141" s="74"/>
      <c r="I141" s="5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0</v>
      </c>
    </row>
    <row r="142" spans="1:34">
      <c r="A142" s="7" t="s">
        <v>151</v>
      </c>
      <c r="B142" s="8" t="s">
        <v>326</v>
      </c>
      <c r="C142" s="32" t="s">
        <v>183</v>
      </c>
      <c r="D142" s="74"/>
      <c r="E142" s="74"/>
      <c r="F142" s="74"/>
      <c r="G142" s="74"/>
      <c r="H142" s="74"/>
      <c r="I142" s="5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0</v>
      </c>
    </row>
    <row r="143" spans="1:34">
      <c r="A143" s="7" t="s">
        <v>152</v>
      </c>
      <c r="B143" s="8" t="s">
        <v>327</v>
      </c>
      <c r="C143" s="28" t="s">
        <v>187</v>
      </c>
      <c r="D143" s="74"/>
      <c r="E143" s="74"/>
      <c r="F143" s="74"/>
      <c r="G143" s="74"/>
      <c r="H143" s="74"/>
      <c r="I143" s="5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0</v>
      </c>
    </row>
    <row r="144" spans="1:34">
      <c r="A144" s="7" t="s">
        <v>153</v>
      </c>
      <c r="B144" s="8" t="s">
        <v>328</v>
      </c>
      <c r="C144" s="27" t="s">
        <v>185</v>
      </c>
      <c r="D144" s="74"/>
      <c r="E144" s="74"/>
      <c r="F144" s="74"/>
      <c r="G144" s="74"/>
      <c r="H144" s="74"/>
      <c r="I144" s="5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0</v>
      </c>
    </row>
    <row r="145" spans="1:34">
      <c r="A145" s="7" t="s">
        <v>154</v>
      </c>
      <c r="B145" s="8" t="s">
        <v>329</v>
      </c>
      <c r="C145" s="26" t="s">
        <v>181</v>
      </c>
      <c r="D145" s="74"/>
      <c r="E145" s="74"/>
      <c r="F145" s="74"/>
      <c r="G145" s="74"/>
      <c r="H145" s="74"/>
      <c r="I145" s="5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/>
      <c r="E146" s="74"/>
      <c r="F146" s="74"/>
      <c r="G146" s="74"/>
      <c r="H146" s="74"/>
      <c r="I146" s="5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0</v>
      </c>
    </row>
    <row r="147" spans="1:34">
      <c r="A147" s="7" t="s">
        <v>156</v>
      </c>
      <c r="B147" s="8" t="s">
        <v>331</v>
      </c>
      <c r="C147" s="29" t="s">
        <v>201</v>
      </c>
      <c r="D147" s="74"/>
      <c r="E147" s="74"/>
      <c r="F147" s="74"/>
      <c r="G147" s="74"/>
      <c r="H147" s="74"/>
      <c r="I147" s="5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0</v>
      </c>
    </row>
    <row r="148" spans="1:34">
      <c r="A148" s="7" t="s">
        <v>157</v>
      </c>
      <c r="B148" s="8" t="s">
        <v>332</v>
      </c>
      <c r="C148" s="32" t="s">
        <v>183</v>
      </c>
      <c r="D148" s="74"/>
      <c r="E148" s="74"/>
      <c r="F148" s="74"/>
      <c r="G148" s="74"/>
      <c r="H148" s="74"/>
      <c r="I148" s="5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0</v>
      </c>
    </row>
    <row r="149" spans="1:34">
      <c r="A149" s="7" t="s">
        <v>158</v>
      </c>
      <c r="B149" s="8" t="s">
        <v>333</v>
      </c>
      <c r="C149" s="26" t="s">
        <v>181</v>
      </c>
      <c r="D149" s="74"/>
      <c r="E149" s="74"/>
      <c r="F149" s="74"/>
      <c r="G149" s="74"/>
      <c r="H149" s="74"/>
      <c r="I149" s="5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0</v>
      </c>
    </row>
    <row r="150" spans="1:34">
      <c r="A150" s="7" t="s">
        <v>159</v>
      </c>
      <c r="B150" s="8" t="s">
        <v>334</v>
      </c>
      <c r="C150" s="28" t="s">
        <v>187</v>
      </c>
      <c r="D150" s="74"/>
      <c r="E150" s="74"/>
      <c r="F150" s="74"/>
      <c r="G150" s="74"/>
      <c r="H150" s="74"/>
      <c r="I150" s="5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0</v>
      </c>
    </row>
    <row r="151" spans="1:34">
      <c r="A151" s="7" t="s">
        <v>160</v>
      </c>
      <c r="B151" s="8" t="s">
        <v>335</v>
      </c>
      <c r="C151" s="27" t="s">
        <v>185</v>
      </c>
      <c r="D151" s="74"/>
      <c r="E151" s="74"/>
      <c r="F151" s="74"/>
      <c r="G151" s="74"/>
      <c r="H151" s="74"/>
      <c r="I151" s="5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0</v>
      </c>
    </row>
    <row r="152" spans="1:34">
      <c r="A152" s="7" t="s">
        <v>161</v>
      </c>
      <c r="B152" s="8" t="s">
        <v>336</v>
      </c>
      <c r="C152" s="27" t="s">
        <v>185</v>
      </c>
      <c r="D152" s="74"/>
      <c r="E152" s="74"/>
      <c r="F152" s="74"/>
      <c r="G152" s="74"/>
      <c r="H152" s="74"/>
      <c r="I152" s="5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0</v>
      </c>
    </row>
    <row r="153" spans="1:34">
      <c r="A153" s="7" t="s">
        <v>162</v>
      </c>
      <c r="B153" s="8" t="s">
        <v>337</v>
      </c>
      <c r="C153" s="32" t="s">
        <v>183</v>
      </c>
      <c r="D153" s="74"/>
      <c r="E153" s="74"/>
      <c r="F153" s="74"/>
      <c r="G153" s="74"/>
      <c r="H153" s="74"/>
      <c r="I153" s="5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0</v>
      </c>
    </row>
    <row r="154" spans="1:34">
      <c r="A154" s="7" t="s">
        <v>163</v>
      </c>
      <c r="B154" s="8" t="s">
        <v>338</v>
      </c>
      <c r="C154" s="29" t="s">
        <v>201</v>
      </c>
      <c r="D154" s="74"/>
      <c r="E154" s="74"/>
      <c r="F154" s="74"/>
      <c r="G154" s="74"/>
      <c r="H154" s="74"/>
      <c r="I154" s="5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0</v>
      </c>
    </row>
    <row r="155" spans="1:34">
      <c r="A155" s="7" t="s">
        <v>164</v>
      </c>
      <c r="B155" s="8" t="s">
        <v>339</v>
      </c>
      <c r="C155" s="27" t="s">
        <v>185</v>
      </c>
      <c r="D155" s="74"/>
      <c r="E155" s="74"/>
      <c r="F155" s="74"/>
      <c r="G155" s="74"/>
      <c r="H155" s="74"/>
      <c r="I155" s="5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0</v>
      </c>
    </row>
    <row r="156" spans="1:34">
      <c r="A156" s="7" t="s">
        <v>165</v>
      </c>
      <c r="B156" s="8" t="s">
        <v>340</v>
      </c>
      <c r="C156" s="33" t="s">
        <v>190</v>
      </c>
      <c r="D156" s="74"/>
      <c r="E156" s="74"/>
      <c r="F156" s="74"/>
      <c r="G156" s="74"/>
      <c r="H156" s="74"/>
      <c r="I156" s="5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0</v>
      </c>
    </row>
    <row r="157" spans="1:34">
      <c r="A157" s="7" t="s">
        <v>166</v>
      </c>
      <c r="B157" s="8" t="s">
        <v>341</v>
      </c>
      <c r="C157" s="34" t="s">
        <v>216</v>
      </c>
      <c r="D157" s="74"/>
      <c r="E157" s="74"/>
      <c r="F157" s="74"/>
      <c r="G157" s="74"/>
      <c r="H157" s="74"/>
      <c r="I157" s="5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0</v>
      </c>
    </row>
    <row r="158" spans="1:34">
      <c r="A158" s="7" t="s">
        <v>167</v>
      </c>
      <c r="B158" s="8" t="s">
        <v>342</v>
      </c>
      <c r="C158" s="33" t="s">
        <v>190</v>
      </c>
      <c r="D158" s="74"/>
      <c r="E158" s="74"/>
      <c r="F158" s="74"/>
      <c r="G158" s="74"/>
      <c r="H158" s="74"/>
      <c r="I158" s="5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0</v>
      </c>
    </row>
    <row r="159" spans="1:34">
      <c r="A159" s="7" t="s">
        <v>168</v>
      </c>
      <c r="B159" s="8" t="s">
        <v>343</v>
      </c>
      <c r="C159" s="29" t="s">
        <v>201</v>
      </c>
      <c r="D159" s="74"/>
      <c r="E159" s="74"/>
      <c r="F159" s="74"/>
      <c r="G159" s="74"/>
      <c r="H159" s="74"/>
      <c r="I159" s="5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0</v>
      </c>
    </row>
    <row r="160" spans="1:34">
      <c r="A160" s="7" t="s">
        <v>169</v>
      </c>
      <c r="B160" s="8" t="s">
        <v>344</v>
      </c>
      <c r="C160" s="28" t="s">
        <v>187</v>
      </c>
      <c r="D160" s="74"/>
      <c r="E160" s="74"/>
      <c r="F160" s="74"/>
      <c r="G160" s="74"/>
      <c r="H160" s="74"/>
      <c r="I160" s="5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0</v>
      </c>
    </row>
    <row r="161" spans="1:35">
      <c r="A161" s="7" t="s">
        <v>170</v>
      </c>
      <c r="B161" s="8" t="s">
        <v>345</v>
      </c>
      <c r="C161" s="32" t="s">
        <v>183</v>
      </c>
      <c r="D161" s="74"/>
      <c r="E161" s="74"/>
      <c r="F161" s="74"/>
      <c r="G161" s="74"/>
      <c r="H161" s="74"/>
      <c r="I161" s="5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0</v>
      </c>
    </row>
    <row r="162" spans="1:35">
      <c r="A162" s="7" t="s">
        <v>171</v>
      </c>
      <c r="B162" s="8" t="s">
        <v>346</v>
      </c>
      <c r="C162" s="34" t="s">
        <v>216</v>
      </c>
      <c r="D162" s="74"/>
      <c r="E162" s="74"/>
      <c r="F162" s="74"/>
      <c r="G162" s="74"/>
      <c r="H162" s="74"/>
      <c r="I162" s="5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0</v>
      </c>
    </row>
    <row r="163" spans="1:35">
      <c r="A163" s="20" t="s">
        <v>172</v>
      </c>
      <c r="B163" s="17" t="s">
        <v>347</v>
      </c>
      <c r="C163" s="26" t="s">
        <v>181</v>
      </c>
      <c r="D163" s="74"/>
      <c r="E163" s="74"/>
      <c r="F163" s="74"/>
      <c r="G163" s="74"/>
      <c r="H163" s="74"/>
      <c r="I163" s="5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0</v>
      </c>
    </row>
    <row r="164" spans="1:35">
      <c r="A164" s="7" t="s">
        <v>173</v>
      </c>
      <c r="B164" s="8" t="s">
        <v>348</v>
      </c>
      <c r="C164" s="33" t="s">
        <v>190</v>
      </c>
      <c r="D164" s="74"/>
      <c r="E164" s="74"/>
      <c r="F164" s="74"/>
      <c r="G164" s="74"/>
      <c r="H164" s="74"/>
      <c r="I164" s="5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0</v>
      </c>
    </row>
    <row r="165" spans="1:35">
      <c r="A165" s="7" t="s">
        <v>174</v>
      </c>
      <c r="B165" s="8" t="s">
        <v>349</v>
      </c>
      <c r="C165" s="34" t="s">
        <v>216</v>
      </c>
      <c r="D165" s="74"/>
      <c r="E165" s="74"/>
      <c r="F165" s="74"/>
      <c r="G165" s="74"/>
      <c r="H165" s="74"/>
      <c r="I165" s="5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0</v>
      </c>
    </row>
    <row r="166" spans="1:35" ht="15.75">
      <c r="A166" s="7" t="s">
        <v>175</v>
      </c>
      <c r="B166" s="8" t="s">
        <v>350</v>
      </c>
      <c r="C166" s="29" t="s">
        <v>201</v>
      </c>
      <c r="D166" s="74"/>
      <c r="E166" s="74"/>
      <c r="F166" s="74"/>
      <c r="G166" s="74"/>
      <c r="H166" s="74"/>
      <c r="I166" s="5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0</v>
      </c>
      <c r="E168" s="63">
        <f t="shared" si="4"/>
        <v>0</v>
      </c>
      <c r="F168" s="40">
        <f t="shared" si="4"/>
        <v>0</v>
      </c>
      <c r="G168" s="40">
        <f t="shared" si="4"/>
        <v>0</v>
      </c>
      <c r="H168" s="40">
        <f t="shared" si="4"/>
        <v>0</v>
      </c>
      <c r="I168" s="40">
        <f t="shared" si="4"/>
        <v>0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0</v>
      </c>
    </row>
    <row r="169" spans="1:35">
      <c r="E169" s="10"/>
      <c r="F169" s="10"/>
      <c r="G169" s="10"/>
      <c r="H169" s="10"/>
      <c r="I169" s="10"/>
      <c r="J169" s="36"/>
    </row>
  </sheetData>
  <autoFilter ref="A1:AP168" xr:uid="{00000000-0009-0000-0000-000019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AI169"/>
  <sheetViews>
    <sheetView zoomScale="80" zoomScaleNormal="80" workbookViewId="0">
      <pane xSplit="2" ySplit="1" topLeftCell="R2" activePane="bottomRight" state="frozen"/>
      <selection activeCell="F38" sqref="F38"/>
      <selection pane="topRight" activeCell="F38" sqref="F38"/>
      <selection pane="bottomLeft" activeCell="F38" sqref="F38"/>
      <selection pane="bottomRight" activeCell="W10" sqref="W10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/>
      <c r="E2" s="74"/>
      <c r="F2" s="74"/>
      <c r="G2" s="74"/>
      <c r="H2" s="74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/>
    </row>
    <row r="3" spans="1:34">
      <c r="A3" s="7" t="s">
        <v>2</v>
      </c>
      <c r="B3" s="8" t="s">
        <v>182</v>
      </c>
      <c r="C3" s="32" t="s">
        <v>183</v>
      </c>
      <c r="D3" s="74"/>
      <c r="E3" s="74"/>
      <c r="F3" s="74"/>
      <c r="G3" s="74"/>
      <c r="H3" s="74"/>
      <c r="I3" s="58"/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0</v>
      </c>
    </row>
    <row r="4" spans="1:34">
      <c r="A4" s="7" t="s">
        <v>4</v>
      </c>
      <c r="B4" s="8" t="s">
        <v>184</v>
      </c>
      <c r="C4" s="27" t="s">
        <v>185</v>
      </c>
      <c r="D4" s="74"/>
      <c r="E4" s="74"/>
      <c r="F4" s="74"/>
      <c r="G4" s="74"/>
      <c r="H4" s="74"/>
      <c r="I4" s="58"/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0</v>
      </c>
    </row>
    <row r="5" spans="1:34">
      <c r="A5" s="24" t="s">
        <v>6</v>
      </c>
      <c r="B5" s="8" t="s">
        <v>186</v>
      </c>
      <c r="C5" s="28" t="s">
        <v>187</v>
      </c>
      <c r="D5" s="74"/>
      <c r="E5" s="74"/>
      <c r="F5" s="74"/>
      <c r="G5" s="74"/>
      <c r="H5" s="74"/>
      <c r="I5" s="58"/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0</v>
      </c>
    </row>
    <row r="6" spans="1:34">
      <c r="A6" s="7" t="s">
        <v>8</v>
      </c>
      <c r="B6" s="8" t="s">
        <v>188</v>
      </c>
      <c r="C6" s="27" t="s">
        <v>185</v>
      </c>
      <c r="D6" s="74"/>
      <c r="E6" s="74"/>
      <c r="F6" s="74"/>
      <c r="G6" s="74"/>
      <c r="H6" s="74"/>
      <c r="I6" s="58"/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0</v>
      </c>
    </row>
    <row r="7" spans="1:34">
      <c r="A7" s="7" t="s">
        <v>10</v>
      </c>
      <c r="B7" s="8" t="s">
        <v>189</v>
      </c>
      <c r="C7" s="33" t="s">
        <v>190</v>
      </c>
      <c r="D7" s="74"/>
      <c r="E7" s="74"/>
      <c r="F7" s="74"/>
      <c r="G7" s="74"/>
      <c r="H7" s="74"/>
      <c r="I7" s="58"/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0</v>
      </c>
    </row>
    <row r="8" spans="1:34">
      <c r="A8" s="7" t="s">
        <v>12</v>
      </c>
      <c r="B8" s="8" t="s">
        <v>191</v>
      </c>
      <c r="C8" s="28" t="s">
        <v>187</v>
      </c>
      <c r="D8" s="74"/>
      <c r="E8" s="74"/>
      <c r="F8" s="74"/>
      <c r="G8" s="74"/>
      <c r="H8" s="74"/>
      <c r="I8" s="58"/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0</v>
      </c>
    </row>
    <row r="9" spans="1:34">
      <c r="A9" s="7" t="s">
        <v>14</v>
      </c>
      <c r="B9" s="8" t="s">
        <v>192</v>
      </c>
      <c r="C9" s="28" t="s">
        <v>187</v>
      </c>
      <c r="D9" s="74"/>
      <c r="E9" s="74"/>
      <c r="F9" s="74"/>
      <c r="G9" s="74"/>
      <c r="H9" s="74"/>
      <c r="I9" s="58"/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0</v>
      </c>
    </row>
    <row r="10" spans="1:34">
      <c r="A10" s="7" t="s">
        <v>16</v>
      </c>
      <c r="B10" s="8" t="s">
        <v>193</v>
      </c>
      <c r="C10" s="33" t="s">
        <v>190</v>
      </c>
      <c r="D10" s="74"/>
      <c r="E10" s="74"/>
      <c r="F10" s="74"/>
      <c r="G10" s="74"/>
      <c r="H10" s="74"/>
      <c r="I10" s="5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0</v>
      </c>
    </row>
    <row r="11" spans="1:34">
      <c r="A11" s="7" t="s">
        <v>18</v>
      </c>
      <c r="B11" s="8" t="s">
        <v>194</v>
      </c>
      <c r="C11" s="28" t="s">
        <v>187</v>
      </c>
      <c r="D11" s="74"/>
      <c r="E11" s="74"/>
      <c r="F11" s="74"/>
      <c r="G11" s="74"/>
      <c r="H11" s="74"/>
      <c r="I11" s="5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0</v>
      </c>
    </row>
    <row r="12" spans="1:34">
      <c r="A12" s="7" t="s">
        <v>20</v>
      </c>
      <c r="B12" s="8" t="s">
        <v>195</v>
      </c>
      <c r="C12" s="28" t="s">
        <v>187</v>
      </c>
      <c r="D12" s="74"/>
      <c r="E12" s="74"/>
      <c r="F12" s="74"/>
      <c r="G12" s="74"/>
      <c r="H12" s="74"/>
      <c r="I12" s="5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0</v>
      </c>
    </row>
    <row r="13" spans="1:34">
      <c r="A13" s="7" t="s">
        <v>22</v>
      </c>
      <c r="B13" s="8" t="s">
        <v>196</v>
      </c>
      <c r="C13" s="26" t="s">
        <v>181</v>
      </c>
      <c r="D13" s="74"/>
      <c r="E13" s="74"/>
      <c r="F13" s="74"/>
      <c r="G13" s="74"/>
      <c r="H13" s="74"/>
      <c r="I13" s="5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0</v>
      </c>
    </row>
    <row r="14" spans="1:34">
      <c r="A14" s="7" t="s">
        <v>24</v>
      </c>
      <c r="B14" s="8" t="s">
        <v>197</v>
      </c>
      <c r="C14" s="27" t="s">
        <v>185</v>
      </c>
      <c r="D14" s="74"/>
      <c r="E14" s="74"/>
      <c r="F14" s="74"/>
      <c r="G14" s="74"/>
      <c r="H14" s="74"/>
      <c r="I14" s="5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0</v>
      </c>
    </row>
    <row r="15" spans="1:34">
      <c r="A15" s="7" t="s">
        <v>25</v>
      </c>
      <c r="B15" s="8" t="s">
        <v>198</v>
      </c>
      <c r="C15" s="27" t="s">
        <v>185</v>
      </c>
      <c r="D15" s="74"/>
      <c r="E15" s="74"/>
      <c r="F15" s="74"/>
      <c r="G15" s="74"/>
      <c r="H15" s="74"/>
      <c r="I15" s="5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0</v>
      </c>
    </row>
    <row r="16" spans="1:34">
      <c r="A16" s="7" t="s">
        <v>26</v>
      </c>
      <c r="B16" s="8" t="s">
        <v>199</v>
      </c>
      <c r="C16" s="32" t="s">
        <v>183</v>
      </c>
      <c r="D16" s="74"/>
      <c r="E16" s="74"/>
      <c r="F16" s="74"/>
      <c r="G16" s="74"/>
      <c r="H16" s="74"/>
      <c r="I16" s="5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0</v>
      </c>
    </row>
    <row r="17" spans="1:34">
      <c r="A17" s="7" t="s">
        <v>27</v>
      </c>
      <c r="B17" s="8" t="s">
        <v>200</v>
      </c>
      <c r="C17" s="29" t="s">
        <v>201</v>
      </c>
      <c r="D17" s="74"/>
      <c r="E17" s="74"/>
      <c r="F17" s="74"/>
      <c r="G17" s="74"/>
      <c r="H17" s="74"/>
      <c r="I17" s="5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0</v>
      </c>
    </row>
    <row r="18" spans="1:34">
      <c r="A18" s="7" t="s">
        <v>28</v>
      </c>
      <c r="B18" s="8" t="s">
        <v>202</v>
      </c>
      <c r="C18" s="32" t="s">
        <v>183</v>
      </c>
      <c r="D18" s="74"/>
      <c r="E18" s="74"/>
      <c r="F18" s="74"/>
      <c r="G18" s="74"/>
      <c r="H18" s="74"/>
      <c r="I18" s="5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0</v>
      </c>
    </row>
    <row r="19" spans="1:34">
      <c r="A19" s="7" t="s">
        <v>29</v>
      </c>
      <c r="B19" s="8" t="s">
        <v>203</v>
      </c>
      <c r="C19" s="28" t="s">
        <v>187</v>
      </c>
      <c r="D19" s="74"/>
      <c r="E19" s="74"/>
      <c r="F19" s="74"/>
      <c r="G19" s="74"/>
      <c r="H19" s="74"/>
      <c r="I19" s="58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0</v>
      </c>
    </row>
    <row r="20" spans="1:34">
      <c r="A20" s="7" t="s">
        <v>30</v>
      </c>
      <c r="B20" s="8" t="s">
        <v>204</v>
      </c>
      <c r="C20" s="28" t="s">
        <v>187</v>
      </c>
      <c r="D20" s="74"/>
      <c r="E20" s="74"/>
      <c r="F20" s="74"/>
      <c r="G20" s="74"/>
      <c r="H20" s="74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0</v>
      </c>
    </row>
    <row r="21" spans="1:34">
      <c r="A21" s="7" t="s">
        <v>31</v>
      </c>
      <c r="B21" s="8" t="s">
        <v>205</v>
      </c>
      <c r="C21" s="29" t="s">
        <v>201</v>
      </c>
      <c r="D21" s="74"/>
      <c r="E21" s="74"/>
      <c r="F21" s="74"/>
      <c r="G21" s="74"/>
      <c r="H21" s="74"/>
      <c r="I21" s="58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0</v>
      </c>
    </row>
    <row r="22" spans="1:34">
      <c r="A22" s="7" t="s">
        <v>32</v>
      </c>
      <c r="B22" s="8" t="s">
        <v>206</v>
      </c>
      <c r="C22" s="32" t="s">
        <v>183</v>
      </c>
      <c r="D22" s="74"/>
      <c r="E22" s="74"/>
      <c r="F22" s="74"/>
      <c r="G22" s="74"/>
      <c r="H22" s="74"/>
      <c r="I22" s="5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0</v>
      </c>
    </row>
    <row r="23" spans="1:34">
      <c r="A23" s="7" t="s">
        <v>33</v>
      </c>
      <c r="B23" s="8" t="s">
        <v>207</v>
      </c>
      <c r="C23" s="29" t="s">
        <v>201</v>
      </c>
      <c r="D23" s="74"/>
      <c r="E23" s="74"/>
      <c r="F23" s="74"/>
      <c r="G23" s="74"/>
      <c r="H23" s="74"/>
      <c r="I23" s="58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0</v>
      </c>
    </row>
    <row r="24" spans="1:34">
      <c r="A24" s="7" t="s">
        <v>34</v>
      </c>
      <c r="B24" s="8" t="s">
        <v>208</v>
      </c>
      <c r="C24" s="26" t="s">
        <v>181</v>
      </c>
      <c r="D24" s="74"/>
      <c r="E24" s="74"/>
      <c r="F24" s="74"/>
      <c r="G24" s="74"/>
      <c r="H24" s="74"/>
      <c r="I24" s="58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0</v>
      </c>
    </row>
    <row r="25" spans="1:34">
      <c r="A25" s="7" t="s">
        <v>35</v>
      </c>
      <c r="B25" s="8" t="s">
        <v>209</v>
      </c>
      <c r="C25" s="27" t="s">
        <v>185</v>
      </c>
      <c r="D25" s="74"/>
      <c r="E25" s="74"/>
      <c r="F25" s="74"/>
      <c r="G25" s="74"/>
      <c r="H25" s="74"/>
      <c r="I25" s="5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0</v>
      </c>
    </row>
    <row r="26" spans="1:34">
      <c r="A26" s="7" t="s">
        <v>36</v>
      </c>
      <c r="B26" s="8" t="s">
        <v>210</v>
      </c>
      <c r="C26" s="26" t="s">
        <v>181</v>
      </c>
      <c r="D26" s="74"/>
      <c r="E26" s="74"/>
      <c r="F26" s="74"/>
      <c r="G26" s="74"/>
      <c r="H26" s="74"/>
      <c r="I26" s="5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0</v>
      </c>
    </row>
    <row r="27" spans="1:34">
      <c r="A27" s="24" t="s">
        <v>37</v>
      </c>
      <c r="B27" s="8" t="s">
        <v>211</v>
      </c>
      <c r="C27" s="33" t="s">
        <v>190</v>
      </c>
      <c r="D27" s="74"/>
      <c r="E27" s="74"/>
      <c r="F27" s="74"/>
      <c r="G27" s="74"/>
      <c r="H27" s="74"/>
      <c r="I27" s="5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0</v>
      </c>
    </row>
    <row r="28" spans="1:34">
      <c r="A28" s="7" t="s">
        <v>38</v>
      </c>
      <c r="B28" s="8" t="s">
        <v>212</v>
      </c>
      <c r="C28" s="33" t="s">
        <v>190</v>
      </c>
      <c r="D28" s="74"/>
      <c r="E28" s="74"/>
      <c r="F28" s="74"/>
      <c r="G28" s="74"/>
      <c r="H28" s="74"/>
      <c r="I28" s="5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0</v>
      </c>
    </row>
    <row r="29" spans="1:34">
      <c r="A29" s="7" t="s">
        <v>39</v>
      </c>
      <c r="B29" s="8" t="s">
        <v>213</v>
      </c>
      <c r="C29" s="32" t="s">
        <v>183</v>
      </c>
      <c r="D29" s="74"/>
      <c r="E29" s="74"/>
      <c r="F29" s="74"/>
      <c r="G29" s="74"/>
      <c r="H29" s="74"/>
      <c r="I29" s="5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0</v>
      </c>
    </row>
    <row r="30" spans="1:34">
      <c r="A30" s="7" t="s">
        <v>40</v>
      </c>
      <c r="B30" s="8" t="s">
        <v>214</v>
      </c>
      <c r="C30" s="32" t="s">
        <v>183</v>
      </c>
      <c r="D30" s="74"/>
      <c r="E30" s="74"/>
      <c r="F30" s="74"/>
      <c r="G30" s="74"/>
      <c r="H30" s="74"/>
      <c r="I30" s="58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0</v>
      </c>
    </row>
    <row r="31" spans="1:34">
      <c r="A31" s="7" t="s">
        <v>41</v>
      </c>
      <c r="B31" s="8" t="s">
        <v>215</v>
      </c>
      <c r="C31" s="34" t="s">
        <v>216</v>
      </c>
      <c r="D31" s="74"/>
      <c r="E31" s="74"/>
      <c r="F31" s="74"/>
      <c r="G31" s="74"/>
      <c r="H31" s="74"/>
      <c r="I31" s="58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0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5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/>
      <c r="E33" s="74"/>
      <c r="F33" s="74"/>
      <c r="G33" s="74"/>
      <c r="H33" s="74"/>
      <c r="I33" s="58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/>
      <c r="E34" s="74"/>
      <c r="F34" s="74"/>
      <c r="G34" s="74"/>
      <c r="H34" s="74"/>
      <c r="I34" s="58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0</v>
      </c>
    </row>
    <row r="35" spans="1:35">
      <c r="A35" s="7" t="s">
        <v>45</v>
      </c>
      <c r="B35" s="8" t="s">
        <v>220</v>
      </c>
      <c r="C35" s="28" t="s">
        <v>187</v>
      </c>
      <c r="D35" s="74"/>
      <c r="E35" s="74"/>
      <c r="F35" s="74"/>
      <c r="G35" s="74"/>
      <c r="H35" s="74"/>
      <c r="I35" s="58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0</v>
      </c>
    </row>
    <row r="36" spans="1:35">
      <c r="A36" s="7" t="s">
        <v>46</v>
      </c>
      <c r="B36" s="8" t="s">
        <v>221</v>
      </c>
      <c r="C36" s="32" t="s">
        <v>183</v>
      </c>
      <c r="D36" s="74"/>
      <c r="E36" s="74"/>
      <c r="F36" s="74"/>
      <c r="G36" s="74"/>
      <c r="H36" s="74"/>
      <c r="I36" s="58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0</v>
      </c>
    </row>
    <row r="37" spans="1:35">
      <c r="A37" s="7" t="s">
        <v>47</v>
      </c>
      <c r="B37" s="8" t="s">
        <v>222</v>
      </c>
      <c r="C37" s="33" t="s">
        <v>190</v>
      </c>
      <c r="D37" s="74"/>
      <c r="E37" s="74"/>
      <c r="F37" s="74"/>
      <c r="G37" s="74"/>
      <c r="H37" s="74"/>
      <c r="I37" s="5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0</v>
      </c>
    </row>
    <row r="38" spans="1:35">
      <c r="A38" s="7" t="s">
        <v>48</v>
      </c>
      <c r="B38" s="8" t="s">
        <v>223</v>
      </c>
      <c r="C38" s="32" t="s">
        <v>183</v>
      </c>
      <c r="D38" s="74"/>
      <c r="E38" s="74"/>
      <c r="F38" s="74"/>
      <c r="G38" s="74"/>
      <c r="H38" s="74"/>
      <c r="I38" s="5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0</v>
      </c>
    </row>
    <row r="39" spans="1:35">
      <c r="A39" s="7" t="s">
        <v>49</v>
      </c>
      <c r="B39" s="8" t="s">
        <v>224</v>
      </c>
      <c r="C39" s="33" t="s">
        <v>190</v>
      </c>
      <c r="D39" s="74"/>
      <c r="E39" s="74"/>
      <c r="F39" s="74"/>
      <c r="G39" s="74"/>
      <c r="H39" s="74"/>
      <c r="I39" s="5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0</v>
      </c>
    </row>
    <row r="40" spans="1:35">
      <c r="A40" s="7" t="s">
        <v>50</v>
      </c>
      <c r="B40" s="8" t="s">
        <v>225</v>
      </c>
      <c r="C40" s="34" t="s">
        <v>216</v>
      </c>
      <c r="D40" s="74"/>
      <c r="E40" s="74"/>
      <c r="F40" s="74"/>
      <c r="G40" s="74"/>
      <c r="H40" s="74"/>
      <c r="I40" s="5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0</v>
      </c>
    </row>
    <row r="41" spans="1:35">
      <c r="A41" s="7" t="s">
        <v>51</v>
      </c>
      <c r="B41" s="8" t="s">
        <v>226</v>
      </c>
      <c r="C41" s="32" t="s">
        <v>183</v>
      </c>
      <c r="D41" s="74"/>
      <c r="E41" s="74"/>
      <c r="F41" s="74"/>
      <c r="G41" s="74"/>
      <c r="H41" s="74"/>
      <c r="I41" s="5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/>
      <c r="E42" s="74"/>
      <c r="F42" s="74"/>
      <c r="G42" s="74"/>
      <c r="H42" s="74"/>
      <c r="I42" s="5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/>
      <c r="E43" s="74"/>
      <c r="F43" s="74"/>
      <c r="G43" s="74"/>
      <c r="H43" s="74"/>
      <c r="I43" s="58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/>
      <c r="E44" s="74"/>
      <c r="F44" s="74"/>
      <c r="G44" s="74"/>
      <c r="H44" s="74"/>
      <c r="I44" s="58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0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/>
      <c r="E45" s="74"/>
      <c r="F45" s="74"/>
      <c r="G45" s="74"/>
      <c r="H45" s="74"/>
      <c r="I45" s="58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0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/>
      <c r="E46" s="74"/>
      <c r="F46" s="74"/>
      <c r="G46" s="74"/>
      <c r="H46" s="74"/>
      <c r="I46" s="58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0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/>
      <c r="E47" s="74"/>
      <c r="F47" s="74"/>
      <c r="G47" s="74"/>
      <c r="H47" s="74"/>
      <c r="I47" s="5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0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/>
      <c r="E48" s="74"/>
      <c r="F48" s="74"/>
      <c r="G48" s="74"/>
      <c r="H48" s="74"/>
      <c r="I48" s="58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0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/>
      <c r="E49" s="74"/>
      <c r="F49" s="74"/>
      <c r="G49" s="74"/>
      <c r="H49" s="74"/>
      <c r="I49" s="58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0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/>
      <c r="E50" s="74"/>
      <c r="F50" s="74"/>
      <c r="G50" s="74"/>
      <c r="H50" s="74"/>
      <c r="I50" s="58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0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/>
      <c r="E51" s="74"/>
      <c r="F51" s="74"/>
      <c r="G51" s="74"/>
      <c r="H51" s="74"/>
      <c r="I51" s="58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0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/>
      <c r="E52" s="74"/>
      <c r="F52" s="74"/>
      <c r="G52" s="74"/>
      <c r="H52" s="74"/>
      <c r="I52" s="5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0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/>
      <c r="E53" s="74"/>
      <c r="F53" s="74"/>
      <c r="G53" s="74"/>
      <c r="H53" s="74"/>
      <c r="I53" s="5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0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/>
      <c r="E54" s="74"/>
      <c r="F54" s="74"/>
      <c r="G54" s="74"/>
      <c r="H54" s="74"/>
      <c r="I54" s="58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0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/>
      <c r="E55" s="74"/>
      <c r="F55" s="74"/>
      <c r="G55" s="74"/>
      <c r="H55" s="74"/>
      <c r="I55" s="5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0</v>
      </c>
    </row>
    <row r="56" spans="1:35">
      <c r="A56" s="7" t="s">
        <v>66</v>
      </c>
      <c r="B56" s="8" t="s">
        <v>241</v>
      </c>
      <c r="C56" s="32" t="s">
        <v>183</v>
      </c>
      <c r="D56" s="74"/>
      <c r="E56" s="74"/>
      <c r="F56" s="74"/>
      <c r="G56" s="74"/>
      <c r="H56" s="74"/>
      <c r="I56" s="58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0</v>
      </c>
    </row>
    <row r="57" spans="1:35">
      <c r="A57" s="7" t="s">
        <v>67</v>
      </c>
      <c r="B57" s="8" t="s">
        <v>242</v>
      </c>
      <c r="C57" s="27" t="s">
        <v>185</v>
      </c>
      <c r="D57" s="74"/>
      <c r="E57" s="74"/>
      <c r="F57" s="74"/>
      <c r="G57" s="74"/>
      <c r="H57" s="74"/>
      <c r="I57" s="58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0</v>
      </c>
    </row>
    <row r="58" spans="1:35">
      <c r="A58" s="7" t="s">
        <v>68</v>
      </c>
      <c r="B58" s="8" t="s">
        <v>243</v>
      </c>
      <c r="C58" s="33" t="s">
        <v>190</v>
      </c>
      <c r="D58" s="74"/>
      <c r="E58" s="74"/>
      <c r="F58" s="74"/>
      <c r="G58" s="74"/>
      <c r="H58" s="74"/>
      <c r="I58" s="58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0</v>
      </c>
    </row>
    <row r="59" spans="1:35">
      <c r="A59" s="7" t="s">
        <v>69</v>
      </c>
      <c r="B59" s="8" t="s">
        <v>244</v>
      </c>
      <c r="C59" s="33" t="s">
        <v>190</v>
      </c>
      <c r="D59" s="74"/>
      <c r="E59" s="74"/>
      <c r="F59" s="74"/>
      <c r="G59" s="74"/>
      <c r="H59" s="74"/>
      <c r="I59" s="58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0</v>
      </c>
    </row>
    <row r="60" spans="1:35">
      <c r="A60" s="7" t="s">
        <v>433</v>
      </c>
      <c r="B60" s="8" t="s">
        <v>432</v>
      </c>
      <c r="C60" s="28" t="s">
        <v>187</v>
      </c>
      <c r="D60" s="74"/>
      <c r="E60" s="74"/>
      <c r="F60" s="74"/>
      <c r="G60" s="74"/>
      <c r="H60" s="74"/>
      <c r="I60" s="58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0</v>
      </c>
    </row>
    <row r="61" spans="1:35">
      <c r="A61" s="7" t="s">
        <v>70</v>
      </c>
      <c r="B61" s="8" t="s">
        <v>245</v>
      </c>
      <c r="C61" s="34" t="s">
        <v>216</v>
      </c>
      <c r="D61" s="74"/>
      <c r="E61" s="74"/>
      <c r="F61" s="74"/>
      <c r="G61" s="74"/>
      <c r="H61" s="74"/>
      <c r="I61" s="58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0</v>
      </c>
    </row>
    <row r="62" spans="1:35">
      <c r="A62" s="7" t="s">
        <v>71</v>
      </c>
      <c r="B62" s="8" t="s">
        <v>246</v>
      </c>
      <c r="C62" s="26" t="s">
        <v>181</v>
      </c>
      <c r="D62" s="74"/>
      <c r="E62" s="74"/>
      <c r="F62" s="74"/>
      <c r="G62" s="74"/>
      <c r="H62" s="74"/>
      <c r="I62" s="58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0</v>
      </c>
    </row>
    <row r="63" spans="1:35">
      <c r="A63" s="7" t="s">
        <v>72</v>
      </c>
      <c r="B63" s="8" t="s">
        <v>247</v>
      </c>
      <c r="C63" s="27" t="s">
        <v>185</v>
      </c>
      <c r="D63" s="74"/>
      <c r="E63" s="74"/>
      <c r="F63" s="74"/>
      <c r="G63" s="74"/>
      <c r="H63" s="74"/>
      <c r="I63" s="58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0</v>
      </c>
    </row>
    <row r="64" spans="1:35">
      <c r="A64" s="7" t="s">
        <v>73</v>
      </c>
      <c r="B64" s="8" t="s">
        <v>248</v>
      </c>
      <c r="C64" s="28" t="s">
        <v>187</v>
      </c>
      <c r="D64" s="74"/>
      <c r="E64" s="74"/>
      <c r="F64" s="74"/>
      <c r="G64" s="74"/>
      <c r="H64" s="74"/>
      <c r="I64" s="58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0</v>
      </c>
    </row>
    <row r="65" spans="1:35">
      <c r="A65" s="7" t="s">
        <v>74</v>
      </c>
      <c r="B65" s="8" t="s">
        <v>249</v>
      </c>
      <c r="C65" s="33" t="s">
        <v>190</v>
      </c>
      <c r="D65" s="74"/>
      <c r="E65" s="74"/>
      <c r="F65" s="74"/>
      <c r="G65" s="74"/>
      <c r="H65" s="74"/>
      <c r="I65" s="58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0</v>
      </c>
    </row>
    <row r="66" spans="1:35">
      <c r="A66" s="7" t="s">
        <v>75</v>
      </c>
      <c r="B66" s="8" t="s">
        <v>250</v>
      </c>
      <c r="C66" s="27" t="s">
        <v>185</v>
      </c>
      <c r="D66" s="74"/>
      <c r="E66" s="74"/>
      <c r="F66" s="74"/>
      <c r="G66" s="74"/>
      <c r="H66" s="74"/>
      <c r="I66" s="5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0</v>
      </c>
    </row>
    <row r="67" spans="1:35">
      <c r="A67" s="7" t="s">
        <v>76</v>
      </c>
      <c r="B67" s="8" t="s">
        <v>251</v>
      </c>
      <c r="C67" s="27" t="s">
        <v>185</v>
      </c>
      <c r="D67" s="74"/>
      <c r="E67" s="74"/>
      <c r="F67" s="74"/>
      <c r="G67" s="74"/>
      <c r="H67" s="74"/>
      <c r="I67" s="5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0</v>
      </c>
    </row>
    <row r="68" spans="1:35">
      <c r="A68" s="7" t="s">
        <v>77</v>
      </c>
      <c r="B68" s="8" t="s">
        <v>252</v>
      </c>
      <c r="C68" s="26" t="s">
        <v>181</v>
      </c>
      <c r="D68" s="74"/>
      <c r="E68" s="74"/>
      <c r="F68" s="74"/>
      <c r="G68" s="74"/>
      <c r="H68" s="74"/>
      <c r="I68" s="5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0</v>
      </c>
    </row>
    <row r="69" spans="1:35">
      <c r="A69" s="7" t="s">
        <v>78</v>
      </c>
      <c r="B69" s="8" t="s">
        <v>253</v>
      </c>
      <c r="C69" s="33" t="s">
        <v>190</v>
      </c>
      <c r="D69" s="74"/>
      <c r="E69" s="74"/>
      <c r="F69" s="74"/>
      <c r="G69" s="74"/>
      <c r="H69" s="74"/>
      <c r="I69" s="5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0</v>
      </c>
    </row>
    <row r="70" spans="1:35">
      <c r="A70" s="7" t="s">
        <v>79</v>
      </c>
      <c r="B70" s="8" t="s">
        <v>254</v>
      </c>
      <c r="C70" s="28" t="s">
        <v>187</v>
      </c>
      <c r="D70" s="74"/>
      <c r="E70" s="74"/>
      <c r="F70" s="74"/>
      <c r="G70" s="74"/>
      <c r="H70" s="74"/>
      <c r="I70" s="5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0</v>
      </c>
    </row>
    <row r="71" spans="1:35">
      <c r="A71" s="7" t="s">
        <v>80</v>
      </c>
      <c r="B71" s="8" t="s">
        <v>255</v>
      </c>
      <c r="C71" s="26" t="s">
        <v>181</v>
      </c>
      <c r="D71" s="74"/>
      <c r="E71" s="74"/>
      <c r="F71" s="74"/>
      <c r="G71" s="74"/>
      <c r="H71" s="74"/>
      <c r="I71" s="5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0</v>
      </c>
    </row>
    <row r="72" spans="1:35">
      <c r="A72" s="7" t="s">
        <v>81</v>
      </c>
      <c r="B72" s="8" t="s">
        <v>256</v>
      </c>
      <c r="C72" s="29" t="s">
        <v>201</v>
      </c>
      <c r="D72" s="74"/>
      <c r="E72" s="74"/>
      <c r="F72" s="74"/>
      <c r="G72" s="74"/>
      <c r="H72" s="74"/>
      <c r="I72" s="5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0</v>
      </c>
    </row>
    <row r="73" spans="1:35">
      <c r="A73" s="7" t="s">
        <v>82</v>
      </c>
      <c r="B73" s="8" t="s">
        <v>257</v>
      </c>
      <c r="C73" s="34" t="s">
        <v>216</v>
      </c>
      <c r="D73" s="74"/>
      <c r="E73" s="74"/>
      <c r="F73" s="74"/>
      <c r="G73" s="74"/>
      <c r="H73" s="74"/>
      <c r="I73" s="5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0</v>
      </c>
    </row>
    <row r="74" spans="1:35">
      <c r="A74" s="7" t="s">
        <v>83</v>
      </c>
      <c r="B74" s="8" t="s">
        <v>258</v>
      </c>
      <c r="C74" s="33" t="s">
        <v>190</v>
      </c>
      <c r="D74" s="74"/>
      <c r="E74" s="74"/>
      <c r="F74" s="74"/>
      <c r="G74" s="74"/>
      <c r="H74" s="74"/>
      <c r="I74" s="5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0</v>
      </c>
    </row>
    <row r="75" spans="1:35">
      <c r="A75" s="7" t="s">
        <v>84</v>
      </c>
      <c r="B75" s="8" t="s">
        <v>259</v>
      </c>
      <c r="C75" s="34" t="s">
        <v>216</v>
      </c>
      <c r="D75" s="74"/>
      <c r="E75" s="74"/>
      <c r="F75" s="74"/>
      <c r="G75" s="74"/>
      <c r="H75" s="74"/>
      <c r="I75" s="5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0</v>
      </c>
    </row>
    <row r="76" spans="1:35">
      <c r="A76" s="7" t="s">
        <v>85</v>
      </c>
      <c r="B76" s="8" t="s">
        <v>260</v>
      </c>
      <c r="C76" s="26" t="s">
        <v>181</v>
      </c>
      <c r="D76" s="74"/>
      <c r="E76" s="74"/>
      <c r="F76" s="74"/>
      <c r="G76" s="74"/>
      <c r="H76" s="74"/>
      <c r="I76" s="5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0</v>
      </c>
    </row>
    <row r="77" spans="1:35">
      <c r="A77" s="7" t="s">
        <v>86</v>
      </c>
      <c r="B77" s="8" t="s">
        <v>261</v>
      </c>
      <c r="C77" s="27" t="s">
        <v>185</v>
      </c>
      <c r="D77" s="74"/>
      <c r="E77" s="74"/>
      <c r="F77" s="74"/>
      <c r="G77" s="74"/>
      <c r="H77" s="74"/>
      <c r="I77" s="5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0</v>
      </c>
    </row>
    <row r="78" spans="1:35">
      <c r="A78" s="24" t="s">
        <v>87</v>
      </c>
      <c r="B78" s="8" t="s">
        <v>262</v>
      </c>
      <c r="C78" s="32" t="s">
        <v>183</v>
      </c>
      <c r="D78" s="74"/>
      <c r="E78" s="74"/>
      <c r="F78" s="74"/>
      <c r="G78" s="74"/>
      <c r="H78" s="74"/>
      <c r="I78" s="5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0</v>
      </c>
    </row>
    <row r="79" spans="1:35" ht="15.75">
      <c r="A79" s="7" t="s">
        <v>88</v>
      </c>
      <c r="B79" s="8" t="s">
        <v>263</v>
      </c>
      <c r="C79" s="26" t="s">
        <v>181</v>
      </c>
      <c r="D79" s="74"/>
      <c r="E79" s="74"/>
      <c r="F79" s="74"/>
      <c r="G79" s="74"/>
      <c r="H79" s="74"/>
      <c r="I79" s="5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/>
      <c r="E80" s="74"/>
      <c r="F80" s="74"/>
      <c r="G80" s="74"/>
      <c r="H80" s="74"/>
      <c r="I80" s="5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/>
      <c r="E81" s="74"/>
      <c r="F81" s="74"/>
      <c r="G81" s="74"/>
      <c r="H81" s="74"/>
      <c r="I81" s="5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/>
      <c r="E82" s="74"/>
      <c r="F82" s="74"/>
      <c r="G82" s="74"/>
      <c r="H82" s="74"/>
      <c r="I82" s="5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/>
      <c r="E83" s="74"/>
      <c r="F83" s="74"/>
      <c r="G83" s="74"/>
      <c r="H83" s="74"/>
      <c r="I83" s="5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0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/>
      <c r="E84" s="74"/>
      <c r="F84" s="74"/>
      <c r="G84" s="74"/>
      <c r="H84" s="74"/>
      <c r="I84" s="5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0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/>
      <c r="E85" s="74"/>
      <c r="F85" s="74"/>
      <c r="G85" s="74"/>
      <c r="H85" s="74"/>
      <c r="I85" s="5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0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/>
      <c r="E86" s="74"/>
      <c r="F86" s="74"/>
      <c r="G86" s="74"/>
      <c r="H86" s="74"/>
      <c r="I86" s="5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0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/>
      <c r="E87" s="74"/>
      <c r="F87" s="74"/>
      <c r="G87" s="74"/>
      <c r="H87" s="74"/>
      <c r="I87" s="5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0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/>
      <c r="E88" s="74"/>
      <c r="F88" s="74"/>
      <c r="G88" s="74"/>
      <c r="H88" s="74"/>
      <c r="I88" s="5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0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/>
      <c r="E89" s="74"/>
      <c r="F89" s="74"/>
      <c r="G89" s="74"/>
      <c r="H89" s="74"/>
      <c r="I89" s="5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0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/>
      <c r="E90" s="74"/>
      <c r="F90" s="74"/>
      <c r="G90" s="74"/>
      <c r="H90" s="74"/>
      <c r="I90" s="5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0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/>
      <c r="E91" s="74"/>
      <c r="F91" s="74"/>
      <c r="G91" s="74"/>
      <c r="H91" s="74"/>
      <c r="I91" s="5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/>
      <c r="E92" s="74"/>
      <c r="F92" s="74"/>
      <c r="G92" s="74"/>
      <c r="H92" s="74"/>
      <c r="I92" s="5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0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/>
      <c r="E93" s="74"/>
      <c r="F93" s="74"/>
      <c r="G93" s="74"/>
      <c r="H93" s="74"/>
      <c r="I93" s="5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0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/>
      <c r="E94" s="74"/>
      <c r="F94" s="74"/>
      <c r="G94" s="74"/>
      <c r="H94" s="74"/>
      <c r="I94" s="5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0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/>
      <c r="E95" s="74"/>
      <c r="F95" s="74"/>
      <c r="G95" s="74"/>
      <c r="H95" s="74"/>
      <c r="I95" s="5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/>
      <c r="E96" s="74"/>
      <c r="F96" s="74"/>
      <c r="G96" s="74"/>
      <c r="H96" s="74"/>
      <c r="I96" s="5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0</v>
      </c>
    </row>
    <row r="97" spans="1:34">
      <c r="A97" s="7" t="s">
        <v>106</v>
      </c>
      <c r="B97" s="8" t="s">
        <v>281</v>
      </c>
      <c r="C97" s="27" t="s">
        <v>185</v>
      </c>
      <c r="D97" s="74"/>
      <c r="E97" s="74"/>
      <c r="F97" s="74"/>
      <c r="G97" s="74"/>
      <c r="H97" s="74"/>
      <c r="I97" s="5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0</v>
      </c>
    </row>
    <row r="98" spans="1:34">
      <c r="A98" s="7" t="s">
        <v>107</v>
      </c>
      <c r="B98" s="8" t="s">
        <v>282</v>
      </c>
      <c r="C98" s="26" t="s">
        <v>181</v>
      </c>
      <c r="D98" s="74"/>
      <c r="E98" s="74"/>
      <c r="F98" s="74"/>
      <c r="G98" s="74"/>
      <c r="H98" s="74"/>
      <c r="I98" s="5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0</v>
      </c>
    </row>
    <row r="99" spans="1:34">
      <c r="A99" s="7" t="s">
        <v>108</v>
      </c>
      <c r="B99" s="8" t="s">
        <v>283</v>
      </c>
      <c r="C99" s="33" t="s">
        <v>190</v>
      </c>
      <c r="D99" s="74"/>
      <c r="E99" s="74"/>
      <c r="F99" s="74"/>
      <c r="G99" s="74"/>
      <c r="H99" s="74"/>
      <c r="I99" s="5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0</v>
      </c>
    </row>
    <row r="100" spans="1:34">
      <c r="A100" s="7" t="s">
        <v>109</v>
      </c>
      <c r="B100" s="8" t="s">
        <v>284</v>
      </c>
      <c r="C100" s="33" t="s">
        <v>190</v>
      </c>
      <c r="D100" s="74"/>
      <c r="E100" s="74"/>
      <c r="F100" s="74"/>
      <c r="G100" s="74"/>
      <c r="H100" s="74"/>
      <c r="I100" s="5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0</v>
      </c>
    </row>
    <row r="101" spans="1:34">
      <c r="A101" s="7" t="s">
        <v>110</v>
      </c>
      <c r="B101" s="8" t="s">
        <v>285</v>
      </c>
      <c r="C101" s="32" t="s">
        <v>183</v>
      </c>
      <c r="D101" s="74"/>
      <c r="E101" s="74"/>
      <c r="F101" s="74"/>
      <c r="G101" s="74"/>
      <c r="H101" s="74"/>
      <c r="I101" s="5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0</v>
      </c>
    </row>
    <row r="102" spans="1:34">
      <c r="A102" s="7" t="s">
        <v>111</v>
      </c>
      <c r="B102" s="8" t="s">
        <v>286</v>
      </c>
      <c r="C102" s="28" t="s">
        <v>187</v>
      </c>
      <c r="D102" s="74"/>
      <c r="E102" s="74"/>
      <c r="F102" s="74"/>
      <c r="G102" s="74"/>
      <c r="H102" s="74"/>
      <c r="I102" s="5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0</v>
      </c>
    </row>
    <row r="103" spans="1:34">
      <c r="A103" s="7" t="s">
        <v>112</v>
      </c>
      <c r="B103" s="8" t="s">
        <v>287</v>
      </c>
      <c r="C103" s="27" t="s">
        <v>185</v>
      </c>
      <c r="D103" s="74"/>
      <c r="E103" s="74"/>
      <c r="F103" s="74"/>
      <c r="G103" s="74"/>
      <c r="H103" s="74"/>
      <c r="I103" s="5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0</v>
      </c>
    </row>
    <row r="104" spans="1:34">
      <c r="A104" s="7" t="s">
        <v>113</v>
      </c>
      <c r="B104" s="8" t="s">
        <v>288</v>
      </c>
      <c r="C104" s="27" t="s">
        <v>185</v>
      </c>
      <c r="D104" s="74"/>
      <c r="E104" s="74"/>
      <c r="F104" s="74"/>
      <c r="G104" s="74"/>
      <c r="H104" s="74"/>
      <c r="I104" s="5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0</v>
      </c>
    </row>
    <row r="105" spans="1:34">
      <c r="A105" s="7" t="s">
        <v>114</v>
      </c>
      <c r="B105" s="8" t="s">
        <v>289</v>
      </c>
      <c r="C105" s="29" t="s">
        <v>201</v>
      </c>
      <c r="D105" s="74"/>
      <c r="E105" s="74"/>
      <c r="F105" s="74"/>
      <c r="G105" s="74"/>
      <c r="H105" s="74"/>
      <c r="I105" s="5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0</v>
      </c>
    </row>
    <row r="106" spans="1:34">
      <c r="A106" s="7" t="s">
        <v>115</v>
      </c>
      <c r="B106" s="8" t="s">
        <v>290</v>
      </c>
      <c r="C106" s="28" t="s">
        <v>187</v>
      </c>
      <c r="D106" s="74"/>
      <c r="E106" s="74"/>
      <c r="F106" s="74"/>
      <c r="G106" s="74"/>
      <c r="H106" s="74"/>
      <c r="I106" s="5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0</v>
      </c>
    </row>
    <row r="107" spans="1:34">
      <c r="A107" s="7" t="s">
        <v>116</v>
      </c>
      <c r="B107" s="8" t="s">
        <v>291</v>
      </c>
      <c r="C107" s="32" t="s">
        <v>183</v>
      </c>
      <c r="D107" s="74"/>
      <c r="E107" s="74"/>
      <c r="F107" s="74"/>
      <c r="G107" s="74"/>
      <c r="H107" s="74"/>
      <c r="I107" s="5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0</v>
      </c>
    </row>
    <row r="108" spans="1:34">
      <c r="A108" s="7" t="s">
        <v>117</v>
      </c>
      <c r="B108" s="8" t="s">
        <v>292</v>
      </c>
      <c r="C108" s="28" t="s">
        <v>187</v>
      </c>
      <c r="D108" s="74"/>
      <c r="E108" s="74"/>
      <c r="F108" s="74"/>
      <c r="G108" s="74"/>
      <c r="H108" s="74"/>
      <c r="I108" s="5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0</v>
      </c>
    </row>
    <row r="109" spans="1:34">
      <c r="A109" s="7" t="s">
        <v>118</v>
      </c>
      <c r="B109" s="8" t="s">
        <v>293</v>
      </c>
      <c r="C109" s="34" t="s">
        <v>216</v>
      </c>
      <c r="D109" s="74"/>
      <c r="E109" s="74"/>
      <c r="F109" s="74"/>
      <c r="G109" s="74"/>
      <c r="H109" s="74"/>
      <c r="I109" s="5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0</v>
      </c>
    </row>
    <row r="110" spans="1:34">
      <c r="A110" s="7" t="s">
        <v>119</v>
      </c>
      <c r="B110" s="8" t="s">
        <v>294</v>
      </c>
      <c r="C110" s="27" t="s">
        <v>185</v>
      </c>
      <c r="D110" s="74"/>
      <c r="E110" s="74"/>
      <c r="F110" s="74"/>
      <c r="G110" s="74"/>
      <c r="H110" s="74"/>
      <c r="I110" s="5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0</v>
      </c>
    </row>
    <row r="111" spans="1:34">
      <c r="A111" s="7" t="s">
        <v>120</v>
      </c>
      <c r="B111" s="8" t="s">
        <v>295</v>
      </c>
      <c r="C111" s="33" t="s">
        <v>190</v>
      </c>
      <c r="D111" s="74"/>
      <c r="E111" s="74"/>
      <c r="F111" s="74"/>
      <c r="G111" s="74"/>
      <c r="H111" s="74"/>
      <c r="I111" s="5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0</v>
      </c>
    </row>
    <row r="112" spans="1:34">
      <c r="A112" s="7" t="s">
        <v>121</v>
      </c>
      <c r="B112" s="8" t="s">
        <v>296</v>
      </c>
      <c r="C112" s="26" t="s">
        <v>181</v>
      </c>
      <c r="D112" s="74"/>
      <c r="E112" s="74"/>
      <c r="F112" s="74"/>
      <c r="G112" s="74"/>
      <c r="H112" s="74"/>
      <c r="I112" s="5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0</v>
      </c>
    </row>
    <row r="113" spans="1:34">
      <c r="A113" s="7" t="s">
        <v>122</v>
      </c>
      <c r="B113" s="8" t="s">
        <v>297</v>
      </c>
      <c r="C113" s="26" t="s">
        <v>181</v>
      </c>
      <c r="D113" s="74"/>
      <c r="E113" s="74"/>
      <c r="F113" s="74"/>
      <c r="G113" s="74"/>
      <c r="H113" s="74"/>
      <c r="I113" s="5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0</v>
      </c>
    </row>
    <row r="114" spans="1:34">
      <c r="A114" s="7" t="s">
        <v>123</v>
      </c>
      <c r="B114" s="8" t="s">
        <v>298</v>
      </c>
      <c r="C114" s="32" t="s">
        <v>183</v>
      </c>
      <c r="D114" s="74"/>
      <c r="E114" s="74"/>
      <c r="F114" s="74"/>
      <c r="G114" s="74"/>
      <c r="H114" s="74"/>
      <c r="I114" s="5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/>
      <c r="E115" s="74"/>
      <c r="F115" s="74"/>
      <c r="G115" s="74"/>
      <c r="H115" s="74"/>
      <c r="I115" s="5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0</v>
      </c>
    </row>
    <row r="116" spans="1:34">
      <c r="A116" s="7" t="s">
        <v>125</v>
      </c>
      <c r="B116" s="8" t="s">
        <v>300</v>
      </c>
      <c r="C116" s="33" t="s">
        <v>190</v>
      </c>
      <c r="D116" s="74"/>
      <c r="E116" s="74"/>
      <c r="F116" s="74"/>
      <c r="G116" s="74"/>
      <c r="H116" s="74"/>
      <c r="I116" s="5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0</v>
      </c>
    </row>
    <row r="117" spans="1:34">
      <c r="A117" s="7" t="s">
        <v>126</v>
      </c>
      <c r="B117" s="8" t="s">
        <v>301</v>
      </c>
      <c r="C117" s="27" t="s">
        <v>185</v>
      </c>
      <c r="D117" s="74"/>
      <c r="E117" s="74"/>
      <c r="F117" s="74"/>
      <c r="G117" s="74"/>
      <c r="H117" s="74"/>
      <c r="I117" s="5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0</v>
      </c>
    </row>
    <row r="118" spans="1:34">
      <c r="A118" s="7" t="s">
        <v>127</v>
      </c>
      <c r="B118" s="8" t="s">
        <v>302</v>
      </c>
      <c r="C118" s="34" t="s">
        <v>216</v>
      </c>
      <c r="D118" s="74"/>
      <c r="E118" s="74"/>
      <c r="F118" s="74"/>
      <c r="G118" s="74"/>
      <c r="H118" s="74"/>
      <c r="I118" s="5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0</v>
      </c>
    </row>
    <row r="119" spans="1:34">
      <c r="A119" s="7" t="s">
        <v>128</v>
      </c>
      <c r="B119" s="8" t="s">
        <v>303</v>
      </c>
      <c r="C119" s="26" t="s">
        <v>181</v>
      </c>
      <c r="D119" s="74"/>
      <c r="E119" s="74"/>
      <c r="F119" s="74"/>
      <c r="G119" s="74"/>
      <c r="H119" s="74"/>
      <c r="I119" s="5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0</v>
      </c>
    </row>
    <row r="120" spans="1:34">
      <c r="A120" s="7" t="s">
        <v>129</v>
      </c>
      <c r="B120" s="8" t="s">
        <v>304</v>
      </c>
      <c r="C120" s="34" t="s">
        <v>216</v>
      </c>
      <c r="D120" s="74"/>
      <c r="E120" s="74"/>
      <c r="F120" s="74"/>
      <c r="G120" s="74"/>
      <c r="H120" s="74"/>
      <c r="I120" s="5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0</v>
      </c>
    </row>
    <row r="121" spans="1:34">
      <c r="A121" s="7" t="s">
        <v>130</v>
      </c>
      <c r="B121" s="8" t="s">
        <v>305</v>
      </c>
      <c r="C121" s="32" t="s">
        <v>183</v>
      </c>
      <c r="D121" s="74"/>
      <c r="E121" s="74"/>
      <c r="F121" s="74"/>
      <c r="G121" s="74"/>
      <c r="H121" s="74"/>
      <c r="I121" s="5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0</v>
      </c>
    </row>
    <row r="122" spans="1:34">
      <c r="A122" s="7" t="s">
        <v>131</v>
      </c>
      <c r="B122" s="8" t="s">
        <v>306</v>
      </c>
      <c r="C122" s="27" t="s">
        <v>185</v>
      </c>
      <c r="D122" s="74"/>
      <c r="E122" s="74"/>
      <c r="F122" s="74"/>
      <c r="G122" s="74"/>
      <c r="H122" s="74"/>
      <c r="I122" s="5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0</v>
      </c>
    </row>
    <row r="123" spans="1:34">
      <c r="A123" s="7" t="s">
        <v>132</v>
      </c>
      <c r="B123" s="8" t="s">
        <v>307</v>
      </c>
      <c r="C123" s="33" t="s">
        <v>190</v>
      </c>
      <c r="D123" s="74"/>
      <c r="E123" s="74"/>
      <c r="F123" s="74"/>
      <c r="G123" s="74"/>
      <c r="H123" s="74"/>
      <c r="I123" s="5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0</v>
      </c>
    </row>
    <row r="124" spans="1:34">
      <c r="A124" s="7" t="s">
        <v>133</v>
      </c>
      <c r="B124" s="8" t="s">
        <v>308</v>
      </c>
      <c r="C124" s="33" t="s">
        <v>190</v>
      </c>
      <c r="D124" s="74"/>
      <c r="E124" s="74"/>
      <c r="F124" s="74"/>
      <c r="G124" s="74"/>
      <c r="H124" s="74"/>
      <c r="I124" s="5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0</v>
      </c>
    </row>
    <row r="125" spans="1:34">
      <c r="A125" s="7" t="s">
        <v>134</v>
      </c>
      <c r="B125" s="8" t="s">
        <v>309</v>
      </c>
      <c r="C125" s="26" t="s">
        <v>181</v>
      </c>
      <c r="D125" s="74"/>
      <c r="E125" s="74"/>
      <c r="F125" s="74"/>
      <c r="G125" s="74"/>
      <c r="H125" s="74"/>
      <c r="I125" s="5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0</v>
      </c>
    </row>
    <row r="126" spans="1:34">
      <c r="A126" s="7" t="s">
        <v>135</v>
      </c>
      <c r="B126" s="8" t="s">
        <v>310</v>
      </c>
      <c r="C126" s="32" t="s">
        <v>183</v>
      </c>
      <c r="D126" s="74"/>
      <c r="E126" s="74"/>
      <c r="F126" s="74"/>
      <c r="G126" s="74"/>
      <c r="H126" s="74"/>
      <c r="I126" s="5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0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5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/>
      <c r="E128" s="74"/>
      <c r="F128" s="74"/>
      <c r="G128" s="74"/>
      <c r="H128" s="74"/>
      <c r="I128" s="5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/>
      <c r="E129" s="74"/>
      <c r="F129" s="74"/>
      <c r="G129" s="74"/>
      <c r="H129" s="74"/>
      <c r="I129" s="5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0</v>
      </c>
    </row>
    <row r="130" spans="1:34">
      <c r="A130" s="7" t="s">
        <v>139</v>
      </c>
      <c r="B130" s="8" t="s">
        <v>314</v>
      </c>
      <c r="C130" s="29" t="s">
        <v>201</v>
      </c>
      <c r="D130" s="74"/>
      <c r="E130" s="74"/>
      <c r="F130" s="74"/>
      <c r="G130" s="74"/>
      <c r="H130" s="74"/>
      <c r="I130" s="5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0</v>
      </c>
    </row>
    <row r="131" spans="1:34">
      <c r="A131" s="7" t="s">
        <v>140</v>
      </c>
      <c r="B131" s="8" t="s">
        <v>315</v>
      </c>
      <c r="C131" s="32" t="s">
        <v>183</v>
      </c>
      <c r="D131" s="74"/>
      <c r="E131" s="74"/>
      <c r="F131" s="74"/>
      <c r="G131" s="74"/>
      <c r="H131" s="74"/>
      <c r="I131" s="5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0</v>
      </c>
    </row>
    <row r="132" spans="1:34">
      <c r="A132" s="7" t="s">
        <v>141</v>
      </c>
      <c r="B132" s="8" t="s">
        <v>316</v>
      </c>
      <c r="C132" s="26" t="s">
        <v>181</v>
      </c>
      <c r="D132" s="74"/>
      <c r="E132" s="74"/>
      <c r="F132" s="74"/>
      <c r="G132" s="74"/>
      <c r="H132" s="74"/>
      <c r="I132" s="5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0</v>
      </c>
    </row>
    <row r="133" spans="1:34">
      <c r="A133" s="7" t="s">
        <v>142</v>
      </c>
      <c r="B133" s="8" t="s">
        <v>317</v>
      </c>
      <c r="C133" s="26" t="s">
        <v>181</v>
      </c>
      <c r="D133" s="74"/>
      <c r="E133" s="74"/>
      <c r="F133" s="74"/>
      <c r="G133" s="74"/>
      <c r="H133" s="74"/>
      <c r="I133" s="5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0</v>
      </c>
    </row>
    <row r="134" spans="1:34">
      <c r="A134" s="7" t="s">
        <v>143</v>
      </c>
      <c r="B134" s="8" t="s">
        <v>318</v>
      </c>
      <c r="C134" s="34" t="s">
        <v>216</v>
      </c>
      <c r="D134" s="74"/>
      <c r="E134" s="74"/>
      <c r="F134" s="74"/>
      <c r="G134" s="74"/>
      <c r="H134" s="74"/>
      <c r="I134" s="5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0</v>
      </c>
    </row>
    <row r="135" spans="1:34">
      <c r="A135" s="7" t="s">
        <v>144</v>
      </c>
      <c r="B135" s="8" t="s">
        <v>319</v>
      </c>
      <c r="C135" s="29" t="s">
        <v>201</v>
      </c>
      <c r="D135" s="74"/>
      <c r="E135" s="74"/>
      <c r="F135" s="74"/>
      <c r="G135" s="74"/>
      <c r="H135" s="74"/>
      <c r="I135" s="5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0</v>
      </c>
    </row>
    <row r="136" spans="1:34">
      <c r="A136" s="7" t="s">
        <v>145</v>
      </c>
      <c r="B136" s="8" t="s">
        <v>320</v>
      </c>
      <c r="C136" s="32" t="s">
        <v>183</v>
      </c>
      <c r="D136" s="74"/>
      <c r="E136" s="74"/>
      <c r="F136" s="74"/>
      <c r="G136" s="74"/>
      <c r="H136" s="74"/>
      <c r="I136" s="5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/>
      <c r="E137" s="74"/>
      <c r="F137" s="74"/>
      <c r="G137" s="74"/>
      <c r="H137" s="74"/>
      <c r="I137" s="5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0</v>
      </c>
    </row>
    <row r="138" spans="1:34">
      <c r="A138" s="7" t="s">
        <v>147</v>
      </c>
      <c r="B138" s="8" t="s">
        <v>322</v>
      </c>
      <c r="C138" s="34" t="s">
        <v>216</v>
      </c>
      <c r="D138" s="74"/>
      <c r="E138" s="74"/>
      <c r="F138" s="74"/>
      <c r="G138" s="74"/>
      <c r="H138" s="74"/>
      <c r="I138" s="5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0</v>
      </c>
    </row>
    <row r="139" spans="1:34">
      <c r="A139" s="7" t="s">
        <v>148</v>
      </c>
      <c r="B139" s="8" t="s">
        <v>323</v>
      </c>
      <c r="C139" s="32" t="s">
        <v>183</v>
      </c>
      <c r="D139" s="74"/>
      <c r="E139" s="74"/>
      <c r="F139" s="74"/>
      <c r="G139" s="74"/>
      <c r="H139" s="74"/>
      <c r="I139" s="5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0</v>
      </c>
    </row>
    <row r="140" spans="1:34">
      <c r="A140" s="7" t="s">
        <v>149</v>
      </c>
      <c r="B140" s="8" t="s">
        <v>324</v>
      </c>
      <c r="C140" s="33" t="s">
        <v>190</v>
      </c>
      <c r="D140" s="74"/>
      <c r="E140" s="74"/>
      <c r="F140" s="74"/>
      <c r="G140" s="74"/>
      <c r="H140" s="74"/>
      <c r="I140" s="5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/>
      <c r="E141" s="74"/>
      <c r="F141" s="74"/>
      <c r="G141" s="74"/>
      <c r="H141" s="74"/>
      <c r="I141" s="5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0</v>
      </c>
    </row>
    <row r="142" spans="1:34">
      <c r="A142" s="7" t="s">
        <v>151</v>
      </c>
      <c r="B142" s="8" t="s">
        <v>326</v>
      </c>
      <c r="C142" s="32" t="s">
        <v>183</v>
      </c>
      <c r="D142" s="74"/>
      <c r="E142" s="74"/>
      <c r="F142" s="74"/>
      <c r="G142" s="74"/>
      <c r="H142" s="74"/>
      <c r="I142" s="5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0</v>
      </c>
    </row>
    <row r="143" spans="1:34">
      <c r="A143" s="7" t="s">
        <v>152</v>
      </c>
      <c r="B143" s="8" t="s">
        <v>327</v>
      </c>
      <c r="C143" s="28" t="s">
        <v>187</v>
      </c>
      <c r="D143" s="74"/>
      <c r="E143" s="74"/>
      <c r="F143" s="74"/>
      <c r="G143" s="74"/>
      <c r="H143" s="74"/>
      <c r="I143" s="5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0</v>
      </c>
    </row>
    <row r="144" spans="1:34">
      <c r="A144" s="7" t="s">
        <v>153</v>
      </c>
      <c r="B144" s="8" t="s">
        <v>328</v>
      </c>
      <c r="C144" s="27" t="s">
        <v>185</v>
      </c>
      <c r="D144" s="74"/>
      <c r="E144" s="74"/>
      <c r="F144" s="74"/>
      <c r="G144" s="74"/>
      <c r="H144" s="74"/>
      <c r="I144" s="5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0</v>
      </c>
    </row>
    <row r="145" spans="1:34">
      <c r="A145" s="7" t="s">
        <v>154</v>
      </c>
      <c r="B145" s="8" t="s">
        <v>329</v>
      </c>
      <c r="C145" s="26" t="s">
        <v>181</v>
      </c>
      <c r="D145" s="74"/>
      <c r="E145" s="74"/>
      <c r="F145" s="74"/>
      <c r="G145" s="74"/>
      <c r="H145" s="74"/>
      <c r="I145" s="5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/>
      <c r="E146" s="74"/>
      <c r="F146" s="74"/>
      <c r="G146" s="74"/>
      <c r="H146" s="74"/>
      <c r="I146" s="5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0</v>
      </c>
    </row>
    <row r="147" spans="1:34">
      <c r="A147" s="7" t="s">
        <v>156</v>
      </c>
      <c r="B147" s="8" t="s">
        <v>331</v>
      </c>
      <c r="C147" s="29" t="s">
        <v>201</v>
      </c>
      <c r="D147" s="74"/>
      <c r="E147" s="74"/>
      <c r="F147" s="74"/>
      <c r="G147" s="74"/>
      <c r="H147" s="74"/>
      <c r="I147" s="5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0</v>
      </c>
    </row>
    <row r="148" spans="1:34">
      <c r="A148" s="7" t="s">
        <v>157</v>
      </c>
      <c r="B148" s="8" t="s">
        <v>332</v>
      </c>
      <c r="C148" s="32" t="s">
        <v>183</v>
      </c>
      <c r="D148" s="74"/>
      <c r="E148" s="74"/>
      <c r="F148" s="74"/>
      <c r="G148" s="74"/>
      <c r="H148" s="74"/>
      <c r="I148" s="5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0</v>
      </c>
    </row>
    <row r="149" spans="1:34">
      <c r="A149" s="7" t="s">
        <v>158</v>
      </c>
      <c r="B149" s="8" t="s">
        <v>333</v>
      </c>
      <c r="C149" s="26" t="s">
        <v>181</v>
      </c>
      <c r="D149" s="74"/>
      <c r="E149" s="74"/>
      <c r="F149" s="74"/>
      <c r="G149" s="74"/>
      <c r="H149" s="74"/>
      <c r="I149" s="5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0</v>
      </c>
    </row>
    <row r="150" spans="1:34">
      <c r="A150" s="7" t="s">
        <v>159</v>
      </c>
      <c r="B150" s="8" t="s">
        <v>334</v>
      </c>
      <c r="C150" s="28" t="s">
        <v>187</v>
      </c>
      <c r="D150" s="74"/>
      <c r="E150" s="74"/>
      <c r="F150" s="74"/>
      <c r="G150" s="74"/>
      <c r="H150" s="74"/>
      <c r="I150" s="5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0</v>
      </c>
    </row>
    <row r="151" spans="1:34">
      <c r="A151" s="7" t="s">
        <v>160</v>
      </c>
      <c r="B151" s="8" t="s">
        <v>335</v>
      </c>
      <c r="C151" s="27" t="s">
        <v>185</v>
      </c>
      <c r="D151" s="74"/>
      <c r="E151" s="74"/>
      <c r="F151" s="74"/>
      <c r="G151" s="74"/>
      <c r="H151" s="74"/>
      <c r="I151" s="5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0</v>
      </c>
    </row>
    <row r="152" spans="1:34">
      <c r="A152" s="7" t="s">
        <v>161</v>
      </c>
      <c r="B152" s="8" t="s">
        <v>336</v>
      </c>
      <c r="C152" s="27" t="s">
        <v>185</v>
      </c>
      <c r="D152" s="74"/>
      <c r="E152" s="74"/>
      <c r="F152" s="74"/>
      <c r="G152" s="74"/>
      <c r="H152" s="74"/>
      <c r="I152" s="5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0</v>
      </c>
    </row>
    <row r="153" spans="1:34">
      <c r="A153" s="7" t="s">
        <v>162</v>
      </c>
      <c r="B153" s="8" t="s">
        <v>337</v>
      </c>
      <c r="C153" s="32" t="s">
        <v>183</v>
      </c>
      <c r="D153" s="74"/>
      <c r="E153" s="74"/>
      <c r="F153" s="74"/>
      <c r="G153" s="74"/>
      <c r="H153" s="74"/>
      <c r="I153" s="5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0</v>
      </c>
    </row>
    <row r="154" spans="1:34">
      <c r="A154" s="7" t="s">
        <v>163</v>
      </c>
      <c r="B154" s="8" t="s">
        <v>338</v>
      </c>
      <c r="C154" s="29" t="s">
        <v>201</v>
      </c>
      <c r="D154" s="74"/>
      <c r="E154" s="74"/>
      <c r="F154" s="74"/>
      <c r="G154" s="74"/>
      <c r="H154" s="74"/>
      <c r="I154" s="5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0</v>
      </c>
    </row>
    <row r="155" spans="1:34">
      <c r="A155" s="7" t="s">
        <v>164</v>
      </c>
      <c r="B155" s="8" t="s">
        <v>339</v>
      </c>
      <c r="C155" s="27" t="s">
        <v>185</v>
      </c>
      <c r="D155" s="74"/>
      <c r="E155" s="74"/>
      <c r="F155" s="74"/>
      <c r="G155" s="74"/>
      <c r="H155" s="74"/>
      <c r="I155" s="5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0</v>
      </c>
    </row>
    <row r="156" spans="1:34">
      <c r="A156" s="7" t="s">
        <v>165</v>
      </c>
      <c r="B156" s="8" t="s">
        <v>340</v>
      </c>
      <c r="C156" s="33" t="s">
        <v>190</v>
      </c>
      <c r="D156" s="74"/>
      <c r="E156" s="74"/>
      <c r="F156" s="74"/>
      <c r="G156" s="74"/>
      <c r="H156" s="74"/>
      <c r="I156" s="5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0</v>
      </c>
    </row>
    <row r="157" spans="1:34">
      <c r="A157" s="7" t="s">
        <v>166</v>
      </c>
      <c r="B157" s="8" t="s">
        <v>341</v>
      </c>
      <c r="C157" s="34" t="s">
        <v>216</v>
      </c>
      <c r="D157" s="74"/>
      <c r="E157" s="74"/>
      <c r="F157" s="74"/>
      <c r="G157" s="74"/>
      <c r="H157" s="74"/>
      <c r="I157" s="5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0</v>
      </c>
    </row>
    <row r="158" spans="1:34">
      <c r="A158" s="7" t="s">
        <v>167</v>
      </c>
      <c r="B158" s="8" t="s">
        <v>342</v>
      </c>
      <c r="C158" s="33" t="s">
        <v>190</v>
      </c>
      <c r="D158" s="74"/>
      <c r="E158" s="74"/>
      <c r="F158" s="74"/>
      <c r="G158" s="74"/>
      <c r="H158" s="74"/>
      <c r="I158" s="5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0</v>
      </c>
    </row>
    <row r="159" spans="1:34">
      <c r="A159" s="7" t="s">
        <v>168</v>
      </c>
      <c r="B159" s="8" t="s">
        <v>343</v>
      </c>
      <c r="C159" s="29" t="s">
        <v>201</v>
      </c>
      <c r="D159" s="74"/>
      <c r="E159" s="74"/>
      <c r="F159" s="74"/>
      <c r="G159" s="74"/>
      <c r="H159" s="74"/>
      <c r="I159" s="5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0</v>
      </c>
    </row>
    <row r="160" spans="1:34">
      <c r="A160" s="7" t="s">
        <v>169</v>
      </c>
      <c r="B160" s="8" t="s">
        <v>344</v>
      </c>
      <c r="C160" s="28" t="s">
        <v>187</v>
      </c>
      <c r="D160" s="74"/>
      <c r="E160" s="74"/>
      <c r="F160" s="74"/>
      <c r="G160" s="74"/>
      <c r="H160" s="74"/>
      <c r="I160" s="5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0</v>
      </c>
    </row>
    <row r="161" spans="1:35">
      <c r="A161" s="7" t="s">
        <v>170</v>
      </c>
      <c r="B161" s="8" t="s">
        <v>345</v>
      </c>
      <c r="C161" s="32" t="s">
        <v>183</v>
      </c>
      <c r="D161" s="74"/>
      <c r="E161" s="74"/>
      <c r="F161" s="74"/>
      <c r="G161" s="74"/>
      <c r="H161" s="74"/>
      <c r="I161" s="5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0</v>
      </c>
    </row>
    <row r="162" spans="1:35">
      <c r="A162" s="7" t="s">
        <v>171</v>
      </c>
      <c r="B162" s="8" t="s">
        <v>346</v>
      </c>
      <c r="C162" s="34" t="s">
        <v>216</v>
      </c>
      <c r="D162" s="74"/>
      <c r="E162" s="74"/>
      <c r="F162" s="74"/>
      <c r="G162" s="74"/>
      <c r="H162" s="74"/>
      <c r="I162" s="5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0</v>
      </c>
    </row>
    <row r="163" spans="1:35">
      <c r="A163" s="20" t="s">
        <v>172</v>
      </c>
      <c r="B163" s="17" t="s">
        <v>347</v>
      </c>
      <c r="C163" s="26" t="s">
        <v>181</v>
      </c>
      <c r="D163" s="74"/>
      <c r="E163" s="74"/>
      <c r="F163" s="74"/>
      <c r="G163" s="74"/>
      <c r="H163" s="74"/>
      <c r="I163" s="5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0</v>
      </c>
    </row>
    <row r="164" spans="1:35">
      <c r="A164" s="7" t="s">
        <v>173</v>
      </c>
      <c r="B164" s="8" t="s">
        <v>348</v>
      </c>
      <c r="C164" s="33" t="s">
        <v>190</v>
      </c>
      <c r="D164" s="74"/>
      <c r="E164" s="74"/>
      <c r="F164" s="74"/>
      <c r="G164" s="74"/>
      <c r="H164" s="74"/>
      <c r="I164" s="5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0</v>
      </c>
    </row>
    <row r="165" spans="1:35">
      <c r="A165" s="7" t="s">
        <v>174</v>
      </c>
      <c r="B165" s="8" t="s">
        <v>349</v>
      </c>
      <c r="C165" s="34" t="s">
        <v>216</v>
      </c>
      <c r="D165" s="74"/>
      <c r="E165" s="74"/>
      <c r="F165" s="74"/>
      <c r="G165" s="74"/>
      <c r="H165" s="74"/>
      <c r="I165" s="5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0</v>
      </c>
    </row>
    <row r="166" spans="1:35" ht="15.75">
      <c r="A166" s="7" t="s">
        <v>175</v>
      </c>
      <c r="B166" s="8" t="s">
        <v>350</v>
      </c>
      <c r="C166" s="29" t="s">
        <v>201</v>
      </c>
      <c r="D166" s="74"/>
      <c r="E166" s="74"/>
      <c r="F166" s="74"/>
      <c r="G166" s="74"/>
      <c r="H166" s="74"/>
      <c r="I166" s="5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0</v>
      </c>
      <c r="E168" s="63">
        <f t="shared" si="4"/>
        <v>0</v>
      </c>
      <c r="F168" s="40">
        <f t="shared" si="4"/>
        <v>0</v>
      </c>
      <c r="G168" s="40">
        <f t="shared" si="4"/>
        <v>0</v>
      </c>
      <c r="H168" s="40">
        <f t="shared" si="4"/>
        <v>0</v>
      </c>
      <c r="I168" s="40">
        <f t="shared" si="4"/>
        <v>0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0</v>
      </c>
    </row>
    <row r="169" spans="1:35">
      <c r="E169" s="10"/>
      <c r="F169" s="10"/>
      <c r="G169" s="10"/>
      <c r="H169" s="10"/>
      <c r="I169" s="10"/>
      <c r="J169" s="36"/>
    </row>
  </sheetData>
  <autoFilter ref="A1:AP169" xr:uid="{00000000-0009-0000-0000-00001A000000}"/>
  <conditionalFormatting sqref="C102">
    <cfRule type="cellIs" dxfId="5" priority="1" operator="lessThan">
      <formula>#REF!</formula>
    </cfRule>
  </conditionalFormatting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1:AI169"/>
  <sheetViews>
    <sheetView zoomScale="80" zoomScaleNormal="80" workbookViewId="0">
      <pane xSplit="2" ySplit="1" topLeftCell="R2" activePane="bottomRight" state="frozen"/>
      <selection activeCell="F38" sqref="F38"/>
      <selection pane="topRight" activeCell="F38" sqref="F38"/>
      <selection pane="bottomLeft" activeCell="F38" sqref="F38"/>
      <selection pane="bottomRight" activeCell="U14" sqref="U14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388</v>
      </c>
      <c r="K1" s="45" t="s">
        <v>389</v>
      </c>
      <c r="L1" s="45" t="s">
        <v>390</v>
      </c>
      <c r="M1" s="45" t="s">
        <v>354</v>
      </c>
      <c r="N1" s="15" t="s">
        <v>391</v>
      </c>
      <c r="O1" s="15" t="s">
        <v>392</v>
      </c>
      <c r="P1" s="15" t="s">
        <v>393</v>
      </c>
      <c r="Q1" s="81" t="s">
        <v>400</v>
      </c>
      <c r="R1" s="81" t="s">
        <v>401</v>
      </c>
      <c r="S1" s="81" t="s">
        <v>429</v>
      </c>
      <c r="T1" s="87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416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417</v>
      </c>
      <c r="AE1" s="39" t="s">
        <v>435</v>
      </c>
      <c r="AF1" s="86" t="s">
        <v>410</v>
      </c>
      <c r="AG1" s="86" t="s">
        <v>425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146"/>
      <c r="E2" s="74"/>
      <c r="F2" s="74"/>
      <c r="G2" s="74"/>
      <c r="H2" s="74"/>
      <c r="I2" s="58"/>
      <c r="J2" s="42"/>
      <c r="K2" s="42"/>
      <c r="L2" s="42"/>
      <c r="M2" s="42"/>
      <c r="N2" s="42"/>
      <c r="O2" s="42"/>
      <c r="P2" s="42"/>
      <c r="Q2" s="42"/>
      <c r="R2" s="42"/>
      <c r="S2" s="42"/>
      <c r="T2" s="91"/>
      <c r="U2" s="42"/>
      <c r="V2" s="42"/>
      <c r="W2" s="42"/>
      <c r="X2" s="42"/>
      <c r="Y2" s="98"/>
      <c r="Z2" s="42"/>
      <c r="AA2" s="42"/>
      <c r="AB2" s="42"/>
      <c r="AC2" s="42"/>
      <c r="AD2" s="94"/>
      <c r="AE2" s="42"/>
      <c r="AF2" s="42"/>
      <c r="AG2" s="42"/>
      <c r="AH2" s="75"/>
    </row>
    <row r="3" spans="1:34">
      <c r="A3" s="7" t="s">
        <v>2</v>
      </c>
      <c r="B3" s="8" t="s">
        <v>182</v>
      </c>
      <c r="C3" s="32" t="s">
        <v>183</v>
      </c>
      <c r="D3" s="74"/>
      <c r="E3" s="74"/>
      <c r="F3" s="74"/>
      <c r="G3" s="74"/>
      <c r="H3" s="74"/>
      <c r="I3" s="58"/>
      <c r="J3" s="42"/>
      <c r="K3" s="42"/>
      <c r="L3" s="42"/>
      <c r="M3" s="42"/>
      <c r="N3" s="42"/>
      <c r="O3" s="42"/>
      <c r="P3" s="42"/>
      <c r="Q3" s="42"/>
      <c r="R3" s="42"/>
      <c r="S3" s="42"/>
      <c r="T3" s="91"/>
      <c r="U3" s="42"/>
      <c r="V3" s="42"/>
      <c r="W3" s="42"/>
      <c r="X3" s="42"/>
      <c r="Y3" s="98"/>
      <c r="Z3" s="42"/>
      <c r="AA3" s="42"/>
      <c r="AB3" s="42"/>
      <c r="AC3" s="42"/>
      <c r="AD3" s="94"/>
      <c r="AE3" s="42"/>
      <c r="AF3" s="42"/>
      <c r="AG3" s="42"/>
      <c r="AH3" s="75">
        <f t="shared" ref="AH3:AH65" si="0">SUM(I3:P3)+T3+Y3+SUM(AD3:AG3)</f>
        <v>0</v>
      </c>
    </row>
    <row r="4" spans="1:34">
      <c r="A4" s="7" t="s">
        <v>4</v>
      </c>
      <c r="B4" s="8" t="s">
        <v>184</v>
      </c>
      <c r="C4" s="27" t="s">
        <v>185</v>
      </c>
      <c r="D4" s="74"/>
      <c r="E4" s="74"/>
      <c r="F4" s="74"/>
      <c r="G4" s="74"/>
      <c r="H4" s="74"/>
      <c r="I4" s="58"/>
      <c r="J4" s="42"/>
      <c r="K4" s="42"/>
      <c r="L4" s="42"/>
      <c r="M4" s="42"/>
      <c r="N4" s="42"/>
      <c r="O4" s="42"/>
      <c r="P4" s="42"/>
      <c r="Q4" s="42"/>
      <c r="R4" s="42"/>
      <c r="S4" s="42"/>
      <c r="T4" s="91"/>
      <c r="U4" s="42"/>
      <c r="V4" s="42"/>
      <c r="W4" s="42"/>
      <c r="X4" s="42"/>
      <c r="Y4" s="98"/>
      <c r="Z4" s="42"/>
      <c r="AA4" s="42"/>
      <c r="AB4" s="42"/>
      <c r="AC4" s="42"/>
      <c r="AD4" s="94"/>
      <c r="AE4" s="42"/>
      <c r="AF4" s="42"/>
      <c r="AG4" s="42"/>
      <c r="AH4" s="75">
        <f t="shared" si="0"/>
        <v>0</v>
      </c>
    </row>
    <row r="5" spans="1:34">
      <c r="A5" s="24" t="s">
        <v>6</v>
      </c>
      <c r="B5" s="8" t="s">
        <v>186</v>
      </c>
      <c r="C5" s="28" t="s">
        <v>187</v>
      </c>
      <c r="D5" s="74"/>
      <c r="E5" s="74"/>
      <c r="F5" s="74"/>
      <c r="G5" s="74"/>
      <c r="H5" s="74"/>
      <c r="I5" s="58"/>
      <c r="J5" s="42"/>
      <c r="K5" s="42"/>
      <c r="L5" s="42"/>
      <c r="M5" s="42"/>
      <c r="N5" s="42"/>
      <c r="O5" s="42"/>
      <c r="P5" s="42"/>
      <c r="Q5" s="42"/>
      <c r="R5" s="42"/>
      <c r="S5" s="42"/>
      <c r="T5" s="91"/>
      <c r="U5" s="42"/>
      <c r="V5" s="42"/>
      <c r="W5" s="42"/>
      <c r="X5" s="42"/>
      <c r="Y5" s="98"/>
      <c r="Z5" s="42"/>
      <c r="AA5" s="42"/>
      <c r="AB5" s="42"/>
      <c r="AC5" s="42"/>
      <c r="AD5" s="94"/>
      <c r="AE5" s="42"/>
      <c r="AF5" s="42"/>
      <c r="AG5" s="42"/>
      <c r="AH5" s="75">
        <f t="shared" si="0"/>
        <v>0</v>
      </c>
    </row>
    <row r="6" spans="1:34">
      <c r="A6" s="7" t="s">
        <v>8</v>
      </c>
      <c r="B6" s="8" t="s">
        <v>188</v>
      </c>
      <c r="C6" s="27" t="s">
        <v>185</v>
      </c>
      <c r="D6" s="74"/>
      <c r="E6" s="74"/>
      <c r="F6" s="74"/>
      <c r="G6" s="74"/>
      <c r="H6" s="74"/>
      <c r="I6" s="58"/>
      <c r="J6" s="42"/>
      <c r="K6" s="42"/>
      <c r="L6" s="42"/>
      <c r="M6" s="42"/>
      <c r="N6" s="42"/>
      <c r="O6" s="42"/>
      <c r="P6" s="42"/>
      <c r="Q6" s="42"/>
      <c r="R6" s="42"/>
      <c r="S6" s="42"/>
      <c r="T6" s="91"/>
      <c r="U6" s="42"/>
      <c r="V6" s="42"/>
      <c r="W6" s="42"/>
      <c r="X6" s="42"/>
      <c r="Y6" s="98"/>
      <c r="Z6" s="42"/>
      <c r="AA6" s="42"/>
      <c r="AB6" s="42"/>
      <c r="AC6" s="42"/>
      <c r="AD6" s="94"/>
      <c r="AE6" s="42"/>
      <c r="AF6" s="42"/>
      <c r="AG6" s="42"/>
      <c r="AH6" s="75">
        <f t="shared" si="0"/>
        <v>0</v>
      </c>
    </row>
    <row r="7" spans="1:34">
      <c r="A7" s="7" t="s">
        <v>10</v>
      </c>
      <c r="B7" s="8" t="s">
        <v>189</v>
      </c>
      <c r="C7" s="33" t="s">
        <v>190</v>
      </c>
      <c r="D7" s="74"/>
      <c r="E7" s="74"/>
      <c r="F7" s="74"/>
      <c r="G7" s="74"/>
      <c r="H7" s="74"/>
      <c r="I7" s="58"/>
      <c r="J7" s="42"/>
      <c r="K7" s="42"/>
      <c r="L7" s="42"/>
      <c r="M7" s="42"/>
      <c r="N7" s="42"/>
      <c r="O7" s="42"/>
      <c r="P7" s="42"/>
      <c r="Q7" s="42"/>
      <c r="R7" s="42"/>
      <c r="S7" s="42"/>
      <c r="T7" s="91"/>
      <c r="U7" s="42"/>
      <c r="V7" s="42"/>
      <c r="W7" s="42"/>
      <c r="X7" s="42"/>
      <c r="Y7" s="98"/>
      <c r="Z7" s="42"/>
      <c r="AA7" s="42"/>
      <c r="AB7" s="42"/>
      <c r="AC7" s="42"/>
      <c r="AD7" s="94"/>
      <c r="AE7" s="42"/>
      <c r="AF7" s="42"/>
      <c r="AG7" s="42"/>
      <c r="AH7" s="75">
        <f t="shared" si="0"/>
        <v>0</v>
      </c>
    </row>
    <row r="8" spans="1:34">
      <c r="A8" s="7" t="s">
        <v>12</v>
      </c>
      <c r="B8" s="8" t="s">
        <v>191</v>
      </c>
      <c r="C8" s="28" t="s">
        <v>187</v>
      </c>
      <c r="D8" s="74"/>
      <c r="E8" s="74"/>
      <c r="F8" s="74"/>
      <c r="G8" s="74"/>
      <c r="H8" s="74"/>
      <c r="I8" s="58"/>
      <c r="J8" s="42"/>
      <c r="K8" s="42"/>
      <c r="L8" s="42"/>
      <c r="M8" s="42"/>
      <c r="N8" s="42"/>
      <c r="O8" s="42"/>
      <c r="P8" s="42"/>
      <c r="Q8" s="42"/>
      <c r="R8" s="42"/>
      <c r="S8" s="42"/>
      <c r="T8" s="91"/>
      <c r="U8" s="42"/>
      <c r="V8" s="42"/>
      <c r="W8" s="42"/>
      <c r="X8" s="42"/>
      <c r="Y8" s="98"/>
      <c r="Z8" s="42"/>
      <c r="AA8" s="42"/>
      <c r="AB8" s="42"/>
      <c r="AC8" s="42"/>
      <c r="AD8" s="94"/>
      <c r="AE8" s="42"/>
      <c r="AF8" s="42"/>
      <c r="AG8" s="42"/>
      <c r="AH8" s="75">
        <f t="shared" si="0"/>
        <v>0</v>
      </c>
    </row>
    <row r="9" spans="1:34">
      <c r="A9" s="7" t="s">
        <v>14</v>
      </c>
      <c r="B9" s="8" t="s">
        <v>192</v>
      </c>
      <c r="C9" s="28" t="s">
        <v>187</v>
      </c>
      <c r="D9" s="74"/>
      <c r="E9" s="74"/>
      <c r="F9" s="74"/>
      <c r="G9" s="74"/>
      <c r="H9" s="74"/>
      <c r="I9" s="58"/>
      <c r="J9" s="42"/>
      <c r="K9" s="42"/>
      <c r="L9" s="42"/>
      <c r="M9" s="42"/>
      <c r="N9" s="42"/>
      <c r="O9" s="42"/>
      <c r="P9" s="42"/>
      <c r="Q9" s="42"/>
      <c r="R9" s="42"/>
      <c r="S9" s="42"/>
      <c r="T9" s="91"/>
      <c r="U9" s="42"/>
      <c r="V9" s="42"/>
      <c r="W9" s="42"/>
      <c r="X9" s="42"/>
      <c r="Y9" s="98"/>
      <c r="Z9" s="42"/>
      <c r="AA9" s="42"/>
      <c r="AB9" s="42"/>
      <c r="AC9" s="42"/>
      <c r="AD9" s="94"/>
      <c r="AE9" s="42"/>
      <c r="AF9" s="42"/>
      <c r="AG9" s="42"/>
      <c r="AH9" s="75">
        <f t="shared" si="0"/>
        <v>0</v>
      </c>
    </row>
    <row r="10" spans="1:34">
      <c r="A10" s="7" t="s">
        <v>16</v>
      </c>
      <c r="B10" s="8" t="s">
        <v>193</v>
      </c>
      <c r="C10" s="33" t="s">
        <v>190</v>
      </c>
      <c r="D10" s="74"/>
      <c r="E10" s="74"/>
      <c r="F10" s="74"/>
      <c r="G10" s="74"/>
      <c r="H10" s="74"/>
      <c r="I10" s="5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91"/>
      <c r="U10" s="42"/>
      <c r="V10" s="42"/>
      <c r="W10" s="42"/>
      <c r="X10" s="42"/>
      <c r="Y10" s="98"/>
      <c r="Z10" s="42"/>
      <c r="AA10" s="42"/>
      <c r="AB10" s="42"/>
      <c r="AC10" s="42"/>
      <c r="AD10" s="94"/>
      <c r="AE10" s="42"/>
      <c r="AF10" s="42"/>
      <c r="AG10" s="42"/>
      <c r="AH10" s="75">
        <f t="shared" si="0"/>
        <v>0</v>
      </c>
    </row>
    <row r="11" spans="1:34">
      <c r="A11" s="7" t="s">
        <v>18</v>
      </c>
      <c r="B11" s="8" t="s">
        <v>194</v>
      </c>
      <c r="C11" s="28" t="s">
        <v>187</v>
      </c>
      <c r="D11" s="74"/>
      <c r="E11" s="74"/>
      <c r="F11" s="74"/>
      <c r="G11" s="74"/>
      <c r="H11" s="74"/>
      <c r="I11" s="5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91"/>
      <c r="U11" s="42"/>
      <c r="V11" s="42"/>
      <c r="W11" s="42"/>
      <c r="X11" s="42"/>
      <c r="Y11" s="98"/>
      <c r="Z11" s="42"/>
      <c r="AA11" s="42"/>
      <c r="AB11" s="42"/>
      <c r="AC11" s="42"/>
      <c r="AD11" s="94"/>
      <c r="AE11" s="42"/>
      <c r="AF11" s="42"/>
      <c r="AG11" s="42"/>
      <c r="AH11" s="75">
        <f t="shared" si="0"/>
        <v>0</v>
      </c>
    </row>
    <row r="12" spans="1:34">
      <c r="A12" s="7" t="s">
        <v>20</v>
      </c>
      <c r="B12" s="8" t="s">
        <v>195</v>
      </c>
      <c r="C12" s="28" t="s">
        <v>187</v>
      </c>
      <c r="D12" s="74"/>
      <c r="E12" s="74"/>
      <c r="F12" s="74"/>
      <c r="G12" s="74"/>
      <c r="H12" s="74"/>
      <c r="I12" s="5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91"/>
      <c r="U12" s="42"/>
      <c r="V12" s="42"/>
      <c r="W12" s="42"/>
      <c r="X12" s="42"/>
      <c r="Y12" s="98"/>
      <c r="Z12" s="42"/>
      <c r="AA12" s="42"/>
      <c r="AB12" s="42"/>
      <c r="AC12" s="42"/>
      <c r="AD12" s="94"/>
      <c r="AE12" s="42"/>
      <c r="AF12" s="42"/>
      <c r="AG12" s="42"/>
      <c r="AH12" s="75">
        <f t="shared" si="0"/>
        <v>0</v>
      </c>
    </row>
    <row r="13" spans="1:34">
      <c r="A13" s="7" t="s">
        <v>22</v>
      </c>
      <c r="B13" s="8" t="s">
        <v>196</v>
      </c>
      <c r="C13" s="26" t="s">
        <v>181</v>
      </c>
      <c r="D13" s="74"/>
      <c r="E13" s="74"/>
      <c r="F13" s="74"/>
      <c r="G13" s="74"/>
      <c r="H13" s="74"/>
      <c r="I13" s="5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91"/>
      <c r="U13" s="42"/>
      <c r="V13" s="42"/>
      <c r="W13" s="42"/>
      <c r="X13" s="42"/>
      <c r="Y13" s="98"/>
      <c r="Z13" s="42"/>
      <c r="AA13" s="42"/>
      <c r="AB13" s="42"/>
      <c r="AC13" s="42"/>
      <c r="AD13" s="94"/>
      <c r="AE13" s="42"/>
      <c r="AF13" s="42"/>
      <c r="AG13" s="42"/>
      <c r="AH13" s="75">
        <f t="shared" si="0"/>
        <v>0</v>
      </c>
    </row>
    <row r="14" spans="1:34">
      <c r="A14" s="7" t="s">
        <v>24</v>
      </c>
      <c r="B14" s="8" t="s">
        <v>197</v>
      </c>
      <c r="C14" s="27" t="s">
        <v>185</v>
      </c>
      <c r="D14" s="74"/>
      <c r="E14" s="74"/>
      <c r="F14" s="74"/>
      <c r="G14" s="74"/>
      <c r="H14" s="74"/>
      <c r="I14" s="5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91"/>
      <c r="U14" s="42"/>
      <c r="V14" s="42"/>
      <c r="W14" s="42"/>
      <c r="X14" s="42"/>
      <c r="Y14" s="98"/>
      <c r="Z14" s="42"/>
      <c r="AA14" s="42"/>
      <c r="AB14" s="42"/>
      <c r="AC14" s="42"/>
      <c r="AD14" s="94"/>
      <c r="AE14" s="42"/>
      <c r="AF14" s="42"/>
      <c r="AG14" s="42"/>
      <c r="AH14" s="75">
        <f t="shared" si="0"/>
        <v>0</v>
      </c>
    </row>
    <row r="15" spans="1:34">
      <c r="A15" s="7" t="s">
        <v>25</v>
      </c>
      <c r="B15" s="8" t="s">
        <v>198</v>
      </c>
      <c r="C15" s="27" t="s">
        <v>185</v>
      </c>
      <c r="D15" s="74"/>
      <c r="E15" s="74"/>
      <c r="F15" s="74"/>
      <c r="G15" s="74"/>
      <c r="H15" s="74"/>
      <c r="I15" s="58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91"/>
      <c r="U15" s="42"/>
      <c r="V15" s="42"/>
      <c r="W15" s="42"/>
      <c r="X15" s="42"/>
      <c r="Y15" s="98"/>
      <c r="Z15" s="42"/>
      <c r="AA15" s="42"/>
      <c r="AB15" s="42"/>
      <c r="AC15" s="42"/>
      <c r="AD15" s="94"/>
      <c r="AE15" s="42"/>
      <c r="AF15" s="42"/>
      <c r="AG15" s="42"/>
      <c r="AH15" s="75">
        <f t="shared" si="0"/>
        <v>0</v>
      </c>
    </row>
    <row r="16" spans="1:34">
      <c r="A16" s="7" t="s">
        <v>26</v>
      </c>
      <c r="B16" s="8" t="s">
        <v>199</v>
      </c>
      <c r="C16" s="32" t="s">
        <v>183</v>
      </c>
      <c r="D16" s="74"/>
      <c r="E16" s="74"/>
      <c r="F16" s="74"/>
      <c r="G16" s="74"/>
      <c r="H16" s="74"/>
      <c r="I16" s="58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91"/>
      <c r="U16" s="42"/>
      <c r="V16" s="42"/>
      <c r="W16" s="42"/>
      <c r="X16" s="42"/>
      <c r="Y16" s="98"/>
      <c r="Z16" s="42"/>
      <c r="AA16" s="42"/>
      <c r="AB16" s="42"/>
      <c r="AC16" s="42"/>
      <c r="AD16" s="94"/>
      <c r="AE16" s="42"/>
      <c r="AF16" s="42"/>
      <c r="AG16" s="42"/>
      <c r="AH16" s="75">
        <f t="shared" si="0"/>
        <v>0</v>
      </c>
    </row>
    <row r="17" spans="1:34">
      <c r="A17" s="7" t="s">
        <v>27</v>
      </c>
      <c r="B17" s="8" t="s">
        <v>200</v>
      </c>
      <c r="C17" s="29" t="s">
        <v>201</v>
      </c>
      <c r="D17" s="74"/>
      <c r="E17" s="74"/>
      <c r="F17" s="74"/>
      <c r="G17" s="74"/>
      <c r="H17" s="74"/>
      <c r="I17" s="58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91"/>
      <c r="U17" s="42"/>
      <c r="V17" s="42"/>
      <c r="W17" s="42"/>
      <c r="X17" s="42"/>
      <c r="Y17" s="98"/>
      <c r="Z17" s="42"/>
      <c r="AA17" s="42"/>
      <c r="AB17" s="42"/>
      <c r="AC17" s="42"/>
      <c r="AD17" s="94"/>
      <c r="AE17" s="42"/>
      <c r="AF17" s="42"/>
      <c r="AG17" s="42"/>
      <c r="AH17" s="75">
        <f t="shared" si="0"/>
        <v>0</v>
      </c>
    </row>
    <row r="18" spans="1:34">
      <c r="A18" s="7" t="s">
        <v>28</v>
      </c>
      <c r="B18" s="8" t="s">
        <v>202</v>
      </c>
      <c r="C18" s="32" t="s">
        <v>183</v>
      </c>
      <c r="D18" s="74"/>
      <c r="E18" s="74"/>
      <c r="F18" s="74"/>
      <c r="G18" s="74"/>
      <c r="H18" s="74"/>
      <c r="I18" s="5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91"/>
      <c r="U18" s="42"/>
      <c r="V18" s="42"/>
      <c r="W18" s="42"/>
      <c r="X18" s="42"/>
      <c r="Y18" s="98"/>
      <c r="Z18" s="42"/>
      <c r="AA18" s="42"/>
      <c r="AB18" s="42"/>
      <c r="AC18" s="42"/>
      <c r="AD18" s="94"/>
      <c r="AE18" s="42"/>
      <c r="AF18" s="42"/>
      <c r="AG18" s="42"/>
      <c r="AH18" s="75">
        <f t="shared" si="0"/>
        <v>0</v>
      </c>
    </row>
    <row r="19" spans="1:34">
      <c r="A19" s="7" t="s">
        <v>29</v>
      </c>
      <c r="B19" s="8" t="s">
        <v>203</v>
      </c>
      <c r="C19" s="28" t="s">
        <v>187</v>
      </c>
      <c r="D19" s="74"/>
      <c r="E19" s="74"/>
      <c r="F19" s="74"/>
      <c r="G19" s="74"/>
      <c r="H19" s="74"/>
      <c r="I19" s="58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91"/>
      <c r="U19" s="42"/>
      <c r="V19" s="42"/>
      <c r="W19" s="42"/>
      <c r="X19" s="42"/>
      <c r="Y19" s="98"/>
      <c r="Z19" s="42"/>
      <c r="AA19" s="42"/>
      <c r="AB19" s="42"/>
      <c r="AC19" s="42"/>
      <c r="AD19" s="94"/>
      <c r="AE19" s="42"/>
      <c r="AF19" s="42"/>
      <c r="AG19" s="42"/>
      <c r="AH19" s="75">
        <f t="shared" si="0"/>
        <v>0</v>
      </c>
    </row>
    <row r="20" spans="1:34">
      <c r="A20" s="7" t="s">
        <v>30</v>
      </c>
      <c r="B20" s="8" t="s">
        <v>204</v>
      </c>
      <c r="C20" s="28" t="s">
        <v>187</v>
      </c>
      <c r="D20" s="74"/>
      <c r="E20" s="74"/>
      <c r="F20" s="74"/>
      <c r="G20" s="74"/>
      <c r="H20" s="74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91"/>
      <c r="U20" s="42"/>
      <c r="V20" s="42"/>
      <c r="W20" s="42"/>
      <c r="X20" s="42"/>
      <c r="Y20" s="98"/>
      <c r="Z20" s="42"/>
      <c r="AA20" s="42"/>
      <c r="AB20" s="42"/>
      <c r="AC20" s="42"/>
      <c r="AD20" s="94"/>
      <c r="AE20" s="42"/>
      <c r="AF20" s="42"/>
      <c r="AG20" s="42"/>
      <c r="AH20" s="75">
        <f t="shared" si="0"/>
        <v>0</v>
      </c>
    </row>
    <row r="21" spans="1:34">
      <c r="A21" s="7" t="s">
        <v>31</v>
      </c>
      <c r="B21" s="8" t="s">
        <v>205</v>
      </c>
      <c r="C21" s="29" t="s">
        <v>201</v>
      </c>
      <c r="D21" s="74"/>
      <c r="E21" s="74"/>
      <c r="F21" s="74"/>
      <c r="G21" s="74"/>
      <c r="H21" s="74"/>
      <c r="I21" s="58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91"/>
      <c r="U21" s="42"/>
      <c r="V21" s="42"/>
      <c r="W21" s="42"/>
      <c r="X21" s="42"/>
      <c r="Y21" s="98"/>
      <c r="Z21" s="42"/>
      <c r="AA21" s="42"/>
      <c r="AB21" s="42"/>
      <c r="AC21" s="42"/>
      <c r="AD21" s="94"/>
      <c r="AE21" s="42"/>
      <c r="AF21" s="42"/>
      <c r="AG21" s="42"/>
      <c r="AH21" s="75">
        <f t="shared" si="0"/>
        <v>0</v>
      </c>
    </row>
    <row r="22" spans="1:34">
      <c r="A22" s="7" t="s">
        <v>32</v>
      </c>
      <c r="B22" s="8" t="s">
        <v>206</v>
      </c>
      <c r="C22" s="32" t="s">
        <v>183</v>
      </c>
      <c r="D22" s="74"/>
      <c r="E22" s="74"/>
      <c r="F22" s="74"/>
      <c r="G22" s="74"/>
      <c r="H22" s="74"/>
      <c r="I22" s="5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91"/>
      <c r="U22" s="42"/>
      <c r="V22" s="42"/>
      <c r="W22" s="42"/>
      <c r="X22" s="42"/>
      <c r="Y22" s="98"/>
      <c r="Z22" s="42"/>
      <c r="AA22" s="42"/>
      <c r="AB22" s="42"/>
      <c r="AC22" s="42"/>
      <c r="AD22" s="94"/>
      <c r="AE22" s="42"/>
      <c r="AF22" s="42"/>
      <c r="AG22" s="42"/>
      <c r="AH22" s="75">
        <f t="shared" si="0"/>
        <v>0</v>
      </c>
    </row>
    <row r="23" spans="1:34">
      <c r="A23" s="7" t="s">
        <v>33</v>
      </c>
      <c r="B23" s="8" t="s">
        <v>207</v>
      </c>
      <c r="C23" s="29" t="s">
        <v>201</v>
      </c>
      <c r="D23" s="74"/>
      <c r="E23" s="74"/>
      <c r="F23" s="74"/>
      <c r="G23" s="74"/>
      <c r="H23" s="74"/>
      <c r="I23" s="58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91"/>
      <c r="U23" s="42"/>
      <c r="V23" s="42"/>
      <c r="W23" s="42"/>
      <c r="X23" s="42"/>
      <c r="Y23" s="98"/>
      <c r="Z23" s="42"/>
      <c r="AA23" s="42"/>
      <c r="AB23" s="42"/>
      <c r="AC23" s="42"/>
      <c r="AD23" s="94"/>
      <c r="AE23" s="42"/>
      <c r="AF23" s="42"/>
      <c r="AG23" s="42"/>
      <c r="AH23" s="75">
        <f t="shared" si="0"/>
        <v>0</v>
      </c>
    </row>
    <row r="24" spans="1:34">
      <c r="A24" s="7" t="s">
        <v>34</v>
      </c>
      <c r="B24" s="8" t="s">
        <v>208</v>
      </c>
      <c r="C24" s="26" t="s">
        <v>181</v>
      </c>
      <c r="D24" s="74"/>
      <c r="E24" s="74"/>
      <c r="F24" s="74"/>
      <c r="G24" s="74"/>
      <c r="H24" s="74"/>
      <c r="I24" s="58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91"/>
      <c r="U24" s="42"/>
      <c r="V24" s="42"/>
      <c r="W24" s="42"/>
      <c r="X24" s="42"/>
      <c r="Y24" s="98"/>
      <c r="Z24" s="42"/>
      <c r="AA24" s="42"/>
      <c r="AB24" s="42"/>
      <c r="AC24" s="42"/>
      <c r="AD24" s="94"/>
      <c r="AE24" s="42"/>
      <c r="AF24" s="42"/>
      <c r="AG24" s="42"/>
      <c r="AH24" s="75">
        <f t="shared" si="0"/>
        <v>0</v>
      </c>
    </row>
    <row r="25" spans="1:34">
      <c r="A25" s="7" t="s">
        <v>35</v>
      </c>
      <c r="B25" s="8" t="s">
        <v>209</v>
      </c>
      <c r="C25" s="27" t="s">
        <v>185</v>
      </c>
      <c r="D25" s="74"/>
      <c r="E25" s="74"/>
      <c r="F25" s="74"/>
      <c r="G25" s="74"/>
      <c r="H25" s="74"/>
      <c r="I25" s="58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91"/>
      <c r="U25" s="42"/>
      <c r="V25" s="42"/>
      <c r="W25" s="42"/>
      <c r="X25" s="42"/>
      <c r="Y25" s="98"/>
      <c r="Z25" s="42"/>
      <c r="AA25" s="42"/>
      <c r="AB25" s="42"/>
      <c r="AC25" s="42"/>
      <c r="AD25" s="94"/>
      <c r="AE25" s="42"/>
      <c r="AF25" s="42"/>
      <c r="AG25" s="42"/>
      <c r="AH25" s="75">
        <f t="shared" si="0"/>
        <v>0</v>
      </c>
    </row>
    <row r="26" spans="1:34">
      <c r="A26" s="7" t="s">
        <v>36</v>
      </c>
      <c r="B26" s="8" t="s">
        <v>210</v>
      </c>
      <c r="C26" s="26" t="s">
        <v>181</v>
      </c>
      <c r="D26" s="74"/>
      <c r="E26" s="74"/>
      <c r="F26" s="74"/>
      <c r="G26" s="74"/>
      <c r="H26" s="74"/>
      <c r="I26" s="58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91"/>
      <c r="U26" s="42"/>
      <c r="V26" s="42"/>
      <c r="W26" s="42"/>
      <c r="X26" s="42"/>
      <c r="Y26" s="98"/>
      <c r="Z26" s="42"/>
      <c r="AA26" s="42"/>
      <c r="AB26" s="42"/>
      <c r="AC26" s="42"/>
      <c r="AD26" s="94"/>
      <c r="AE26" s="42"/>
      <c r="AF26" s="42"/>
      <c r="AG26" s="42"/>
      <c r="AH26" s="75">
        <f t="shared" si="0"/>
        <v>0</v>
      </c>
    </row>
    <row r="27" spans="1:34">
      <c r="A27" s="24" t="s">
        <v>37</v>
      </c>
      <c r="B27" s="8" t="s">
        <v>211</v>
      </c>
      <c r="C27" s="33" t="s">
        <v>190</v>
      </c>
      <c r="D27" s="74"/>
      <c r="E27" s="74"/>
      <c r="F27" s="74"/>
      <c r="G27" s="74"/>
      <c r="H27" s="74"/>
      <c r="I27" s="58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91"/>
      <c r="U27" s="42"/>
      <c r="V27" s="42"/>
      <c r="W27" s="42"/>
      <c r="X27" s="42"/>
      <c r="Y27" s="98"/>
      <c r="Z27" s="42"/>
      <c r="AA27" s="42"/>
      <c r="AB27" s="42"/>
      <c r="AC27" s="42"/>
      <c r="AD27" s="94"/>
      <c r="AE27" s="42"/>
      <c r="AF27" s="42"/>
      <c r="AG27" s="42"/>
      <c r="AH27" s="75">
        <f t="shared" si="0"/>
        <v>0</v>
      </c>
    </row>
    <row r="28" spans="1:34">
      <c r="A28" s="7" t="s">
        <v>38</v>
      </c>
      <c r="B28" s="8" t="s">
        <v>212</v>
      </c>
      <c r="C28" s="33" t="s">
        <v>190</v>
      </c>
      <c r="D28" s="74"/>
      <c r="E28" s="74"/>
      <c r="F28" s="74"/>
      <c r="G28" s="74"/>
      <c r="H28" s="74"/>
      <c r="I28" s="58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91"/>
      <c r="U28" s="42"/>
      <c r="V28" s="42"/>
      <c r="W28" s="42"/>
      <c r="X28" s="42"/>
      <c r="Y28" s="98"/>
      <c r="Z28" s="42"/>
      <c r="AA28" s="42"/>
      <c r="AB28" s="42"/>
      <c r="AC28" s="42"/>
      <c r="AD28" s="94"/>
      <c r="AE28" s="42"/>
      <c r="AF28" s="42"/>
      <c r="AG28" s="42"/>
      <c r="AH28" s="75">
        <f t="shared" si="0"/>
        <v>0</v>
      </c>
    </row>
    <row r="29" spans="1:34">
      <c r="A29" s="7" t="s">
        <v>39</v>
      </c>
      <c r="B29" s="8" t="s">
        <v>213</v>
      </c>
      <c r="C29" s="32" t="s">
        <v>183</v>
      </c>
      <c r="D29" s="74"/>
      <c r="E29" s="74"/>
      <c r="F29" s="74"/>
      <c r="G29" s="74"/>
      <c r="H29" s="74"/>
      <c r="I29" s="58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91"/>
      <c r="U29" s="42"/>
      <c r="V29" s="42"/>
      <c r="W29" s="42"/>
      <c r="X29" s="42"/>
      <c r="Y29" s="98"/>
      <c r="Z29" s="42"/>
      <c r="AA29" s="42"/>
      <c r="AB29" s="42"/>
      <c r="AC29" s="42"/>
      <c r="AD29" s="94"/>
      <c r="AE29" s="42"/>
      <c r="AF29" s="42"/>
      <c r="AG29" s="42"/>
      <c r="AH29" s="75">
        <f t="shared" si="0"/>
        <v>0</v>
      </c>
    </row>
    <row r="30" spans="1:34">
      <c r="A30" s="7" t="s">
        <v>40</v>
      </c>
      <c r="B30" s="8" t="s">
        <v>214</v>
      </c>
      <c r="C30" s="32" t="s">
        <v>183</v>
      </c>
      <c r="D30" s="74"/>
      <c r="E30" s="74"/>
      <c r="F30" s="74"/>
      <c r="G30" s="74"/>
      <c r="H30" s="74"/>
      <c r="I30" s="58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91"/>
      <c r="U30" s="42"/>
      <c r="V30" s="42"/>
      <c r="W30" s="42"/>
      <c r="X30" s="42"/>
      <c r="Y30" s="98"/>
      <c r="Z30" s="42"/>
      <c r="AA30" s="42"/>
      <c r="AB30" s="42"/>
      <c r="AC30" s="42"/>
      <c r="AD30" s="94"/>
      <c r="AE30" s="42"/>
      <c r="AF30" s="42"/>
      <c r="AG30" s="42"/>
      <c r="AH30" s="75">
        <f t="shared" si="0"/>
        <v>0</v>
      </c>
    </row>
    <row r="31" spans="1:34">
      <c r="A31" s="7" t="s">
        <v>41</v>
      </c>
      <c r="B31" s="8" t="s">
        <v>215</v>
      </c>
      <c r="C31" s="34" t="s">
        <v>216</v>
      </c>
      <c r="D31" s="74"/>
      <c r="E31" s="74"/>
      <c r="F31" s="74"/>
      <c r="G31" s="74"/>
      <c r="H31" s="74"/>
      <c r="I31" s="58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91"/>
      <c r="U31" s="42"/>
      <c r="V31" s="42"/>
      <c r="W31" s="42"/>
      <c r="X31" s="42"/>
      <c r="Y31" s="98"/>
      <c r="Z31" s="42"/>
      <c r="AA31" s="42"/>
      <c r="AB31" s="42"/>
      <c r="AC31" s="42"/>
      <c r="AD31" s="94"/>
      <c r="AE31" s="42"/>
      <c r="AF31" s="42"/>
      <c r="AG31" s="42"/>
      <c r="AH31" s="75">
        <f t="shared" si="0"/>
        <v>0</v>
      </c>
    </row>
    <row r="32" spans="1:34">
      <c r="A32" s="7" t="s">
        <v>42</v>
      </c>
      <c r="B32" s="8" t="s">
        <v>217</v>
      </c>
      <c r="C32" s="28" t="s">
        <v>187</v>
      </c>
      <c r="D32" s="74"/>
      <c r="E32" s="74"/>
      <c r="F32" s="74"/>
      <c r="G32" s="74"/>
      <c r="H32" s="74"/>
      <c r="I32" s="5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91"/>
      <c r="U32" s="42"/>
      <c r="V32" s="42"/>
      <c r="W32" s="42"/>
      <c r="X32" s="42"/>
      <c r="Y32" s="98"/>
      <c r="Z32" s="42"/>
      <c r="AA32" s="42"/>
      <c r="AB32" s="42"/>
      <c r="AC32" s="42"/>
      <c r="AD32" s="94"/>
      <c r="AE32" s="42"/>
      <c r="AF32" s="42"/>
      <c r="AG32" s="42"/>
      <c r="AH32" s="75">
        <f t="shared" si="0"/>
        <v>0</v>
      </c>
    </row>
    <row r="33" spans="1:35">
      <c r="A33" s="7" t="s">
        <v>43</v>
      </c>
      <c r="B33" s="8" t="s">
        <v>218</v>
      </c>
      <c r="C33" s="28" t="s">
        <v>187</v>
      </c>
      <c r="D33" s="74"/>
      <c r="E33" s="74"/>
      <c r="F33" s="74"/>
      <c r="G33" s="74"/>
      <c r="H33" s="74"/>
      <c r="I33" s="58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91"/>
      <c r="U33" s="42"/>
      <c r="V33" s="42"/>
      <c r="W33" s="42"/>
      <c r="X33" s="42"/>
      <c r="Y33" s="98"/>
      <c r="Z33" s="42"/>
      <c r="AA33" s="42"/>
      <c r="AB33" s="42"/>
      <c r="AC33" s="42"/>
      <c r="AD33" s="94"/>
      <c r="AE33" s="42"/>
      <c r="AF33" s="42"/>
      <c r="AG33" s="42"/>
      <c r="AH33" s="75">
        <f t="shared" si="0"/>
        <v>0</v>
      </c>
    </row>
    <row r="34" spans="1:35">
      <c r="A34" s="7" t="s">
        <v>44</v>
      </c>
      <c r="B34" s="8" t="s">
        <v>219</v>
      </c>
      <c r="C34" s="34" t="s">
        <v>216</v>
      </c>
      <c r="D34" s="74"/>
      <c r="E34" s="74"/>
      <c r="F34" s="74"/>
      <c r="G34" s="74"/>
      <c r="H34" s="74"/>
      <c r="I34" s="58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91"/>
      <c r="U34" s="42"/>
      <c r="V34" s="42"/>
      <c r="W34" s="42"/>
      <c r="X34" s="42"/>
      <c r="Y34" s="98"/>
      <c r="Z34" s="42"/>
      <c r="AA34" s="42"/>
      <c r="AB34" s="42"/>
      <c r="AC34" s="42"/>
      <c r="AD34" s="94"/>
      <c r="AE34" s="42"/>
      <c r="AF34" s="42"/>
      <c r="AG34" s="42"/>
      <c r="AH34" s="75">
        <f t="shared" si="0"/>
        <v>0</v>
      </c>
    </row>
    <row r="35" spans="1:35">
      <c r="A35" s="7" t="s">
        <v>45</v>
      </c>
      <c r="B35" s="8" t="s">
        <v>220</v>
      </c>
      <c r="C35" s="28" t="s">
        <v>187</v>
      </c>
      <c r="D35" s="74"/>
      <c r="E35" s="74"/>
      <c r="F35" s="74"/>
      <c r="G35" s="74"/>
      <c r="H35" s="74"/>
      <c r="I35" s="58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91"/>
      <c r="U35" s="42"/>
      <c r="V35" s="42"/>
      <c r="W35" s="42"/>
      <c r="X35" s="42"/>
      <c r="Y35" s="98"/>
      <c r="Z35" s="42"/>
      <c r="AA35" s="42"/>
      <c r="AB35" s="42"/>
      <c r="AC35" s="42"/>
      <c r="AD35" s="94"/>
      <c r="AE35" s="42"/>
      <c r="AF35" s="42"/>
      <c r="AG35" s="42"/>
      <c r="AH35" s="75">
        <f t="shared" si="0"/>
        <v>0</v>
      </c>
    </row>
    <row r="36" spans="1:35">
      <c r="A36" s="7" t="s">
        <v>46</v>
      </c>
      <c r="B36" s="8" t="s">
        <v>221</v>
      </c>
      <c r="C36" s="32" t="s">
        <v>183</v>
      </c>
      <c r="D36" s="74"/>
      <c r="E36" s="74"/>
      <c r="F36" s="74"/>
      <c r="G36" s="74"/>
      <c r="H36" s="74"/>
      <c r="I36" s="58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91"/>
      <c r="U36" s="42"/>
      <c r="V36" s="42"/>
      <c r="W36" s="42"/>
      <c r="X36" s="42"/>
      <c r="Y36" s="98"/>
      <c r="Z36" s="42"/>
      <c r="AA36" s="42"/>
      <c r="AB36" s="42"/>
      <c r="AC36" s="42"/>
      <c r="AD36" s="94"/>
      <c r="AE36" s="42"/>
      <c r="AF36" s="42"/>
      <c r="AG36" s="42"/>
      <c r="AH36" s="75">
        <f t="shared" si="0"/>
        <v>0</v>
      </c>
    </row>
    <row r="37" spans="1:35">
      <c r="A37" s="7" t="s">
        <v>47</v>
      </c>
      <c r="B37" s="8" t="s">
        <v>222</v>
      </c>
      <c r="C37" s="33" t="s">
        <v>190</v>
      </c>
      <c r="D37" s="74"/>
      <c r="E37" s="74"/>
      <c r="F37" s="74"/>
      <c r="G37" s="74"/>
      <c r="H37" s="74"/>
      <c r="I37" s="5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91"/>
      <c r="U37" s="42"/>
      <c r="V37" s="42"/>
      <c r="W37" s="42"/>
      <c r="X37" s="42"/>
      <c r="Y37" s="98"/>
      <c r="Z37" s="42"/>
      <c r="AA37" s="42"/>
      <c r="AB37" s="42"/>
      <c r="AC37" s="42"/>
      <c r="AD37" s="94"/>
      <c r="AE37" s="42"/>
      <c r="AF37" s="42"/>
      <c r="AG37" s="42"/>
      <c r="AH37" s="75">
        <f t="shared" si="0"/>
        <v>0</v>
      </c>
    </row>
    <row r="38" spans="1:35">
      <c r="A38" s="7" t="s">
        <v>48</v>
      </c>
      <c r="B38" s="8" t="s">
        <v>223</v>
      </c>
      <c r="C38" s="32" t="s">
        <v>183</v>
      </c>
      <c r="D38" s="74"/>
      <c r="E38" s="74"/>
      <c r="F38" s="74"/>
      <c r="G38" s="74"/>
      <c r="H38" s="74"/>
      <c r="I38" s="58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91"/>
      <c r="U38" s="42"/>
      <c r="V38" s="42"/>
      <c r="W38" s="42"/>
      <c r="X38" s="42"/>
      <c r="Y38" s="98"/>
      <c r="Z38" s="42"/>
      <c r="AA38" s="42"/>
      <c r="AB38" s="42"/>
      <c r="AC38" s="42"/>
      <c r="AD38" s="94"/>
      <c r="AE38" s="42"/>
      <c r="AF38" s="42"/>
      <c r="AG38" s="42"/>
      <c r="AH38" s="75">
        <f t="shared" si="0"/>
        <v>0</v>
      </c>
    </row>
    <row r="39" spans="1:35">
      <c r="A39" s="7" t="s">
        <v>49</v>
      </c>
      <c r="B39" s="8" t="s">
        <v>224</v>
      </c>
      <c r="C39" s="33" t="s">
        <v>190</v>
      </c>
      <c r="D39" s="74"/>
      <c r="E39" s="74"/>
      <c r="F39" s="74"/>
      <c r="G39" s="74"/>
      <c r="H39" s="74"/>
      <c r="I39" s="58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91"/>
      <c r="U39" s="42"/>
      <c r="V39" s="42"/>
      <c r="W39" s="42"/>
      <c r="X39" s="42"/>
      <c r="Y39" s="98"/>
      <c r="Z39" s="42"/>
      <c r="AA39" s="42"/>
      <c r="AB39" s="42"/>
      <c r="AC39" s="42"/>
      <c r="AD39" s="94"/>
      <c r="AE39" s="42"/>
      <c r="AF39" s="42"/>
      <c r="AG39" s="42"/>
      <c r="AH39" s="75">
        <f t="shared" si="0"/>
        <v>0</v>
      </c>
    </row>
    <row r="40" spans="1:35">
      <c r="A40" s="7" t="s">
        <v>50</v>
      </c>
      <c r="B40" s="8" t="s">
        <v>225</v>
      </c>
      <c r="C40" s="34" t="s">
        <v>216</v>
      </c>
      <c r="D40" s="74"/>
      <c r="E40" s="74"/>
      <c r="F40" s="74"/>
      <c r="G40" s="74"/>
      <c r="H40" s="74"/>
      <c r="I40" s="58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91"/>
      <c r="U40" s="42"/>
      <c r="V40" s="42"/>
      <c r="W40" s="42"/>
      <c r="X40" s="42"/>
      <c r="Y40" s="98"/>
      <c r="Z40" s="42"/>
      <c r="AA40" s="42"/>
      <c r="AB40" s="42"/>
      <c r="AC40" s="42"/>
      <c r="AD40" s="94"/>
      <c r="AE40" s="42"/>
      <c r="AF40" s="42"/>
      <c r="AG40" s="42"/>
      <c r="AH40" s="75">
        <f t="shared" si="0"/>
        <v>0</v>
      </c>
    </row>
    <row r="41" spans="1:35">
      <c r="A41" s="7" t="s">
        <v>51</v>
      </c>
      <c r="B41" s="8" t="s">
        <v>226</v>
      </c>
      <c r="C41" s="32" t="s">
        <v>183</v>
      </c>
      <c r="D41" s="74"/>
      <c r="E41" s="74"/>
      <c r="F41" s="74"/>
      <c r="G41" s="74"/>
      <c r="H41" s="74"/>
      <c r="I41" s="58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91"/>
      <c r="U41" s="42"/>
      <c r="V41" s="42"/>
      <c r="W41" s="42"/>
      <c r="X41" s="42"/>
      <c r="Y41" s="98"/>
      <c r="Z41" s="42"/>
      <c r="AA41" s="42"/>
      <c r="AB41" s="42"/>
      <c r="AC41" s="42"/>
      <c r="AD41" s="94"/>
      <c r="AE41" s="42"/>
      <c r="AF41" s="42"/>
      <c r="AG41" s="42"/>
      <c r="AH41" s="75">
        <f t="shared" si="0"/>
        <v>0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/>
      <c r="E42" s="74"/>
      <c r="F42" s="74"/>
      <c r="G42" s="74"/>
      <c r="H42" s="74"/>
      <c r="I42" s="58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91"/>
      <c r="U42" s="42"/>
      <c r="V42" s="42"/>
      <c r="W42" s="42"/>
      <c r="X42" s="42"/>
      <c r="Y42" s="98"/>
      <c r="Z42" s="42"/>
      <c r="AA42" s="42"/>
      <c r="AB42" s="42"/>
      <c r="AC42" s="42"/>
      <c r="AD42" s="94"/>
      <c r="AE42" s="42"/>
      <c r="AF42" s="42"/>
      <c r="AG42" s="42"/>
      <c r="AH42" s="75">
        <f t="shared" si="0"/>
        <v>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/>
      <c r="E43" s="74"/>
      <c r="F43" s="74"/>
      <c r="G43" s="74"/>
      <c r="H43" s="74"/>
      <c r="I43" s="58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91"/>
      <c r="U43" s="42"/>
      <c r="V43" s="42"/>
      <c r="W43" s="42"/>
      <c r="X43" s="42"/>
      <c r="Y43" s="98"/>
      <c r="Z43" s="42"/>
      <c r="AA43" s="42"/>
      <c r="AB43" s="42"/>
      <c r="AC43" s="42"/>
      <c r="AD43" s="94"/>
      <c r="AE43" s="42"/>
      <c r="AF43" s="42"/>
      <c r="AG43" s="42"/>
      <c r="AH43" s="75">
        <f t="shared" si="0"/>
        <v>0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/>
      <c r="E44" s="74"/>
      <c r="F44" s="74"/>
      <c r="G44" s="74"/>
      <c r="H44" s="74"/>
      <c r="I44" s="58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91"/>
      <c r="U44" s="42"/>
      <c r="V44" s="42"/>
      <c r="W44" s="42"/>
      <c r="X44" s="42"/>
      <c r="Y44" s="98"/>
      <c r="Z44" s="42"/>
      <c r="AA44" s="42"/>
      <c r="AB44" s="42"/>
      <c r="AC44" s="42"/>
      <c r="AD44" s="94"/>
      <c r="AE44" s="42"/>
      <c r="AF44" s="42"/>
      <c r="AG44" s="42"/>
      <c r="AH44" s="75">
        <f t="shared" si="0"/>
        <v>0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/>
      <c r="E45" s="74"/>
      <c r="F45" s="74"/>
      <c r="G45" s="74"/>
      <c r="H45" s="74"/>
      <c r="I45" s="58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91"/>
      <c r="U45" s="42"/>
      <c r="V45" s="42"/>
      <c r="W45" s="42"/>
      <c r="X45" s="42"/>
      <c r="Y45" s="98"/>
      <c r="Z45" s="42"/>
      <c r="AA45" s="42"/>
      <c r="AB45" s="42"/>
      <c r="AC45" s="42"/>
      <c r="AD45" s="94"/>
      <c r="AE45" s="42"/>
      <c r="AF45" s="42"/>
      <c r="AG45" s="42"/>
      <c r="AH45" s="75">
        <f t="shared" si="0"/>
        <v>0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/>
      <c r="E46" s="74"/>
      <c r="F46" s="74"/>
      <c r="G46" s="74"/>
      <c r="H46" s="74"/>
      <c r="I46" s="58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91"/>
      <c r="U46" s="42"/>
      <c r="V46" s="42"/>
      <c r="W46" s="42"/>
      <c r="X46" s="42"/>
      <c r="Y46" s="98"/>
      <c r="Z46" s="42"/>
      <c r="AA46" s="42"/>
      <c r="AB46" s="42"/>
      <c r="AC46" s="42"/>
      <c r="AD46" s="94"/>
      <c r="AE46" s="42"/>
      <c r="AF46" s="42"/>
      <c r="AG46" s="42"/>
      <c r="AH46" s="75">
        <f t="shared" si="0"/>
        <v>0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/>
      <c r="E47" s="74"/>
      <c r="F47" s="74"/>
      <c r="G47" s="74"/>
      <c r="H47" s="74"/>
      <c r="I47" s="58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91"/>
      <c r="U47" s="42"/>
      <c r="V47" s="42"/>
      <c r="W47" s="42"/>
      <c r="X47" s="42"/>
      <c r="Y47" s="98"/>
      <c r="Z47" s="42"/>
      <c r="AA47" s="42"/>
      <c r="AB47" s="42"/>
      <c r="AC47" s="42"/>
      <c r="AD47" s="94"/>
      <c r="AE47" s="42"/>
      <c r="AF47" s="42"/>
      <c r="AG47" s="42"/>
      <c r="AH47" s="75">
        <f t="shared" si="0"/>
        <v>0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/>
      <c r="E48" s="74"/>
      <c r="F48" s="74"/>
      <c r="G48" s="74"/>
      <c r="H48" s="74"/>
      <c r="I48" s="58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91"/>
      <c r="U48" s="42"/>
      <c r="V48" s="42"/>
      <c r="W48" s="42"/>
      <c r="X48" s="42"/>
      <c r="Y48" s="98"/>
      <c r="Z48" s="42"/>
      <c r="AA48" s="42"/>
      <c r="AB48" s="42"/>
      <c r="AC48" s="42"/>
      <c r="AD48" s="94"/>
      <c r="AE48" s="42"/>
      <c r="AF48" s="42"/>
      <c r="AG48" s="42"/>
      <c r="AH48" s="75">
        <f t="shared" si="0"/>
        <v>0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/>
      <c r="E49" s="74"/>
      <c r="F49" s="74"/>
      <c r="G49" s="74"/>
      <c r="H49" s="74"/>
      <c r="I49" s="58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91"/>
      <c r="U49" s="42"/>
      <c r="V49" s="42"/>
      <c r="W49" s="42"/>
      <c r="X49" s="42"/>
      <c r="Y49" s="98"/>
      <c r="Z49" s="42"/>
      <c r="AA49" s="42"/>
      <c r="AB49" s="42"/>
      <c r="AC49" s="42"/>
      <c r="AD49" s="94"/>
      <c r="AE49" s="42"/>
      <c r="AF49" s="42"/>
      <c r="AG49" s="42"/>
      <c r="AH49" s="75">
        <f t="shared" si="0"/>
        <v>0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/>
      <c r="E50" s="74"/>
      <c r="F50" s="74"/>
      <c r="G50" s="74"/>
      <c r="H50" s="74"/>
      <c r="I50" s="58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91"/>
      <c r="U50" s="42"/>
      <c r="V50" s="42"/>
      <c r="W50" s="42"/>
      <c r="X50" s="42"/>
      <c r="Y50" s="98"/>
      <c r="Z50" s="42"/>
      <c r="AA50" s="42"/>
      <c r="AB50" s="42"/>
      <c r="AC50" s="42"/>
      <c r="AD50" s="94"/>
      <c r="AE50" s="42"/>
      <c r="AF50" s="42"/>
      <c r="AG50" s="42"/>
      <c r="AH50" s="75">
        <f t="shared" si="0"/>
        <v>0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/>
      <c r="E51" s="74"/>
      <c r="F51" s="74"/>
      <c r="G51" s="74"/>
      <c r="H51" s="74"/>
      <c r="I51" s="58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91"/>
      <c r="U51" s="42"/>
      <c r="V51" s="42"/>
      <c r="W51" s="42"/>
      <c r="X51" s="42"/>
      <c r="Y51" s="98"/>
      <c r="Z51" s="42"/>
      <c r="AA51" s="42"/>
      <c r="AB51" s="42"/>
      <c r="AC51" s="42"/>
      <c r="AD51" s="94"/>
      <c r="AE51" s="42"/>
      <c r="AF51" s="42"/>
      <c r="AG51" s="42"/>
      <c r="AH51" s="75">
        <f t="shared" si="0"/>
        <v>0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/>
      <c r="E52" s="74"/>
      <c r="F52" s="74"/>
      <c r="G52" s="74"/>
      <c r="H52" s="74"/>
      <c r="I52" s="58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91"/>
      <c r="U52" s="42"/>
      <c r="V52" s="42"/>
      <c r="W52" s="42"/>
      <c r="X52" s="42"/>
      <c r="Y52" s="98"/>
      <c r="Z52" s="42"/>
      <c r="AA52" s="42"/>
      <c r="AB52" s="42"/>
      <c r="AC52" s="42"/>
      <c r="AD52" s="94"/>
      <c r="AE52" s="42"/>
      <c r="AF52" s="42"/>
      <c r="AG52" s="42"/>
      <c r="AH52" s="75">
        <f t="shared" si="0"/>
        <v>0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/>
      <c r="E53" s="74"/>
      <c r="F53" s="74"/>
      <c r="G53" s="74"/>
      <c r="H53" s="74"/>
      <c r="I53" s="58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91"/>
      <c r="U53" s="42"/>
      <c r="V53" s="42"/>
      <c r="W53" s="42"/>
      <c r="X53" s="42"/>
      <c r="Y53" s="98"/>
      <c r="Z53" s="42"/>
      <c r="AA53" s="42"/>
      <c r="AB53" s="42"/>
      <c r="AC53" s="42"/>
      <c r="AD53" s="94"/>
      <c r="AE53" s="42"/>
      <c r="AF53" s="42"/>
      <c r="AG53" s="42"/>
      <c r="AH53" s="75">
        <f t="shared" si="0"/>
        <v>0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/>
      <c r="E54" s="74"/>
      <c r="F54" s="74"/>
      <c r="G54" s="74"/>
      <c r="H54" s="74"/>
      <c r="I54" s="58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91"/>
      <c r="U54" s="42"/>
      <c r="V54" s="42"/>
      <c r="W54" s="42"/>
      <c r="X54" s="42"/>
      <c r="Y54" s="98"/>
      <c r="Z54" s="42"/>
      <c r="AA54" s="42"/>
      <c r="AB54" s="42"/>
      <c r="AC54" s="42"/>
      <c r="AD54" s="94"/>
      <c r="AE54" s="42"/>
      <c r="AF54" s="42"/>
      <c r="AG54" s="42"/>
      <c r="AH54" s="75">
        <f t="shared" si="0"/>
        <v>0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/>
      <c r="E55" s="74"/>
      <c r="F55" s="74"/>
      <c r="G55" s="74"/>
      <c r="H55" s="74"/>
      <c r="I55" s="58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91"/>
      <c r="U55" s="42"/>
      <c r="V55" s="42"/>
      <c r="W55" s="42"/>
      <c r="X55" s="42"/>
      <c r="Y55" s="98"/>
      <c r="Z55" s="42"/>
      <c r="AA55" s="42"/>
      <c r="AB55" s="42"/>
      <c r="AC55" s="42"/>
      <c r="AD55" s="94"/>
      <c r="AE55" s="42"/>
      <c r="AF55" s="42"/>
      <c r="AG55" s="42"/>
      <c r="AH55" s="75">
        <f t="shared" si="0"/>
        <v>0</v>
      </c>
    </row>
    <row r="56" spans="1:35">
      <c r="A56" s="7" t="s">
        <v>66</v>
      </c>
      <c r="B56" s="8" t="s">
        <v>241</v>
      </c>
      <c r="C56" s="32" t="s">
        <v>183</v>
      </c>
      <c r="D56" s="74"/>
      <c r="E56" s="74"/>
      <c r="F56" s="74"/>
      <c r="G56" s="74"/>
      <c r="H56" s="74"/>
      <c r="I56" s="58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91"/>
      <c r="U56" s="42"/>
      <c r="V56" s="42"/>
      <c r="W56" s="42"/>
      <c r="X56" s="42"/>
      <c r="Y56" s="98"/>
      <c r="Z56" s="42"/>
      <c r="AA56" s="42"/>
      <c r="AB56" s="42"/>
      <c r="AC56" s="42"/>
      <c r="AD56" s="94"/>
      <c r="AE56" s="42"/>
      <c r="AF56" s="42"/>
      <c r="AG56" s="42"/>
      <c r="AH56" s="75">
        <f t="shared" si="0"/>
        <v>0</v>
      </c>
    </row>
    <row r="57" spans="1:35">
      <c r="A57" s="7" t="s">
        <v>67</v>
      </c>
      <c r="B57" s="8" t="s">
        <v>242</v>
      </c>
      <c r="C57" s="27" t="s">
        <v>185</v>
      </c>
      <c r="D57" s="74"/>
      <c r="E57" s="74"/>
      <c r="F57" s="74"/>
      <c r="G57" s="74"/>
      <c r="H57" s="74"/>
      <c r="I57" s="58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91"/>
      <c r="U57" s="42"/>
      <c r="V57" s="42"/>
      <c r="W57" s="42"/>
      <c r="X57" s="42"/>
      <c r="Y57" s="98"/>
      <c r="Z57" s="42"/>
      <c r="AA57" s="42"/>
      <c r="AB57" s="42"/>
      <c r="AC57" s="42"/>
      <c r="AD57" s="94"/>
      <c r="AE57" s="42"/>
      <c r="AF57" s="42"/>
      <c r="AG57" s="42"/>
      <c r="AH57" s="75">
        <f t="shared" si="0"/>
        <v>0</v>
      </c>
    </row>
    <row r="58" spans="1:35">
      <c r="A58" s="7" t="s">
        <v>68</v>
      </c>
      <c r="B58" s="8" t="s">
        <v>243</v>
      </c>
      <c r="C58" s="33" t="s">
        <v>190</v>
      </c>
      <c r="D58" s="74"/>
      <c r="E58" s="74"/>
      <c r="F58" s="74"/>
      <c r="G58" s="74"/>
      <c r="H58" s="74"/>
      <c r="I58" s="58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91"/>
      <c r="U58" s="42"/>
      <c r="V58" s="42"/>
      <c r="W58" s="42"/>
      <c r="X58" s="42"/>
      <c r="Y58" s="98"/>
      <c r="Z58" s="42"/>
      <c r="AA58" s="42"/>
      <c r="AB58" s="42"/>
      <c r="AC58" s="42"/>
      <c r="AD58" s="94"/>
      <c r="AE58" s="42"/>
      <c r="AF58" s="42"/>
      <c r="AG58" s="42"/>
      <c r="AH58" s="75">
        <f t="shared" si="0"/>
        <v>0</v>
      </c>
    </row>
    <row r="59" spans="1:35">
      <c r="A59" s="7" t="s">
        <v>69</v>
      </c>
      <c r="B59" s="8" t="s">
        <v>244</v>
      </c>
      <c r="C59" s="33" t="s">
        <v>190</v>
      </c>
      <c r="D59" s="74"/>
      <c r="E59" s="74"/>
      <c r="F59" s="74"/>
      <c r="G59" s="74"/>
      <c r="H59" s="74"/>
      <c r="I59" s="58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91"/>
      <c r="U59" s="42"/>
      <c r="V59" s="42"/>
      <c r="W59" s="42"/>
      <c r="X59" s="42"/>
      <c r="Y59" s="98"/>
      <c r="Z59" s="42"/>
      <c r="AA59" s="42"/>
      <c r="AB59" s="42"/>
      <c r="AC59" s="42"/>
      <c r="AD59" s="94"/>
      <c r="AE59" s="42"/>
      <c r="AF59" s="42"/>
      <c r="AG59" s="42"/>
      <c r="AH59" s="75">
        <f t="shared" si="0"/>
        <v>0</v>
      </c>
    </row>
    <row r="60" spans="1:35">
      <c r="A60" s="7" t="s">
        <v>433</v>
      </c>
      <c r="B60" s="8" t="s">
        <v>432</v>
      </c>
      <c r="C60" s="28" t="s">
        <v>187</v>
      </c>
      <c r="D60" s="74"/>
      <c r="E60" s="74"/>
      <c r="F60" s="74"/>
      <c r="G60" s="74"/>
      <c r="H60" s="74"/>
      <c r="I60" s="58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91"/>
      <c r="U60" s="42"/>
      <c r="V60" s="42"/>
      <c r="W60" s="42"/>
      <c r="X60" s="42"/>
      <c r="Y60" s="98"/>
      <c r="Z60" s="42"/>
      <c r="AA60" s="42"/>
      <c r="AB60" s="42"/>
      <c r="AC60" s="42"/>
      <c r="AD60" s="94"/>
      <c r="AE60" s="42"/>
      <c r="AF60" s="42"/>
      <c r="AG60" s="42"/>
      <c r="AH60" s="75">
        <f t="shared" si="0"/>
        <v>0</v>
      </c>
    </row>
    <row r="61" spans="1:35">
      <c r="A61" s="7" t="s">
        <v>70</v>
      </c>
      <c r="B61" s="8" t="s">
        <v>245</v>
      </c>
      <c r="C61" s="34" t="s">
        <v>216</v>
      </c>
      <c r="D61" s="74"/>
      <c r="E61" s="74"/>
      <c r="F61" s="74"/>
      <c r="G61" s="74"/>
      <c r="H61" s="74"/>
      <c r="I61" s="58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91"/>
      <c r="U61" s="42"/>
      <c r="V61" s="42"/>
      <c r="W61" s="42"/>
      <c r="X61" s="42"/>
      <c r="Y61" s="98"/>
      <c r="Z61" s="42"/>
      <c r="AA61" s="42"/>
      <c r="AB61" s="42"/>
      <c r="AC61" s="42"/>
      <c r="AD61" s="94"/>
      <c r="AE61" s="42"/>
      <c r="AF61" s="42"/>
      <c r="AG61" s="42"/>
      <c r="AH61" s="75">
        <f t="shared" si="0"/>
        <v>0</v>
      </c>
    </row>
    <row r="62" spans="1:35">
      <c r="A62" s="7" t="s">
        <v>71</v>
      </c>
      <c r="B62" s="8" t="s">
        <v>246</v>
      </c>
      <c r="C62" s="26" t="s">
        <v>181</v>
      </c>
      <c r="D62" s="74"/>
      <c r="E62" s="74"/>
      <c r="F62" s="74"/>
      <c r="G62" s="74"/>
      <c r="H62" s="74"/>
      <c r="I62" s="58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91"/>
      <c r="U62" s="42"/>
      <c r="V62" s="42"/>
      <c r="W62" s="42"/>
      <c r="X62" s="42"/>
      <c r="Y62" s="98"/>
      <c r="Z62" s="42"/>
      <c r="AA62" s="42"/>
      <c r="AB62" s="42"/>
      <c r="AC62" s="42"/>
      <c r="AD62" s="94"/>
      <c r="AE62" s="42"/>
      <c r="AF62" s="42"/>
      <c r="AG62" s="42"/>
      <c r="AH62" s="75">
        <f t="shared" si="0"/>
        <v>0</v>
      </c>
    </row>
    <row r="63" spans="1:35">
      <c r="A63" s="7" t="s">
        <v>72</v>
      </c>
      <c r="B63" s="8" t="s">
        <v>247</v>
      </c>
      <c r="C63" s="27" t="s">
        <v>185</v>
      </c>
      <c r="D63" s="74"/>
      <c r="E63" s="74"/>
      <c r="F63" s="74"/>
      <c r="G63" s="74"/>
      <c r="H63" s="74"/>
      <c r="I63" s="58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91"/>
      <c r="U63" s="42"/>
      <c r="V63" s="42"/>
      <c r="W63" s="42"/>
      <c r="X63" s="42"/>
      <c r="Y63" s="98"/>
      <c r="Z63" s="42"/>
      <c r="AA63" s="42"/>
      <c r="AB63" s="42"/>
      <c r="AC63" s="42"/>
      <c r="AD63" s="94"/>
      <c r="AE63" s="42"/>
      <c r="AF63" s="42"/>
      <c r="AG63" s="42"/>
      <c r="AH63" s="75">
        <f t="shared" si="0"/>
        <v>0</v>
      </c>
    </row>
    <row r="64" spans="1:35">
      <c r="A64" s="7" t="s">
        <v>73</v>
      </c>
      <c r="B64" s="8" t="s">
        <v>248</v>
      </c>
      <c r="C64" s="28" t="s">
        <v>187</v>
      </c>
      <c r="D64" s="74"/>
      <c r="E64" s="74"/>
      <c r="F64" s="74"/>
      <c r="G64" s="74"/>
      <c r="H64" s="74"/>
      <c r="I64" s="58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91"/>
      <c r="U64" s="42"/>
      <c r="V64" s="42"/>
      <c r="W64" s="42"/>
      <c r="X64" s="42"/>
      <c r="Y64" s="98"/>
      <c r="Z64" s="42"/>
      <c r="AA64" s="42"/>
      <c r="AB64" s="42"/>
      <c r="AC64" s="42"/>
      <c r="AD64" s="94"/>
      <c r="AE64" s="42"/>
      <c r="AF64" s="42"/>
      <c r="AG64" s="42"/>
      <c r="AH64" s="75">
        <f t="shared" si="0"/>
        <v>0</v>
      </c>
    </row>
    <row r="65" spans="1:35">
      <c r="A65" s="7" t="s">
        <v>74</v>
      </c>
      <c r="B65" s="8" t="s">
        <v>249</v>
      </c>
      <c r="C65" s="33" t="s">
        <v>190</v>
      </c>
      <c r="D65" s="74"/>
      <c r="E65" s="74"/>
      <c r="F65" s="74"/>
      <c r="G65" s="74"/>
      <c r="H65" s="74"/>
      <c r="I65" s="58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91"/>
      <c r="U65" s="42"/>
      <c r="V65" s="42"/>
      <c r="W65" s="42"/>
      <c r="X65" s="42"/>
      <c r="Y65" s="98"/>
      <c r="Z65" s="42"/>
      <c r="AA65" s="42"/>
      <c r="AB65" s="42"/>
      <c r="AC65" s="42"/>
      <c r="AD65" s="94"/>
      <c r="AE65" s="42"/>
      <c r="AF65" s="42"/>
      <c r="AG65" s="42"/>
      <c r="AH65" s="75">
        <f t="shared" si="0"/>
        <v>0</v>
      </c>
    </row>
    <row r="66" spans="1:35">
      <c r="A66" s="7" t="s">
        <v>75</v>
      </c>
      <c r="B66" s="8" t="s">
        <v>250</v>
      </c>
      <c r="C66" s="27" t="s">
        <v>185</v>
      </c>
      <c r="D66" s="74"/>
      <c r="E66" s="74"/>
      <c r="F66" s="74"/>
      <c r="G66" s="74"/>
      <c r="H66" s="74"/>
      <c r="I66" s="58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91"/>
      <c r="U66" s="42"/>
      <c r="V66" s="42"/>
      <c r="W66" s="42"/>
      <c r="X66" s="42"/>
      <c r="Y66" s="98"/>
      <c r="Z66" s="42"/>
      <c r="AA66" s="42"/>
      <c r="AB66" s="42"/>
      <c r="AC66" s="42"/>
      <c r="AD66" s="94"/>
      <c r="AE66" s="42"/>
      <c r="AF66" s="42"/>
      <c r="AG66" s="42"/>
      <c r="AH66" s="75">
        <f t="shared" ref="AH66:AH97" si="1">SUM(I65:P65)+T66+Y66+SUM(AD66:AG66)</f>
        <v>0</v>
      </c>
    </row>
    <row r="67" spans="1:35">
      <c r="A67" s="7" t="s">
        <v>76</v>
      </c>
      <c r="B67" s="8" t="s">
        <v>251</v>
      </c>
      <c r="C67" s="27" t="s">
        <v>185</v>
      </c>
      <c r="D67" s="74"/>
      <c r="E67" s="74"/>
      <c r="F67" s="74"/>
      <c r="G67" s="74"/>
      <c r="H67" s="74"/>
      <c r="I67" s="58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91"/>
      <c r="U67" s="42"/>
      <c r="V67" s="42"/>
      <c r="W67" s="42"/>
      <c r="X67" s="42"/>
      <c r="Y67" s="98"/>
      <c r="Z67" s="42"/>
      <c r="AA67" s="42"/>
      <c r="AB67" s="42"/>
      <c r="AC67" s="42"/>
      <c r="AD67" s="94"/>
      <c r="AE67" s="42"/>
      <c r="AF67" s="42"/>
      <c r="AG67" s="42"/>
      <c r="AH67" s="75">
        <f t="shared" si="1"/>
        <v>0</v>
      </c>
    </row>
    <row r="68" spans="1:35">
      <c r="A68" s="7" t="s">
        <v>77</v>
      </c>
      <c r="B68" s="8" t="s">
        <v>252</v>
      </c>
      <c r="C68" s="26" t="s">
        <v>181</v>
      </c>
      <c r="D68" s="74"/>
      <c r="E68" s="74"/>
      <c r="F68" s="74"/>
      <c r="G68" s="74"/>
      <c r="H68" s="74"/>
      <c r="I68" s="5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91"/>
      <c r="U68" s="42"/>
      <c r="V68" s="42"/>
      <c r="W68" s="42"/>
      <c r="X68" s="42"/>
      <c r="Y68" s="98"/>
      <c r="Z68" s="42"/>
      <c r="AA68" s="42"/>
      <c r="AB68" s="42"/>
      <c r="AC68" s="42"/>
      <c r="AD68" s="94"/>
      <c r="AE68" s="42"/>
      <c r="AF68" s="42"/>
      <c r="AG68" s="42"/>
      <c r="AH68" s="75">
        <f t="shared" si="1"/>
        <v>0</v>
      </c>
    </row>
    <row r="69" spans="1:35">
      <c r="A69" s="7" t="s">
        <v>78</v>
      </c>
      <c r="B69" s="8" t="s">
        <v>253</v>
      </c>
      <c r="C69" s="33" t="s">
        <v>190</v>
      </c>
      <c r="D69" s="74"/>
      <c r="E69" s="74"/>
      <c r="F69" s="74"/>
      <c r="G69" s="74"/>
      <c r="H69" s="74"/>
      <c r="I69" s="58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91"/>
      <c r="U69" s="42"/>
      <c r="V69" s="42"/>
      <c r="W69" s="42"/>
      <c r="X69" s="42"/>
      <c r="Y69" s="98"/>
      <c r="Z69" s="42"/>
      <c r="AA69" s="42"/>
      <c r="AB69" s="42"/>
      <c r="AC69" s="42"/>
      <c r="AD69" s="94"/>
      <c r="AE69" s="42"/>
      <c r="AF69" s="42"/>
      <c r="AG69" s="42"/>
      <c r="AH69" s="75">
        <f t="shared" si="1"/>
        <v>0</v>
      </c>
    </row>
    <row r="70" spans="1:35">
      <c r="A70" s="7" t="s">
        <v>79</v>
      </c>
      <c r="B70" s="8" t="s">
        <v>254</v>
      </c>
      <c r="C70" s="28" t="s">
        <v>187</v>
      </c>
      <c r="D70" s="74"/>
      <c r="E70" s="74"/>
      <c r="F70" s="74"/>
      <c r="G70" s="74"/>
      <c r="H70" s="74"/>
      <c r="I70" s="58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91"/>
      <c r="U70" s="42"/>
      <c r="V70" s="42"/>
      <c r="W70" s="42"/>
      <c r="X70" s="42"/>
      <c r="Y70" s="98"/>
      <c r="Z70" s="42"/>
      <c r="AA70" s="42"/>
      <c r="AB70" s="42"/>
      <c r="AC70" s="42"/>
      <c r="AD70" s="94"/>
      <c r="AE70" s="42"/>
      <c r="AF70" s="42"/>
      <c r="AG70" s="42"/>
      <c r="AH70" s="75">
        <f t="shared" si="1"/>
        <v>0</v>
      </c>
    </row>
    <row r="71" spans="1:35">
      <c r="A71" s="7" t="s">
        <v>80</v>
      </c>
      <c r="B71" s="8" t="s">
        <v>255</v>
      </c>
      <c r="C71" s="26" t="s">
        <v>181</v>
      </c>
      <c r="D71" s="74"/>
      <c r="E71" s="74"/>
      <c r="F71" s="74"/>
      <c r="G71" s="74"/>
      <c r="H71" s="74"/>
      <c r="I71" s="58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91"/>
      <c r="U71" s="42"/>
      <c r="V71" s="42"/>
      <c r="W71" s="42"/>
      <c r="X71" s="42"/>
      <c r="Y71" s="98"/>
      <c r="Z71" s="42"/>
      <c r="AA71" s="42"/>
      <c r="AB71" s="42"/>
      <c r="AC71" s="42"/>
      <c r="AD71" s="94"/>
      <c r="AE71" s="42"/>
      <c r="AF71" s="42"/>
      <c r="AG71" s="42"/>
      <c r="AH71" s="75">
        <f t="shared" si="1"/>
        <v>0</v>
      </c>
    </row>
    <row r="72" spans="1:35">
      <c r="A72" s="7" t="s">
        <v>81</v>
      </c>
      <c r="B72" s="8" t="s">
        <v>256</v>
      </c>
      <c r="C72" s="29" t="s">
        <v>201</v>
      </c>
      <c r="D72" s="74"/>
      <c r="E72" s="74"/>
      <c r="F72" s="74"/>
      <c r="G72" s="74"/>
      <c r="H72" s="74"/>
      <c r="I72" s="58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91"/>
      <c r="U72" s="42"/>
      <c r="V72" s="42"/>
      <c r="W72" s="42"/>
      <c r="X72" s="42"/>
      <c r="Y72" s="98"/>
      <c r="Z72" s="42"/>
      <c r="AA72" s="42"/>
      <c r="AB72" s="42"/>
      <c r="AC72" s="42"/>
      <c r="AD72" s="94"/>
      <c r="AE72" s="42"/>
      <c r="AF72" s="42"/>
      <c r="AG72" s="42"/>
      <c r="AH72" s="75">
        <f t="shared" si="1"/>
        <v>0</v>
      </c>
    </row>
    <row r="73" spans="1:35">
      <c r="A73" s="7" t="s">
        <v>82</v>
      </c>
      <c r="B73" s="8" t="s">
        <v>257</v>
      </c>
      <c r="C73" s="34" t="s">
        <v>216</v>
      </c>
      <c r="D73" s="74"/>
      <c r="E73" s="74"/>
      <c r="F73" s="74"/>
      <c r="G73" s="74"/>
      <c r="H73" s="74"/>
      <c r="I73" s="58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91"/>
      <c r="U73" s="42"/>
      <c r="V73" s="42"/>
      <c r="W73" s="42"/>
      <c r="X73" s="42"/>
      <c r="Y73" s="98"/>
      <c r="Z73" s="42"/>
      <c r="AA73" s="42"/>
      <c r="AB73" s="42"/>
      <c r="AC73" s="42"/>
      <c r="AD73" s="94"/>
      <c r="AE73" s="42"/>
      <c r="AF73" s="42"/>
      <c r="AG73" s="42"/>
      <c r="AH73" s="75">
        <f t="shared" si="1"/>
        <v>0</v>
      </c>
    </row>
    <row r="74" spans="1:35">
      <c r="A74" s="7" t="s">
        <v>83</v>
      </c>
      <c r="B74" s="8" t="s">
        <v>258</v>
      </c>
      <c r="C74" s="33" t="s">
        <v>190</v>
      </c>
      <c r="D74" s="74"/>
      <c r="E74" s="74"/>
      <c r="F74" s="74"/>
      <c r="G74" s="74"/>
      <c r="H74" s="74"/>
      <c r="I74" s="58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91"/>
      <c r="U74" s="42"/>
      <c r="V74" s="42"/>
      <c r="W74" s="42"/>
      <c r="X74" s="42"/>
      <c r="Y74" s="98"/>
      <c r="Z74" s="42"/>
      <c r="AA74" s="42"/>
      <c r="AB74" s="42"/>
      <c r="AC74" s="42"/>
      <c r="AD74" s="94"/>
      <c r="AE74" s="42"/>
      <c r="AF74" s="42"/>
      <c r="AG74" s="42"/>
      <c r="AH74" s="75">
        <f t="shared" si="1"/>
        <v>0</v>
      </c>
    </row>
    <row r="75" spans="1:35">
      <c r="A75" s="7" t="s">
        <v>84</v>
      </c>
      <c r="B75" s="8" t="s">
        <v>259</v>
      </c>
      <c r="C75" s="34" t="s">
        <v>216</v>
      </c>
      <c r="D75" s="74"/>
      <c r="E75" s="74"/>
      <c r="F75" s="74"/>
      <c r="G75" s="74"/>
      <c r="H75" s="74"/>
      <c r="I75" s="58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91"/>
      <c r="U75" s="42"/>
      <c r="V75" s="42"/>
      <c r="W75" s="42"/>
      <c r="X75" s="42"/>
      <c r="Y75" s="98"/>
      <c r="Z75" s="42"/>
      <c r="AA75" s="42"/>
      <c r="AB75" s="42"/>
      <c r="AC75" s="42"/>
      <c r="AD75" s="94"/>
      <c r="AE75" s="42"/>
      <c r="AF75" s="42"/>
      <c r="AG75" s="42"/>
      <c r="AH75" s="75">
        <f t="shared" si="1"/>
        <v>0</v>
      </c>
    </row>
    <row r="76" spans="1:35">
      <c r="A76" s="7" t="s">
        <v>85</v>
      </c>
      <c r="B76" s="8" t="s">
        <v>260</v>
      </c>
      <c r="C76" s="26" t="s">
        <v>181</v>
      </c>
      <c r="D76" s="74"/>
      <c r="E76" s="74"/>
      <c r="F76" s="74"/>
      <c r="G76" s="74"/>
      <c r="H76" s="74"/>
      <c r="I76" s="58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91"/>
      <c r="U76" s="42"/>
      <c r="V76" s="42"/>
      <c r="W76" s="42"/>
      <c r="X76" s="42"/>
      <c r="Y76" s="98"/>
      <c r="Z76" s="42"/>
      <c r="AA76" s="42"/>
      <c r="AB76" s="42"/>
      <c r="AC76" s="42"/>
      <c r="AD76" s="94"/>
      <c r="AE76" s="42"/>
      <c r="AF76" s="42"/>
      <c r="AG76" s="42"/>
      <c r="AH76" s="75">
        <f t="shared" si="1"/>
        <v>0</v>
      </c>
    </row>
    <row r="77" spans="1:35">
      <c r="A77" s="7" t="s">
        <v>86</v>
      </c>
      <c r="B77" s="8" t="s">
        <v>261</v>
      </c>
      <c r="C77" s="27" t="s">
        <v>185</v>
      </c>
      <c r="D77" s="74"/>
      <c r="E77" s="74"/>
      <c r="F77" s="74"/>
      <c r="G77" s="74"/>
      <c r="H77" s="74"/>
      <c r="I77" s="58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91"/>
      <c r="U77" s="42"/>
      <c r="V77" s="42"/>
      <c r="W77" s="42"/>
      <c r="X77" s="42"/>
      <c r="Y77" s="98"/>
      <c r="Z77" s="42"/>
      <c r="AA77" s="42"/>
      <c r="AB77" s="42"/>
      <c r="AC77" s="42"/>
      <c r="AD77" s="94"/>
      <c r="AE77" s="42"/>
      <c r="AF77" s="42"/>
      <c r="AG77" s="42"/>
      <c r="AH77" s="75">
        <f t="shared" si="1"/>
        <v>0</v>
      </c>
    </row>
    <row r="78" spans="1:35">
      <c r="A78" s="24" t="s">
        <v>87</v>
      </c>
      <c r="B78" s="8" t="s">
        <v>262</v>
      </c>
      <c r="C78" s="32" t="s">
        <v>183</v>
      </c>
      <c r="D78" s="74"/>
      <c r="E78" s="74"/>
      <c r="F78" s="74"/>
      <c r="G78" s="74"/>
      <c r="H78" s="74"/>
      <c r="I78" s="58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91"/>
      <c r="U78" s="42"/>
      <c r="V78" s="42"/>
      <c r="W78" s="42"/>
      <c r="X78" s="42"/>
      <c r="Y78" s="98"/>
      <c r="Z78" s="42"/>
      <c r="AA78" s="42"/>
      <c r="AB78" s="42"/>
      <c r="AC78" s="42"/>
      <c r="AD78" s="94"/>
      <c r="AE78" s="42"/>
      <c r="AF78" s="42"/>
      <c r="AG78" s="42"/>
      <c r="AH78" s="75">
        <f t="shared" si="1"/>
        <v>0</v>
      </c>
    </row>
    <row r="79" spans="1:35" ht="15.75">
      <c r="A79" s="7" t="s">
        <v>88</v>
      </c>
      <c r="B79" s="8" t="s">
        <v>263</v>
      </c>
      <c r="C79" s="26" t="s">
        <v>181</v>
      </c>
      <c r="D79" s="74"/>
      <c r="E79" s="74"/>
      <c r="F79" s="74"/>
      <c r="G79" s="74"/>
      <c r="H79" s="74"/>
      <c r="I79" s="58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91"/>
      <c r="U79" s="42"/>
      <c r="V79" s="42"/>
      <c r="W79" s="42"/>
      <c r="X79" s="42"/>
      <c r="Y79" s="98"/>
      <c r="Z79" s="42"/>
      <c r="AA79" s="42"/>
      <c r="AB79" s="42"/>
      <c r="AC79" s="42"/>
      <c r="AD79" s="94"/>
      <c r="AE79" s="42"/>
      <c r="AF79" s="42"/>
      <c r="AG79" s="42"/>
      <c r="AH79" s="75">
        <f t="shared" si="1"/>
        <v>0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/>
      <c r="E80" s="74"/>
      <c r="F80" s="74"/>
      <c r="G80" s="74"/>
      <c r="H80" s="74"/>
      <c r="I80" s="58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91"/>
      <c r="U80" s="42"/>
      <c r="V80" s="42"/>
      <c r="W80" s="42"/>
      <c r="X80" s="42"/>
      <c r="Y80" s="98"/>
      <c r="Z80" s="42"/>
      <c r="AA80" s="42"/>
      <c r="AB80" s="42"/>
      <c r="AC80" s="42"/>
      <c r="AD80" s="94"/>
      <c r="AE80" s="42"/>
      <c r="AF80" s="42"/>
      <c r="AG80" s="42"/>
      <c r="AH80" s="75">
        <f t="shared" si="1"/>
        <v>0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/>
      <c r="E81" s="74"/>
      <c r="F81" s="74"/>
      <c r="G81" s="74"/>
      <c r="H81" s="74"/>
      <c r="I81" s="58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91"/>
      <c r="U81" s="42"/>
      <c r="V81" s="42"/>
      <c r="W81" s="42"/>
      <c r="X81" s="42"/>
      <c r="Y81" s="98"/>
      <c r="Z81" s="42"/>
      <c r="AA81" s="42"/>
      <c r="AB81" s="42"/>
      <c r="AC81" s="42"/>
      <c r="AD81" s="94"/>
      <c r="AE81" s="42"/>
      <c r="AF81" s="42"/>
      <c r="AG81" s="42"/>
      <c r="AH81" s="75">
        <f t="shared" si="1"/>
        <v>0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/>
      <c r="E82" s="74"/>
      <c r="F82" s="74"/>
      <c r="G82" s="74"/>
      <c r="H82" s="74"/>
      <c r="I82" s="58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91"/>
      <c r="U82" s="42"/>
      <c r="V82" s="42"/>
      <c r="W82" s="42"/>
      <c r="X82" s="42"/>
      <c r="Y82" s="98"/>
      <c r="Z82" s="42"/>
      <c r="AA82" s="42"/>
      <c r="AB82" s="42"/>
      <c r="AC82" s="42"/>
      <c r="AD82" s="94"/>
      <c r="AE82" s="42"/>
      <c r="AF82" s="42"/>
      <c r="AG82" s="42"/>
      <c r="AH82" s="75">
        <f t="shared" si="1"/>
        <v>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/>
      <c r="E83" s="74"/>
      <c r="F83" s="74"/>
      <c r="G83" s="74"/>
      <c r="H83" s="74"/>
      <c r="I83" s="58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91"/>
      <c r="U83" s="42"/>
      <c r="V83" s="42"/>
      <c r="W83" s="42"/>
      <c r="X83" s="42"/>
      <c r="Y83" s="98"/>
      <c r="Z83" s="42"/>
      <c r="AA83" s="42"/>
      <c r="AB83" s="42"/>
      <c r="AC83" s="42"/>
      <c r="AD83" s="94"/>
      <c r="AE83" s="42"/>
      <c r="AF83" s="42"/>
      <c r="AG83" s="42"/>
      <c r="AH83" s="75">
        <f t="shared" si="1"/>
        <v>0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/>
      <c r="E84" s="74"/>
      <c r="F84" s="74"/>
      <c r="G84" s="74"/>
      <c r="H84" s="74"/>
      <c r="I84" s="58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91"/>
      <c r="U84" s="42"/>
      <c r="V84" s="42"/>
      <c r="W84" s="42"/>
      <c r="X84" s="42"/>
      <c r="Y84" s="98"/>
      <c r="Z84" s="42"/>
      <c r="AA84" s="42"/>
      <c r="AB84" s="42"/>
      <c r="AC84" s="42"/>
      <c r="AD84" s="94"/>
      <c r="AE84" s="42"/>
      <c r="AF84" s="42"/>
      <c r="AG84" s="42"/>
      <c r="AH84" s="75">
        <f t="shared" si="1"/>
        <v>0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/>
      <c r="E85" s="74"/>
      <c r="F85" s="74"/>
      <c r="G85" s="74"/>
      <c r="H85" s="74"/>
      <c r="I85" s="58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91"/>
      <c r="U85" s="42"/>
      <c r="V85" s="42"/>
      <c r="W85" s="42"/>
      <c r="X85" s="42"/>
      <c r="Y85" s="98"/>
      <c r="Z85" s="42"/>
      <c r="AA85" s="42"/>
      <c r="AB85" s="42"/>
      <c r="AC85" s="42"/>
      <c r="AD85" s="94"/>
      <c r="AE85" s="42"/>
      <c r="AF85" s="42"/>
      <c r="AG85" s="42"/>
      <c r="AH85" s="75">
        <f t="shared" si="1"/>
        <v>0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/>
      <c r="E86" s="74"/>
      <c r="F86" s="74"/>
      <c r="G86" s="74"/>
      <c r="H86" s="74"/>
      <c r="I86" s="58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91"/>
      <c r="U86" s="42"/>
      <c r="V86" s="42"/>
      <c r="W86" s="42"/>
      <c r="X86" s="42"/>
      <c r="Y86" s="98"/>
      <c r="Z86" s="42"/>
      <c r="AA86" s="42"/>
      <c r="AB86" s="42"/>
      <c r="AC86" s="42"/>
      <c r="AD86" s="94"/>
      <c r="AE86" s="42"/>
      <c r="AF86" s="42"/>
      <c r="AG86" s="42"/>
      <c r="AH86" s="75">
        <f t="shared" si="1"/>
        <v>0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/>
      <c r="E87" s="74"/>
      <c r="F87" s="74"/>
      <c r="G87" s="74"/>
      <c r="H87" s="74"/>
      <c r="I87" s="58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91"/>
      <c r="U87" s="42"/>
      <c r="V87" s="42"/>
      <c r="W87" s="42"/>
      <c r="X87" s="42"/>
      <c r="Y87" s="98"/>
      <c r="Z87" s="42"/>
      <c r="AA87" s="42"/>
      <c r="AB87" s="42"/>
      <c r="AC87" s="42"/>
      <c r="AD87" s="94"/>
      <c r="AE87" s="42"/>
      <c r="AF87" s="42"/>
      <c r="AG87" s="42"/>
      <c r="AH87" s="75">
        <f t="shared" si="1"/>
        <v>0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/>
      <c r="E88" s="74"/>
      <c r="F88" s="74"/>
      <c r="G88" s="74"/>
      <c r="H88" s="74"/>
      <c r="I88" s="58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91"/>
      <c r="U88" s="42"/>
      <c r="V88" s="42"/>
      <c r="W88" s="42"/>
      <c r="X88" s="42"/>
      <c r="Y88" s="98"/>
      <c r="Z88" s="42"/>
      <c r="AA88" s="42"/>
      <c r="AB88" s="42"/>
      <c r="AC88" s="42"/>
      <c r="AD88" s="94"/>
      <c r="AE88" s="42"/>
      <c r="AF88" s="42"/>
      <c r="AG88" s="42"/>
      <c r="AH88" s="75">
        <f t="shared" si="1"/>
        <v>0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/>
      <c r="E89" s="74"/>
      <c r="F89" s="74"/>
      <c r="G89" s="74"/>
      <c r="H89" s="74"/>
      <c r="I89" s="58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91"/>
      <c r="U89" s="42"/>
      <c r="V89" s="42"/>
      <c r="W89" s="42"/>
      <c r="X89" s="42"/>
      <c r="Y89" s="98"/>
      <c r="Z89" s="42"/>
      <c r="AA89" s="42"/>
      <c r="AB89" s="42"/>
      <c r="AC89" s="42"/>
      <c r="AD89" s="94"/>
      <c r="AE89" s="42"/>
      <c r="AF89" s="42"/>
      <c r="AG89" s="42"/>
      <c r="AH89" s="75">
        <f t="shared" si="1"/>
        <v>0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/>
      <c r="E90" s="74"/>
      <c r="F90" s="74"/>
      <c r="G90" s="74"/>
      <c r="H90" s="74"/>
      <c r="I90" s="58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91"/>
      <c r="U90" s="42"/>
      <c r="V90" s="42"/>
      <c r="W90" s="42"/>
      <c r="X90" s="42"/>
      <c r="Y90" s="98"/>
      <c r="Z90" s="42"/>
      <c r="AA90" s="42"/>
      <c r="AB90" s="42"/>
      <c r="AC90" s="42"/>
      <c r="AD90" s="94"/>
      <c r="AE90" s="42"/>
      <c r="AF90" s="42"/>
      <c r="AG90" s="42"/>
      <c r="AH90" s="75">
        <f t="shared" si="1"/>
        <v>0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/>
      <c r="E91" s="74"/>
      <c r="F91" s="74"/>
      <c r="G91" s="74"/>
      <c r="H91" s="74"/>
      <c r="I91" s="58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91"/>
      <c r="U91" s="42"/>
      <c r="V91" s="42"/>
      <c r="W91" s="42"/>
      <c r="X91" s="42"/>
      <c r="Y91" s="98"/>
      <c r="Z91" s="42"/>
      <c r="AA91" s="42"/>
      <c r="AB91" s="42"/>
      <c r="AC91" s="42"/>
      <c r="AD91" s="94"/>
      <c r="AE91" s="42"/>
      <c r="AF91" s="42"/>
      <c r="AG91" s="42"/>
      <c r="AH91" s="75">
        <f t="shared" si="1"/>
        <v>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/>
      <c r="E92" s="74"/>
      <c r="F92" s="74"/>
      <c r="G92" s="74"/>
      <c r="H92" s="74"/>
      <c r="I92" s="58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91"/>
      <c r="U92" s="42"/>
      <c r="V92" s="42"/>
      <c r="W92" s="42"/>
      <c r="X92" s="42"/>
      <c r="Y92" s="98"/>
      <c r="Z92" s="42"/>
      <c r="AA92" s="42"/>
      <c r="AB92" s="42"/>
      <c r="AC92" s="42"/>
      <c r="AD92" s="94"/>
      <c r="AE92" s="42"/>
      <c r="AF92" s="42"/>
      <c r="AG92" s="42"/>
      <c r="AH92" s="75">
        <f t="shared" si="1"/>
        <v>0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/>
      <c r="E93" s="74"/>
      <c r="F93" s="74"/>
      <c r="G93" s="74"/>
      <c r="H93" s="74"/>
      <c r="I93" s="58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91"/>
      <c r="U93" s="42"/>
      <c r="V93" s="42"/>
      <c r="W93" s="42"/>
      <c r="X93" s="42"/>
      <c r="Y93" s="98"/>
      <c r="Z93" s="42"/>
      <c r="AA93" s="42"/>
      <c r="AB93" s="42"/>
      <c r="AC93" s="42"/>
      <c r="AD93" s="94"/>
      <c r="AE93" s="42"/>
      <c r="AF93" s="42"/>
      <c r="AG93" s="42"/>
      <c r="AH93" s="75">
        <f t="shared" si="1"/>
        <v>0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/>
      <c r="E94" s="74"/>
      <c r="F94" s="74"/>
      <c r="G94" s="74"/>
      <c r="H94" s="74"/>
      <c r="I94" s="58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91"/>
      <c r="U94" s="42"/>
      <c r="V94" s="42"/>
      <c r="W94" s="42"/>
      <c r="X94" s="42"/>
      <c r="Y94" s="98"/>
      <c r="Z94" s="42"/>
      <c r="AA94" s="42"/>
      <c r="AB94" s="42"/>
      <c r="AC94" s="42"/>
      <c r="AD94" s="94"/>
      <c r="AE94" s="42"/>
      <c r="AF94" s="42"/>
      <c r="AG94" s="42"/>
      <c r="AH94" s="75">
        <f t="shared" si="1"/>
        <v>0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/>
      <c r="E95" s="74"/>
      <c r="F95" s="74"/>
      <c r="G95" s="74"/>
      <c r="H95" s="74"/>
      <c r="I95" s="58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91"/>
      <c r="U95" s="42"/>
      <c r="V95" s="42"/>
      <c r="W95" s="42"/>
      <c r="X95" s="42"/>
      <c r="Y95" s="98"/>
      <c r="Z95" s="42"/>
      <c r="AA95" s="42"/>
      <c r="AB95" s="42"/>
      <c r="AC95" s="42"/>
      <c r="AD95" s="94"/>
      <c r="AE95" s="42"/>
      <c r="AF95" s="42"/>
      <c r="AG95" s="42"/>
      <c r="AH95" s="75">
        <f t="shared" si="1"/>
        <v>0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/>
      <c r="E96" s="74"/>
      <c r="F96" s="74"/>
      <c r="G96" s="74"/>
      <c r="H96" s="74"/>
      <c r="I96" s="58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91"/>
      <c r="U96" s="42"/>
      <c r="V96" s="42"/>
      <c r="W96" s="42"/>
      <c r="X96" s="42"/>
      <c r="Y96" s="98"/>
      <c r="Z96" s="42"/>
      <c r="AA96" s="42"/>
      <c r="AB96" s="42"/>
      <c r="AC96" s="42"/>
      <c r="AD96" s="94"/>
      <c r="AE96" s="42"/>
      <c r="AF96" s="42"/>
      <c r="AG96" s="42"/>
      <c r="AH96" s="75">
        <f t="shared" si="1"/>
        <v>0</v>
      </c>
    </row>
    <row r="97" spans="1:34">
      <c r="A97" s="7" t="s">
        <v>106</v>
      </c>
      <c r="B97" s="8" t="s">
        <v>281</v>
      </c>
      <c r="C97" s="27" t="s">
        <v>185</v>
      </c>
      <c r="D97" s="74"/>
      <c r="E97" s="74"/>
      <c r="F97" s="74"/>
      <c r="G97" s="74"/>
      <c r="H97" s="74"/>
      <c r="I97" s="58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91"/>
      <c r="U97" s="42"/>
      <c r="V97" s="42"/>
      <c r="W97" s="42"/>
      <c r="X97" s="42"/>
      <c r="Y97" s="98"/>
      <c r="Z97" s="42"/>
      <c r="AA97" s="42"/>
      <c r="AB97" s="42"/>
      <c r="AC97" s="42"/>
      <c r="AD97" s="94"/>
      <c r="AE97" s="42"/>
      <c r="AF97" s="42"/>
      <c r="AG97" s="42"/>
      <c r="AH97" s="75">
        <f t="shared" si="1"/>
        <v>0</v>
      </c>
    </row>
    <row r="98" spans="1:34">
      <c r="A98" s="7" t="s">
        <v>107</v>
      </c>
      <c r="B98" s="8" t="s">
        <v>282</v>
      </c>
      <c r="C98" s="26" t="s">
        <v>181</v>
      </c>
      <c r="D98" s="74"/>
      <c r="E98" s="74"/>
      <c r="F98" s="74"/>
      <c r="G98" s="74"/>
      <c r="H98" s="74"/>
      <c r="I98" s="58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91"/>
      <c r="U98" s="42"/>
      <c r="V98" s="42"/>
      <c r="W98" s="42"/>
      <c r="X98" s="42"/>
      <c r="Y98" s="98"/>
      <c r="Z98" s="42"/>
      <c r="AA98" s="42"/>
      <c r="AB98" s="42"/>
      <c r="AC98" s="42"/>
      <c r="AD98" s="94"/>
      <c r="AE98" s="42"/>
      <c r="AF98" s="42"/>
      <c r="AG98" s="42"/>
      <c r="AH98" s="75">
        <f t="shared" ref="AH98:AH129" si="2">SUM(I97:P97)+T98+Y98+SUM(AD98:AG98)</f>
        <v>0</v>
      </c>
    </row>
    <row r="99" spans="1:34">
      <c r="A99" s="7" t="s">
        <v>108</v>
      </c>
      <c r="B99" s="8" t="s">
        <v>283</v>
      </c>
      <c r="C99" s="33" t="s">
        <v>190</v>
      </c>
      <c r="D99" s="74"/>
      <c r="E99" s="74"/>
      <c r="F99" s="74"/>
      <c r="G99" s="74"/>
      <c r="H99" s="74"/>
      <c r="I99" s="58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91"/>
      <c r="U99" s="42"/>
      <c r="V99" s="42"/>
      <c r="W99" s="42"/>
      <c r="X99" s="42"/>
      <c r="Y99" s="98"/>
      <c r="Z99" s="42"/>
      <c r="AA99" s="42"/>
      <c r="AB99" s="42"/>
      <c r="AC99" s="42"/>
      <c r="AD99" s="94"/>
      <c r="AE99" s="42"/>
      <c r="AF99" s="42"/>
      <c r="AG99" s="42"/>
      <c r="AH99" s="75">
        <f t="shared" si="2"/>
        <v>0</v>
      </c>
    </row>
    <row r="100" spans="1:34">
      <c r="A100" s="7" t="s">
        <v>109</v>
      </c>
      <c r="B100" s="8" t="s">
        <v>284</v>
      </c>
      <c r="C100" s="33" t="s">
        <v>190</v>
      </c>
      <c r="D100" s="74"/>
      <c r="E100" s="74"/>
      <c r="F100" s="74"/>
      <c r="G100" s="74"/>
      <c r="H100" s="74"/>
      <c r="I100" s="58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91"/>
      <c r="U100" s="42"/>
      <c r="V100" s="42"/>
      <c r="W100" s="42"/>
      <c r="X100" s="42"/>
      <c r="Y100" s="98"/>
      <c r="Z100" s="42"/>
      <c r="AA100" s="42"/>
      <c r="AB100" s="42"/>
      <c r="AC100" s="42"/>
      <c r="AD100" s="94"/>
      <c r="AE100" s="42"/>
      <c r="AF100" s="42"/>
      <c r="AG100" s="42"/>
      <c r="AH100" s="75">
        <f t="shared" si="2"/>
        <v>0</v>
      </c>
    </row>
    <row r="101" spans="1:34">
      <c r="A101" s="7" t="s">
        <v>110</v>
      </c>
      <c r="B101" s="8" t="s">
        <v>285</v>
      </c>
      <c r="C101" s="32" t="s">
        <v>183</v>
      </c>
      <c r="D101" s="74"/>
      <c r="E101" s="74"/>
      <c r="F101" s="74"/>
      <c r="G101" s="74"/>
      <c r="H101" s="74"/>
      <c r="I101" s="58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91"/>
      <c r="U101" s="42"/>
      <c r="V101" s="42"/>
      <c r="W101" s="42"/>
      <c r="X101" s="42"/>
      <c r="Y101" s="98"/>
      <c r="Z101" s="42"/>
      <c r="AA101" s="42"/>
      <c r="AB101" s="42"/>
      <c r="AC101" s="42"/>
      <c r="AD101" s="94"/>
      <c r="AE101" s="42"/>
      <c r="AF101" s="42"/>
      <c r="AG101" s="42"/>
      <c r="AH101" s="75">
        <f t="shared" si="2"/>
        <v>0</v>
      </c>
    </row>
    <row r="102" spans="1:34">
      <c r="A102" s="7" t="s">
        <v>111</v>
      </c>
      <c r="B102" s="8" t="s">
        <v>286</v>
      </c>
      <c r="C102" s="28" t="s">
        <v>187</v>
      </c>
      <c r="D102" s="74"/>
      <c r="E102" s="74"/>
      <c r="F102" s="74"/>
      <c r="G102" s="74"/>
      <c r="H102" s="74"/>
      <c r="I102" s="58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91"/>
      <c r="U102" s="42"/>
      <c r="V102" s="42"/>
      <c r="W102" s="42"/>
      <c r="X102" s="42"/>
      <c r="Y102" s="98"/>
      <c r="Z102" s="42"/>
      <c r="AA102" s="42"/>
      <c r="AB102" s="42"/>
      <c r="AC102" s="42"/>
      <c r="AD102" s="94"/>
      <c r="AE102" s="42"/>
      <c r="AF102" s="42"/>
      <c r="AG102" s="42"/>
      <c r="AH102" s="75">
        <f t="shared" si="2"/>
        <v>0</v>
      </c>
    </row>
    <row r="103" spans="1:34">
      <c r="A103" s="7" t="s">
        <v>112</v>
      </c>
      <c r="B103" s="8" t="s">
        <v>287</v>
      </c>
      <c r="C103" s="27" t="s">
        <v>185</v>
      </c>
      <c r="D103" s="74"/>
      <c r="E103" s="74"/>
      <c r="F103" s="74"/>
      <c r="G103" s="74"/>
      <c r="H103" s="74"/>
      <c r="I103" s="58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91"/>
      <c r="U103" s="42"/>
      <c r="V103" s="42"/>
      <c r="W103" s="42"/>
      <c r="X103" s="42"/>
      <c r="Y103" s="98"/>
      <c r="Z103" s="42"/>
      <c r="AA103" s="42"/>
      <c r="AB103" s="42"/>
      <c r="AC103" s="42"/>
      <c r="AD103" s="94"/>
      <c r="AE103" s="42"/>
      <c r="AF103" s="42"/>
      <c r="AG103" s="42"/>
      <c r="AH103" s="75">
        <f t="shared" si="2"/>
        <v>0</v>
      </c>
    </row>
    <row r="104" spans="1:34">
      <c r="A104" s="7" t="s">
        <v>113</v>
      </c>
      <c r="B104" s="8" t="s">
        <v>288</v>
      </c>
      <c r="C104" s="27" t="s">
        <v>185</v>
      </c>
      <c r="D104" s="74"/>
      <c r="E104" s="74"/>
      <c r="F104" s="74"/>
      <c r="G104" s="74"/>
      <c r="H104" s="74"/>
      <c r="I104" s="58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91"/>
      <c r="U104" s="42"/>
      <c r="V104" s="42"/>
      <c r="W104" s="42"/>
      <c r="X104" s="42"/>
      <c r="Y104" s="98"/>
      <c r="Z104" s="42"/>
      <c r="AA104" s="42"/>
      <c r="AB104" s="42"/>
      <c r="AC104" s="42"/>
      <c r="AD104" s="94"/>
      <c r="AE104" s="42"/>
      <c r="AF104" s="42"/>
      <c r="AG104" s="42"/>
      <c r="AH104" s="75">
        <f t="shared" si="2"/>
        <v>0</v>
      </c>
    </row>
    <row r="105" spans="1:34">
      <c r="A105" s="7" t="s">
        <v>114</v>
      </c>
      <c r="B105" s="8" t="s">
        <v>289</v>
      </c>
      <c r="C105" s="29" t="s">
        <v>201</v>
      </c>
      <c r="D105" s="74"/>
      <c r="E105" s="74"/>
      <c r="F105" s="74"/>
      <c r="G105" s="74"/>
      <c r="H105" s="74"/>
      <c r="I105" s="58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91"/>
      <c r="U105" s="42"/>
      <c r="V105" s="42"/>
      <c r="W105" s="42"/>
      <c r="X105" s="42"/>
      <c r="Y105" s="98"/>
      <c r="Z105" s="42"/>
      <c r="AA105" s="42"/>
      <c r="AB105" s="42"/>
      <c r="AC105" s="42"/>
      <c r="AD105" s="94"/>
      <c r="AE105" s="42"/>
      <c r="AF105" s="42"/>
      <c r="AG105" s="42"/>
      <c r="AH105" s="75">
        <f t="shared" si="2"/>
        <v>0</v>
      </c>
    </row>
    <row r="106" spans="1:34">
      <c r="A106" s="7" t="s">
        <v>115</v>
      </c>
      <c r="B106" s="8" t="s">
        <v>290</v>
      </c>
      <c r="C106" s="28" t="s">
        <v>187</v>
      </c>
      <c r="D106" s="74"/>
      <c r="E106" s="74"/>
      <c r="F106" s="74"/>
      <c r="G106" s="74"/>
      <c r="H106" s="74"/>
      <c r="I106" s="58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91"/>
      <c r="U106" s="42"/>
      <c r="V106" s="42"/>
      <c r="W106" s="42"/>
      <c r="X106" s="42"/>
      <c r="Y106" s="98"/>
      <c r="Z106" s="42"/>
      <c r="AA106" s="42"/>
      <c r="AB106" s="42"/>
      <c r="AC106" s="42"/>
      <c r="AD106" s="94"/>
      <c r="AE106" s="42"/>
      <c r="AF106" s="42"/>
      <c r="AG106" s="42"/>
      <c r="AH106" s="75">
        <f t="shared" si="2"/>
        <v>0</v>
      </c>
    </row>
    <row r="107" spans="1:34">
      <c r="A107" s="7" t="s">
        <v>116</v>
      </c>
      <c r="B107" s="8" t="s">
        <v>291</v>
      </c>
      <c r="C107" s="32" t="s">
        <v>183</v>
      </c>
      <c r="D107" s="74"/>
      <c r="E107" s="74"/>
      <c r="F107" s="74"/>
      <c r="G107" s="74"/>
      <c r="H107" s="74"/>
      <c r="I107" s="58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91"/>
      <c r="U107" s="42"/>
      <c r="V107" s="42"/>
      <c r="W107" s="42"/>
      <c r="X107" s="42"/>
      <c r="Y107" s="98"/>
      <c r="Z107" s="42"/>
      <c r="AA107" s="42"/>
      <c r="AB107" s="42"/>
      <c r="AC107" s="42"/>
      <c r="AD107" s="94"/>
      <c r="AE107" s="42"/>
      <c r="AF107" s="42"/>
      <c r="AG107" s="42"/>
      <c r="AH107" s="75">
        <f t="shared" si="2"/>
        <v>0</v>
      </c>
    </row>
    <row r="108" spans="1:34">
      <c r="A108" s="7" t="s">
        <v>117</v>
      </c>
      <c r="B108" s="8" t="s">
        <v>292</v>
      </c>
      <c r="C108" s="28" t="s">
        <v>187</v>
      </c>
      <c r="D108" s="74"/>
      <c r="E108" s="74"/>
      <c r="F108" s="74"/>
      <c r="G108" s="74"/>
      <c r="H108" s="74"/>
      <c r="I108" s="58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91"/>
      <c r="U108" s="42"/>
      <c r="V108" s="42"/>
      <c r="W108" s="42"/>
      <c r="X108" s="42"/>
      <c r="Y108" s="98"/>
      <c r="Z108" s="42"/>
      <c r="AA108" s="42"/>
      <c r="AB108" s="42"/>
      <c r="AC108" s="42"/>
      <c r="AD108" s="94"/>
      <c r="AE108" s="42"/>
      <c r="AF108" s="42"/>
      <c r="AG108" s="42"/>
      <c r="AH108" s="75">
        <f t="shared" si="2"/>
        <v>0</v>
      </c>
    </row>
    <row r="109" spans="1:34">
      <c r="A109" s="7" t="s">
        <v>118</v>
      </c>
      <c r="B109" s="8" t="s">
        <v>293</v>
      </c>
      <c r="C109" s="34" t="s">
        <v>216</v>
      </c>
      <c r="D109" s="74"/>
      <c r="E109" s="74"/>
      <c r="F109" s="74"/>
      <c r="G109" s="74"/>
      <c r="H109" s="74"/>
      <c r="I109" s="58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91"/>
      <c r="U109" s="42"/>
      <c r="V109" s="42"/>
      <c r="W109" s="42"/>
      <c r="X109" s="42"/>
      <c r="Y109" s="98"/>
      <c r="Z109" s="42"/>
      <c r="AA109" s="42"/>
      <c r="AB109" s="42"/>
      <c r="AC109" s="42"/>
      <c r="AD109" s="94"/>
      <c r="AE109" s="42"/>
      <c r="AF109" s="42"/>
      <c r="AG109" s="42"/>
      <c r="AH109" s="75">
        <f t="shared" si="2"/>
        <v>0</v>
      </c>
    </row>
    <row r="110" spans="1:34">
      <c r="A110" s="7" t="s">
        <v>119</v>
      </c>
      <c r="B110" s="8" t="s">
        <v>294</v>
      </c>
      <c r="C110" s="27" t="s">
        <v>185</v>
      </c>
      <c r="D110" s="74"/>
      <c r="E110" s="74"/>
      <c r="F110" s="74"/>
      <c r="G110" s="74"/>
      <c r="H110" s="74"/>
      <c r="I110" s="58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91"/>
      <c r="U110" s="42"/>
      <c r="V110" s="42"/>
      <c r="W110" s="42"/>
      <c r="X110" s="42"/>
      <c r="Y110" s="98"/>
      <c r="Z110" s="42"/>
      <c r="AA110" s="42"/>
      <c r="AB110" s="42"/>
      <c r="AC110" s="42"/>
      <c r="AD110" s="94"/>
      <c r="AE110" s="42"/>
      <c r="AF110" s="42"/>
      <c r="AG110" s="42"/>
      <c r="AH110" s="75">
        <f t="shared" si="2"/>
        <v>0</v>
      </c>
    </row>
    <row r="111" spans="1:34">
      <c r="A111" s="7" t="s">
        <v>120</v>
      </c>
      <c r="B111" s="8" t="s">
        <v>295</v>
      </c>
      <c r="C111" s="33" t="s">
        <v>190</v>
      </c>
      <c r="D111" s="74"/>
      <c r="E111" s="74"/>
      <c r="F111" s="74"/>
      <c r="G111" s="74"/>
      <c r="H111" s="74"/>
      <c r="I111" s="58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91"/>
      <c r="U111" s="42"/>
      <c r="V111" s="42"/>
      <c r="W111" s="42"/>
      <c r="X111" s="42"/>
      <c r="Y111" s="98"/>
      <c r="Z111" s="42"/>
      <c r="AA111" s="42"/>
      <c r="AB111" s="42"/>
      <c r="AC111" s="42"/>
      <c r="AD111" s="94"/>
      <c r="AE111" s="42"/>
      <c r="AF111" s="42"/>
      <c r="AG111" s="42"/>
      <c r="AH111" s="75">
        <f t="shared" si="2"/>
        <v>0</v>
      </c>
    </row>
    <row r="112" spans="1:34">
      <c r="A112" s="7" t="s">
        <v>121</v>
      </c>
      <c r="B112" s="8" t="s">
        <v>296</v>
      </c>
      <c r="C112" s="26" t="s">
        <v>181</v>
      </c>
      <c r="D112" s="74"/>
      <c r="E112" s="74"/>
      <c r="F112" s="74"/>
      <c r="G112" s="74"/>
      <c r="H112" s="74"/>
      <c r="I112" s="58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91"/>
      <c r="U112" s="42"/>
      <c r="V112" s="42"/>
      <c r="W112" s="42"/>
      <c r="X112" s="42"/>
      <c r="Y112" s="98"/>
      <c r="Z112" s="42"/>
      <c r="AA112" s="42"/>
      <c r="AB112" s="42"/>
      <c r="AC112" s="42"/>
      <c r="AD112" s="94"/>
      <c r="AE112" s="42"/>
      <c r="AF112" s="42"/>
      <c r="AG112" s="42"/>
      <c r="AH112" s="75">
        <f t="shared" si="2"/>
        <v>0</v>
      </c>
    </row>
    <row r="113" spans="1:34">
      <c r="A113" s="7" t="s">
        <v>122</v>
      </c>
      <c r="B113" s="8" t="s">
        <v>297</v>
      </c>
      <c r="C113" s="26" t="s">
        <v>181</v>
      </c>
      <c r="D113" s="74"/>
      <c r="E113" s="74"/>
      <c r="F113" s="74"/>
      <c r="G113" s="74"/>
      <c r="H113" s="74"/>
      <c r="I113" s="58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91"/>
      <c r="U113" s="42"/>
      <c r="V113" s="42"/>
      <c r="W113" s="42"/>
      <c r="X113" s="42"/>
      <c r="Y113" s="98"/>
      <c r="Z113" s="42"/>
      <c r="AA113" s="42"/>
      <c r="AB113" s="42"/>
      <c r="AC113" s="42"/>
      <c r="AD113" s="94"/>
      <c r="AE113" s="42"/>
      <c r="AF113" s="42"/>
      <c r="AG113" s="42"/>
      <c r="AH113" s="75">
        <f t="shared" si="2"/>
        <v>0</v>
      </c>
    </row>
    <row r="114" spans="1:34">
      <c r="A114" s="7" t="s">
        <v>123</v>
      </c>
      <c r="B114" s="8" t="s">
        <v>298</v>
      </c>
      <c r="C114" s="32" t="s">
        <v>183</v>
      </c>
      <c r="D114" s="74"/>
      <c r="E114" s="74"/>
      <c r="F114" s="74"/>
      <c r="G114" s="74"/>
      <c r="H114" s="74"/>
      <c r="I114" s="58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91"/>
      <c r="U114" s="42"/>
      <c r="V114" s="42"/>
      <c r="W114" s="42"/>
      <c r="X114" s="42"/>
      <c r="Y114" s="98"/>
      <c r="Z114" s="42"/>
      <c r="AA114" s="42"/>
      <c r="AB114" s="42"/>
      <c r="AC114" s="42"/>
      <c r="AD114" s="94"/>
      <c r="AE114" s="42"/>
      <c r="AF114" s="42"/>
      <c r="AG114" s="42"/>
      <c r="AH114" s="75">
        <f t="shared" si="2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/>
      <c r="E115" s="74"/>
      <c r="F115" s="74"/>
      <c r="G115" s="74"/>
      <c r="H115" s="74"/>
      <c r="I115" s="58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91"/>
      <c r="U115" s="42"/>
      <c r="V115" s="42"/>
      <c r="W115" s="42"/>
      <c r="X115" s="42"/>
      <c r="Y115" s="98"/>
      <c r="Z115" s="42"/>
      <c r="AA115" s="42"/>
      <c r="AB115" s="42"/>
      <c r="AC115" s="42"/>
      <c r="AD115" s="94"/>
      <c r="AE115" s="42"/>
      <c r="AF115" s="42"/>
      <c r="AG115" s="42"/>
      <c r="AH115" s="75">
        <f t="shared" si="2"/>
        <v>0</v>
      </c>
    </row>
    <row r="116" spans="1:34">
      <c r="A116" s="7" t="s">
        <v>125</v>
      </c>
      <c r="B116" s="8" t="s">
        <v>300</v>
      </c>
      <c r="C116" s="33" t="s">
        <v>190</v>
      </c>
      <c r="D116" s="74"/>
      <c r="E116" s="74"/>
      <c r="F116" s="74"/>
      <c r="G116" s="74"/>
      <c r="H116" s="74"/>
      <c r="I116" s="58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91"/>
      <c r="U116" s="42"/>
      <c r="V116" s="42"/>
      <c r="W116" s="42"/>
      <c r="X116" s="42"/>
      <c r="Y116" s="98"/>
      <c r="Z116" s="42"/>
      <c r="AA116" s="42"/>
      <c r="AB116" s="42"/>
      <c r="AC116" s="42"/>
      <c r="AD116" s="94"/>
      <c r="AE116" s="42"/>
      <c r="AF116" s="42"/>
      <c r="AG116" s="42"/>
      <c r="AH116" s="75">
        <f t="shared" si="2"/>
        <v>0</v>
      </c>
    </row>
    <row r="117" spans="1:34">
      <c r="A117" s="7" t="s">
        <v>126</v>
      </c>
      <c r="B117" s="8" t="s">
        <v>301</v>
      </c>
      <c r="C117" s="27" t="s">
        <v>185</v>
      </c>
      <c r="D117" s="74"/>
      <c r="E117" s="74"/>
      <c r="F117" s="74"/>
      <c r="G117" s="74"/>
      <c r="H117" s="74"/>
      <c r="I117" s="58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91"/>
      <c r="U117" s="42"/>
      <c r="V117" s="42"/>
      <c r="W117" s="42"/>
      <c r="X117" s="42"/>
      <c r="Y117" s="98"/>
      <c r="Z117" s="42"/>
      <c r="AA117" s="42"/>
      <c r="AB117" s="42"/>
      <c r="AC117" s="42"/>
      <c r="AD117" s="94"/>
      <c r="AE117" s="42"/>
      <c r="AF117" s="42"/>
      <c r="AG117" s="42"/>
      <c r="AH117" s="75">
        <f t="shared" si="2"/>
        <v>0</v>
      </c>
    </row>
    <row r="118" spans="1:34">
      <c r="A118" s="7" t="s">
        <v>127</v>
      </c>
      <c r="B118" s="8" t="s">
        <v>302</v>
      </c>
      <c r="C118" s="34" t="s">
        <v>216</v>
      </c>
      <c r="D118" s="74"/>
      <c r="E118" s="74"/>
      <c r="F118" s="74"/>
      <c r="G118" s="74"/>
      <c r="H118" s="74"/>
      <c r="I118" s="58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91"/>
      <c r="U118" s="42"/>
      <c r="V118" s="42"/>
      <c r="W118" s="42"/>
      <c r="X118" s="42"/>
      <c r="Y118" s="98"/>
      <c r="Z118" s="42"/>
      <c r="AA118" s="42"/>
      <c r="AB118" s="42"/>
      <c r="AC118" s="42"/>
      <c r="AD118" s="94"/>
      <c r="AE118" s="42"/>
      <c r="AF118" s="42"/>
      <c r="AG118" s="42"/>
      <c r="AH118" s="75">
        <f t="shared" si="2"/>
        <v>0</v>
      </c>
    </row>
    <row r="119" spans="1:34">
      <c r="A119" s="7" t="s">
        <v>128</v>
      </c>
      <c r="B119" s="8" t="s">
        <v>303</v>
      </c>
      <c r="C119" s="26" t="s">
        <v>181</v>
      </c>
      <c r="D119" s="74"/>
      <c r="E119" s="74"/>
      <c r="F119" s="74"/>
      <c r="G119" s="74"/>
      <c r="H119" s="74"/>
      <c r="I119" s="58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91"/>
      <c r="U119" s="42"/>
      <c r="V119" s="42"/>
      <c r="W119" s="42"/>
      <c r="X119" s="42"/>
      <c r="Y119" s="98"/>
      <c r="Z119" s="42"/>
      <c r="AA119" s="42"/>
      <c r="AB119" s="42"/>
      <c r="AC119" s="42"/>
      <c r="AD119" s="94"/>
      <c r="AE119" s="42"/>
      <c r="AF119" s="42"/>
      <c r="AG119" s="42"/>
      <c r="AH119" s="75">
        <f t="shared" si="2"/>
        <v>0</v>
      </c>
    </row>
    <row r="120" spans="1:34">
      <c r="A120" s="7" t="s">
        <v>129</v>
      </c>
      <c r="B120" s="8" t="s">
        <v>304</v>
      </c>
      <c r="C120" s="34" t="s">
        <v>216</v>
      </c>
      <c r="D120" s="74"/>
      <c r="E120" s="74"/>
      <c r="F120" s="74"/>
      <c r="G120" s="74"/>
      <c r="H120" s="74"/>
      <c r="I120" s="58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91"/>
      <c r="U120" s="42"/>
      <c r="V120" s="42"/>
      <c r="W120" s="42"/>
      <c r="X120" s="42"/>
      <c r="Y120" s="98"/>
      <c r="Z120" s="42"/>
      <c r="AA120" s="42"/>
      <c r="AB120" s="42"/>
      <c r="AC120" s="42"/>
      <c r="AD120" s="94"/>
      <c r="AE120" s="42"/>
      <c r="AF120" s="42"/>
      <c r="AG120" s="42"/>
      <c r="AH120" s="75">
        <f t="shared" si="2"/>
        <v>0</v>
      </c>
    </row>
    <row r="121" spans="1:34">
      <c r="A121" s="7" t="s">
        <v>130</v>
      </c>
      <c r="B121" s="8" t="s">
        <v>305</v>
      </c>
      <c r="C121" s="32" t="s">
        <v>183</v>
      </c>
      <c r="D121" s="74"/>
      <c r="E121" s="74"/>
      <c r="F121" s="74"/>
      <c r="G121" s="74"/>
      <c r="H121" s="74"/>
      <c r="I121" s="58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91"/>
      <c r="U121" s="42"/>
      <c r="V121" s="42"/>
      <c r="W121" s="42"/>
      <c r="X121" s="42"/>
      <c r="Y121" s="98"/>
      <c r="Z121" s="42"/>
      <c r="AA121" s="42"/>
      <c r="AB121" s="42"/>
      <c r="AC121" s="42"/>
      <c r="AD121" s="94"/>
      <c r="AE121" s="42"/>
      <c r="AF121" s="42"/>
      <c r="AG121" s="42"/>
      <c r="AH121" s="75">
        <f t="shared" si="2"/>
        <v>0</v>
      </c>
    </row>
    <row r="122" spans="1:34">
      <c r="A122" s="7" t="s">
        <v>131</v>
      </c>
      <c r="B122" s="8" t="s">
        <v>306</v>
      </c>
      <c r="C122" s="27" t="s">
        <v>185</v>
      </c>
      <c r="D122" s="74"/>
      <c r="E122" s="74"/>
      <c r="F122" s="74"/>
      <c r="G122" s="74"/>
      <c r="H122" s="74"/>
      <c r="I122" s="58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91"/>
      <c r="U122" s="42"/>
      <c r="V122" s="42"/>
      <c r="W122" s="42"/>
      <c r="X122" s="42"/>
      <c r="Y122" s="98"/>
      <c r="Z122" s="42"/>
      <c r="AA122" s="42"/>
      <c r="AB122" s="42"/>
      <c r="AC122" s="42"/>
      <c r="AD122" s="94"/>
      <c r="AE122" s="42"/>
      <c r="AF122" s="42"/>
      <c r="AG122" s="42"/>
      <c r="AH122" s="75">
        <f t="shared" si="2"/>
        <v>0</v>
      </c>
    </row>
    <row r="123" spans="1:34">
      <c r="A123" s="7" t="s">
        <v>132</v>
      </c>
      <c r="B123" s="8" t="s">
        <v>307</v>
      </c>
      <c r="C123" s="33" t="s">
        <v>190</v>
      </c>
      <c r="D123" s="74"/>
      <c r="E123" s="74"/>
      <c r="F123" s="74"/>
      <c r="G123" s="74"/>
      <c r="H123" s="74"/>
      <c r="I123" s="58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91"/>
      <c r="U123" s="42"/>
      <c r="V123" s="42"/>
      <c r="W123" s="42"/>
      <c r="X123" s="42"/>
      <c r="Y123" s="98"/>
      <c r="Z123" s="42"/>
      <c r="AA123" s="42"/>
      <c r="AB123" s="42"/>
      <c r="AC123" s="42"/>
      <c r="AD123" s="94"/>
      <c r="AE123" s="42"/>
      <c r="AF123" s="42"/>
      <c r="AG123" s="42"/>
      <c r="AH123" s="75">
        <f t="shared" si="2"/>
        <v>0</v>
      </c>
    </row>
    <row r="124" spans="1:34">
      <c r="A124" s="7" t="s">
        <v>133</v>
      </c>
      <c r="B124" s="8" t="s">
        <v>308</v>
      </c>
      <c r="C124" s="33" t="s">
        <v>190</v>
      </c>
      <c r="D124" s="74"/>
      <c r="E124" s="74"/>
      <c r="F124" s="74"/>
      <c r="G124" s="74"/>
      <c r="H124" s="74"/>
      <c r="I124" s="58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91"/>
      <c r="U124" s="42"/>
      <c r="V124" s="42"/>
      <c r="W124" s="42"/>
      <c r="X124" s="42"/>
      <c r="Y124" s="98"/>
      <c r="Z124" s="42"/>
      <c r="AA124" s="42"/>
      <c r="AB124" s="42"/>
      <c r="AC124" s="42"/>
      <c r="AD124" s="94"/>
      <c r="AE124" s="42"/>
      <c r="AF124" s="42"/>
      <c r="AG124" s="42"/>
      <c r="AH124" s="75">
        <f t="shared" si="2"/>
        <v>0</v>
      </c>
    </row>
    <row r="125" spans="1:34">
      <c r="A125" s="7" t="s">
        <v>134</v>
      </c>
      <c r="B125" s="8" t="s">
        <v>309</v>
      </c>
      <c r="C125" s="26" t="s">
        <v>181</v>
      </c>
      <c r="D125" s="74"/>
      <c r="E125" s="74"/>
      <c r="F125" s="74"/>
      <c r="G125" s="74"/>
      <c r="H125" s="74"/>
      <c r="I125" s="58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91"/>
      <c r="U125" s="42"/>
      <c r="V125" s="42"/>
      <c r="W125" s="42"/>
      <c r="X125" s="42"/>
      <c r="Y125" s="98"/>
      <c r="Z125" s="42"/>
      <c r="AA125" s="42"/>
      <c r="AB125" s="42"/>
      <c r="AC125" s="42"/>
      <c r="AD125" s="94"/>
      <c r="AE125" s="42"/>
      <c r="AF125" s="42"/>
      <c r="AG125" s="42"/>
      <c r="AH125" s="75">
        <f t="shared" si="2"/>
        <v>0</v>
      </c>
    </row>
    <row r="126" spans="1:34">
      <c r="A126" s="7" t="s">
        <v>135</v>
      </c>
      <c r="B126" s="8" t="s">
        <v>310</v>
      </c>
      <c r="C126" s="32" t="s">
        <v>183</v>
      </c>
      <c r="D126" s="74"/>
      <c r="E126" s="74"/>
      <c r="F126" s="74"/>
      <c r="G126" s="74"/>
      <c r="H126" s="74"/>
      <c r="I126" s="58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91"/>
      <c r="U126" s="42"/>
      <c r="V126" s="42"/>
      <c r="W126" s="42"/>
      <c r="X126" s="42"/>
      <c r="Y126" s="98"/>
      <c r="Z126" s="42"/>
      <c r="AA126" s="42"/>
      <c r="AB126" s="42"/>
      <c r="AC126" s="42"/>
      <c r="AD126" s="94"/>
      <c r="AE126" s="42"/>
      <c r="AF126" s="42"/>
      <c r="AG126" s="42"/>
      <c r="AH126" s="75">
        <f t="shared" si="2"/>
        <v>0</v>
      </c>
    </row>
    <row r="127" spans="1:34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58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91"/>
      <c r="U127" s="42"/>
      <c r="V127" s="42"/>
      <c r="W127" s="42"/>
      <c r="X127" s="42"/>
      <c r="Y127" s="98"/>
      <c r="Z127" s="42"/>
      <c r="AA127" s="42"/>
      <c r="AB127" s="42"/>
      <c r="AC127" s="42"/>
      <c r="AD127" s="94"/>
      <c r="AE127" s="42"/>
      <c r="AF127" s="42"/>
      <c r="AG127" s="42"/>
      <c r="AH127" s="75">
        <f t="shared" si="2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/>
      <c r="E128" s="74"/>
      <c r="F128" s="74"/>
      <c r="G128" s="74"/>
      <c r="H128" s="74"/>
      <c r="I128" s="58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91"/>
      <c r="U128" s="42"/>
      <c r="V128" s="42"/>
      <c r="W128" s="42"/>
      <c r="X128" s="42"/>
      <c r="Y128" s="98"/>
      <c r="Z128" s="42"/>
      <c r="AA128" s="42"/>
      <c r="AB128" s="42"/>
      <c r="AC128" s="42"/>
      <c r="AD128" s="94"/>
      <c r="AE128" s="42"/>
      <c r="AF128" s="42"/>
      <c r="AG128" s="42"/>
      <c r="AH128" s="75">
        <f t="shared" si="2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/>
      <c r="E129" s="74"/>
      <c r="F129" s="74"/>
      <c r="G129" s="74"/>
      <c r="H129" s="74"/>
      <c r="I129" s="58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91"/>
      <c r="U129" s="42"/>
      <c r="V129" s="42"/>
      <c r="W129" s="42"/>
      <c r="X129" s="42"/>
      <c r="Y129" s="98"/>
      <c r="Z129" s="42"/>
      <c r="AA129" s="42"/>
      <c r="AB129" s="42"/>
      <c r="AC129" s="42"/>
      <c r="AD129" s="94"/>
      <c r="AE129" s="42"/>
      <c r="AF129" s="42"/>
      <c r="AG129" s="42"/>
      <c r="AH129" s="75">
        <f t="shared" si="2"/>
        <v>0</v>
      </c>
    </row>
    <row r="130" spans="1:34">
      <c r="A130" s="7" t="s">
        <v>139</v>
      </c>
      <c r="B130" s="8" t="s">
        <v>314</v>
      </c>
      <c r="C130" s="29" t="s">
        <v>201</v>
      </c>
      <c r="D130" s="74"/>
      <c r="E130" s="74"/>
      <c r="F130" s="74"/>
      <c r="G130" s="74"/>
      <c r="H130" s="74"/>
      <c r="I130" s="58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91"/>
      <c r="U130" s="42"/>
      <c r="V130" s="42"/>
      <c r="W130" s="42"/>
      <c r="X130" s="42"/>
      <c r="Y130" s="98"/>
      <c r="Z130" s="42"/>
      <c r="AA130" s="42"/>
      <c r="AB130" s="42"/>
      <c r="AC130" s="42"/>
      <c r="AD130" s="94"/>
      <c r="AE130" s="42"/>
      <c r="AF130" s="42"/>
      <c r="AG130" s="42"/>
      <c r="AH130" s="75">
        <f t="shared" ref="AH130:AH161" si="3">SUM(I129:P129)+T130+Y130+SUM(AD130:AG130)</f>
        <v>0</v>
      </c>
    </row>
    <row r="131" spans="1:34">
      <c r="A131" s="7" t="s">
        <v>140</v>
      </c>
      <c r="B131" s="8" t="s">
        <v>315</v>
      </c>
      <c r="C131" s="32" t="s">
        <v>183</v>
      </c>
      <c r="D131" s="74"/>
      <c r="E131" s="74"/>
      <c r="F131" s="74"/>
      <c r="G131" s="74"/>
      <c r="H131" s="74"/>
      <c r="I131" s="58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91"/>
      <c r="U131" s="42"/>
      <c r="V131" s="42"/>
      <c r="W131" s="42"/>
      <c r="X131" s="42"/>
      <c r="Y131" s="98"/>
      <c r="Z131" s="42"/>
      <c r="AA131" s="42"/>
      <c r="AB131" s="42"/>
      <c r="AC131" s="42"/>
      <c r="AD131" s="94"/>
      <c r="AE131" s="42"/>
      <c r="AF131" s="42"/>
      <c r="AG131" s="42"/>
      <c r="AH131" s="75">
        <f t="shared" si="3"/>
        <v>0</v>
      </c>
    </row>
    <row r="132" spans="1:34">
      <c r="A132" s="7" t="s">
        <v>141</v>
      </c>
      <c r="B132" s="8" t="s">
        <v>316</v>
      </c>
      <c r="C132" s="26" t="s">
        <v>181</v>
      </c>
      <c r="D132" s="74"/>
      <c r="E132" s="74"/>
      <c r="F132" s="74"/>
      <c r="G132" s="74"/>
      <c r="H132" s="74"/>
      <c r="I132" s="58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91"/>
      <c r="U132" s="42"/>
      <c r="V132" s="42"/>
      <c r="W132" s="42"/>
      <c r="X132" s="42"/>
      <c r="Y132" s="98"/>
      <c r="Z132" s="42"/>
      <c r="AA132" s="42"/>
      <c r="AB132" s="42"/>
      <c r="AC132" s="42"/>
      <c r="AD132" s="94"/>
      <c r="AE132" s="42"/>
      <c r="AF132" s="42"/>
      <c r="AG132" s="42"/>
      <c r="AH132" s="75">
        <f t="shared" si="3"/>
        <v>0</v>
      </c>
    </row>
    <row r="133" spans="1:34">
      <c r="A133" s="7" t="s">
        <v>142</v>
      </c>
      <c r="B133" s="8" t="s">
        <v>317</v>
      </c>
      <c r="C133" s="26" t="s">
        <v>181</v>
      </c>
      <c r="D133" s="74"/>
      <c r="E133" s="74"/>
      <c r="F133" s="74"/>
      <c r="G133" s="74"/>
      <c r="H133" s="74"/>
      <c r="I133" s="58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91"/>
      <c r="U133" s="42"/>
      <c r="V133" s="42"/>
      <c r="W133" s="42"/>
      <c r="X133" s="42"/>
      <c r="Y133" s="98"/>
      <c r="Z133" s="42"/>
      <c r="AA133" s="42"/>
      <c r="AB133" s="42"/>
      <c r="AC133" s="42"/>
      <c r="AD133" s="94"/>
      <c r="AE133" s="42"/>
      <c r="AF133" s="42"/>
      <c r="AG133" s="42"/>
      <c r="AH133" s="75">
        <f t="shared" si="3"/>
        <v>0</v>
      </c>
    </row>
    <row r="134" spans="1:34">
      <c r="A134" s="7" t="s">
        <v>143</v>
      </c>
      <c r="B134" s="8" t="s">
        <v>318</v>
      </c>
      <c r="C134" s="34" t="s">
        <v>216</v>
      </c>
      <c r="D134" s="74"/>
      <c r="E134" s="74"/>
      <c r="F134" s="74"/>
      <c r="G134" s="74"/>
      <c r="H134" s="74"/>
      <c r="I134" s="58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91"/>
      <c r="U134" s="42"/>
      <c r="V134" s="42"/>
      <c r="W134" s="42"/>
      <c r="X134" s="42"/>
      <c r="Y134" s="98"/>
      <c r="Z134" s="42"/>
      <c r="AA134" s="42"/>
      <c r="AB134" s="42"/>
      <c r="AC134" s="42"/>
      <c r="AD134" s="94"/>
      <c r="AE134" s="42"/>
      <c r="AF134" s="42"/>
      <c r="AG134" s="42"/>
      <c r="AH134" s="75">
        <f t="shared" si="3"/>
        <v>0</v>
      </c>
    </row>
    <row r="135" spans="1:34">
      <c r="A135" s="7" t="s">
        <v>144</v>
      </c>
      <c r="B135" s="8" t="s">
        <v>319</v>
      </c>
      <c r="C135" s="29" t="s">
        <v>201</v>
      </c>
      <c r="D135" s="74"/>
      <c r="E135" s="74"/>
      <c r="F135" s="74"/>
      <c r="G135" s="74"/>
      <c r="H135" s="74"/>
      <c r="I135" s="58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91"/>
      <c r="U135" s="42"/>
      <c r="V135" s="42"/>
      <c r="W135" s="42"/>
      <c r="X135" s="42"/>
      <c r="Y135" s="98"/>
      <c r="Z135" s="42"/>
      <c r="AA135" s="42"/>
      <c r="AB135" s="42"/>
      <c r="AC135" s="42"/>
      <c r="AD135" s="94"/>
      <c r="AE135" s="42"/>
      <c r="AF135" s="42"/>
      <c r="AG135" s="42"/>
      <c r="AH135" s="75">
        <f t="shared" si="3"/>
        <v>0</v>
      </c>
    </row>
    <row r="136" spans="1:34">
      <c r="A136" s="7" t="s">
        <v>145</v>
      </c>
      <c r="B136" s="8" t="s">
        <v>320</v>
      </c>
      <c r="C136" s="32" t="s">
        <v>183</v>
      </c>
      <c r="D136" s="74"/>
      <c r="E136" s="74"/>
      <c r="F136" s="74"/>
      <c r="G136" s="74"/>
      <c r="H136" s="74"/>
      <c r="I136" s="58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91"/>
      <c r="U136" s="42"/>
      <c r="V136" s="42"/>
      <c r="W136" s="42"/>
      <c r="X136" s="42"/>
      <c r="Y136" s="98"/>
      <c r="Z136" s="42"/>
      <c r="AA136" s="42"/>
      <c r="AB136" s="42"/>
      <c r="AC136" s="42"/>
      <c r="AD136" s="94"/>
      <c r="AE136" s="42"/>
      <c r="AF136" s="42"/>
      <c r="AG136" s="42"/>
      <c r="AH136" s="75">
        <f t="shared" si="3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/>
      <c r="E137" s="74"/>
      <c r="F137" s="74"/>
      <c r="G137" s="74"/>
      <c r="H137" s="74"/>
      <c r="I137" s="58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91"/>
      <c r="U137" s="42"/>
      <c r="V137" s="42"/>
      <c r="W137" s="42"/>
      <c r="X137" s="42"/>
      <c r="Y137" s="98"/>
      <c r="Z137" s="42"/>
      <c r="AA137" s="42"/>
      <c r="AB137" s="42"/>
      <c r="AC137" s="42"/>
      <c r="AD137" s="94"/>
      <c r="AE137" s="42"/>
      <c r="AF137" s="42"/>
      <c r="AG137" s="42"/>
      <c r="AH137" s="75">
        <f t="shared" si="3"/>
        <v>0</v>
      </c>
    </row>
    <row r="138" spans="1:34">
      <c r="A138" s="7" t="s">
        <v>147</v>
      </c>
      <c r="B138" s="8" t="s">
        <v>322</v>
      </c>
      <c r="C138" s="34" t="s">
        <v>216</v>
      </c>
      <c r="D138" s="74"/>
      <c r="E138" s="74"/>
      <c r="F138" s="74"/>
      <c r="G138" s="74"/>
      <c r="H138" s="74"/>
      <c r="I138" s="58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91"/>
      <c r="U138" s="42"/>
      <c r="V138" s="42"/>
      <c r="W138" s="42"/>
      <c r="X138" s="42"/>
      <c r="Y138" s="98"/>
      <c r="Z138" s="42"/>
      <c r="AA138" s="42"/>
      <c r="AB138" s="42"/>
      <c r="AC138" s="42"/>
      <c r="AD138" s="94"/>
      <c r="AE138" s="42"/>
      <c r="AF138" s="42"/>
      <c r="AG138" s="42"/>
      <c r="AH138" s="75">
        <f t="shared" si="3"/>
        <v>0</v>
      </c>
    </row>
    <row r="139" spans="1:34">
      <c r="A139" s="7" t="s">
        <v>148</v>
      </c>
      <c r="B139" s="8" t="s">
        <v>323</v>
      </c>
      <c r="C139" s="32" t="s">
        <v>183</v>
      </c>
      <c r="D139" s="74"/>
      <c r="E139" s="74"/>
      <c r="F139" s="74"/>
      <c r="G139" s="74"/>
      <c r="H139" s="74"/>
      <c r="I139" s="58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91"/>
      <c r="U139" s="42"/>
      <c r="V139" s="42"/>
      <c r="W139" s="42"/>
      <c r="X139" s="42"/>
      <c r="Y139" s="98"/>
      <c r="Z139" s="42"/>
      <c r="AA139" s="42"/>
      <c r="AB139" s="42"/>
      <c r="AC139" s="42"/>
      <c r="AD139" s="94"/>
      <c r="AE139" s="42"/>
      <c r="AF139" s="42"/>
      <c r="AG139" s="42"/>
      <c r="AH139" s="75">
        <f t="shared" si="3"/>
        <v>0</v>
      </c>
    </row>
    <row r="140" spans="1:34">
      <c r="A140" s="7" t="s">
        <v>149</v>
      </c>
      <c r="B140" s="8" t="s">
        <v>324</v>
      </c>
      <c r="C140" s="33" t="s">
        <v>190</v>
      </c>
      <c r="D140" s="74"/>
      <c r="E140" s="74"/>
      <c r="F140" s="74"/>
      <c r="G140" s="74"/>
      <c r="H140" s="74"/>
      <c r="I140" s="58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91"/>
      <c r="U140" s="42"/>
      <c r="V140" s="42"/>
      <c r="W140" s="42"/>
      <c r="X140" s="42"/>
      <c r="Y140" s="98"/>
      <c r="Z140" s="42"/>
      <c r="AA140" s="42"/>
      <c r="AB140" s="42"/>
      <c r="AC140" s="42"/>
      <c r="AD140" s="94"/>
      <c r="AE140" s="42"/>
      <c r="AF140" s="42"/>
      <c r="AG140" s="42"/>
      <c r="AH140" s="75">
        <f t="shared" si="3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/>
      <c r="E141" s="74"/>
      <c r="F141" s="74"/>
      <c r="G141" s="74"/>
      <c r="H141" s="74"/>
      <c r="I141" s="58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91"/>
      <c r="U141" s="42"/>
      <c r="V141" s="42"/>
      <c r="W141" s="42"/>
      <c r="X141" s="42"/>
      <c r="Y141" s="98"/>
      <c r="Z141" s="42"/>
      <c r="AA141" s="42"/>
      <c r="AB141" s="42"/>
      <c r="AC141" s="42"/>
      <c r="AD141" s="94"/>
      <c r="AE141" s="42"/>
      <c r="AF141" s="42"/>
      <c r="AG141" s="42"/>
      <c r="AH141" s="75">
        <f t="shared" si="3"/>
        <v>0</v>
      </c>
    </row>
    <row r="142" spans="1:34">
      <c r="A142" s="7" t="s">
        <v>151</v>
      </c>
      <c r="B142" s="8" t="s">
        <v>326</v>
      </c>
      <c r="C142" s="32" t="s">
        <v>183</v>
      </c>
      <c r="D142" s="74"/>
      <c r="E142" s="74"/>
      <c r="F142" s="74"/>
      <c r="G142" s="74"/>
      <c r="H142" s="74"/>
      <c r="I142" s="58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91"/>
      <c r="U142" s="42"/>
      <c r="V142" s="42"/>
      <c r="W142" s="42"/>
      <c r="X142" s="42"/>
      <c r="Y142" s="98"/>
      <c r="Z142" s="42"/>
      <c r="AA142" s="42"/>
      <c r="AB142" s="42"/>
      <c r="AC142" s="42"/>
      <c r="AD142" s="94"/>
      <c r="AE142" s="42"/>
      <c r="AF142" s="42"/>
      <c r="AG142" s="42"/>
      <c r="AH142" s="75">
        <f t="shared" si="3"/>
        <v>0</v>
      </c>
    </row>
    <row r="143" spans="1:34">
      <c r="A143" s="7" t="s">
        <v>152</v>
      </c>
      <c r="B143" s="8" t="s">
        <v>327</v>
      </c>
      <c r="C143" s="28" t="s">
        <v>187</v>
      </c>
      <c r="D143" s="74"/>
      <c r="E143" s="74"/>
      <c r="F143" s="74"/>
      <c r="G143" s="74"/>
      <c r="H143" s="74"/>
      <c r="I143" s="58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91"/>
      <c r="U143" s="42"/>
      <c r="V143" s="42"/>
      <c r="W143" s="42"/>
      <c r="X143" s="42"/>
      <c r="Y143" s="98"/>
      <c r="Z143" s="42"/>
      <c r="AA143" s="42"/>
      <c r="AB143" s="42"/>
      <c r="AC143" s="42"/>
      <c r="AD143" s="94"/>
      <c r="AE143" s="42"/>
      <c r="AF143" s="42"/>
      <c r="AG143" s="42"/>
      <c r="AH143" s="75">
        <f t="shared" si="3"/>
        <v>0</v>
      </c>
    </row>
    <row r="144" spans="1:34">
      <c r="A144" s="7" t="s">
        <v>153</v>
      </c>
      <c r="B144" s="8" t="s">
        <v>328</v>
      </c>
      <c r="C144" s="27" t="s">
        <v>185</v>
      </c>
      <c r="D144" s="74"/>
      <c r="E144" s="74"/>
      <c r="F144" s="74"/>
      <c r="G144" s="74"/>
      <c r="H144" s="74"/>
      <c r="I144" s="58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91"/>
      <c r="U144" s="42"/>
      <c r="V144" s="42"/>
      <c r="W144" s="42"/>
      <c r="X144" s="42"/>
      <c r="Y144" s="98"/>
      <c r="Z144" s="42"/>
      <c r="AA144" s="42"/>
      <c r="AB144" s="42"/>
      <c r="AC144" s="42"/>
      <c r="AD144" s="94"/>
      <c r="AE144" s="42"/>
      <c r="AF144" s="42"/>
      <c r="AG144" s="42"/>
      <c r="AH144" s="75">
        <f t="shared" si="3"/>
        <v>0</v>
      </c>
    </row>
    <row r="145" spans="1:34">
      <c r="A145" s="7" t="s">
        <v>154</v>
      </c>
      <c r="B145" s="8" t="s">
        <v>329</v>
      </c>
      <c r="C145" s="26" t="s">
        <v>181</v>
      </c>
      <c r="D145" s="74"/>
      <c r="E145" s="74"/>
      <c r="F145" s="74"/>
      <c r="G145" s="74"/>
      <c r="H145" s="74"/>
      <c r="I145" s="58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91"/>
      <c r="U145" s="42"/>
      <c r="V145" s="42"/>
      <c r="W145" s="42"/>
      <c r="X145" s="42"/>
      <c r="Y145" s="98"/>
      <c r="Z145" s="42"/>
      <c r="AA145" s="42"/>
      <c r="AB145" s="42"/>
      <c r="AC145" s="42"/>
      <c r="AD145" s="94"/>
      <c r="AE145" s="42"/>
      <c r="AF145" s="42"/>
      <c r="AG145" s="42"/>
      <c r="AH145" s="75">
        <f t="shared" si="3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/>
      <c r="E146" s="74"/>
      <c r="F146" s="74"/>
      <c r="G146" s="74"/>
      <c r="H146" s="74"/>
      <c r="I146" s="58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91"/>
      <c r="U146" s="42"/>
      <c r="V146" s="42"/>
      <c r="W146" s="42"/>
      <c r="X146" s="42"/>
      <c r="Y146" s="98"/>
      <c r="Z146" s="42"/>
      <c r="AA146" s="42"/>
      <c r="AB146" s="42"/>
      <c r="AC146" s="42"/>
      <c r="AD146" s="94"/>
      <c r="AE146" s="42"/>
      <c r="AF146" s="42"/>
      <c r="AG146" s="42"/>
      <c r="AH146" s="75">
        <f t="shared" si="3"/>
        <v>0</v>
      </c>
    </row>
    <row r="147" spans="1:34">
      <c r="A147" s="7" t="s">
        <v>156</v>
      </c>
      <c r="B147" s="8" t="s">
        <v>331</v>
      </c>
      <c r="C147" s="29" t="s">
        <v>201</v>
      </c>
      <c r="D147" s="74"/>
      <c r="E147" s="74"/>
      <c r="F147" s="74"/>
      <c r="G147" s="74"/>
      <c r="H147" s="74"/>
      <c r="I147" s="58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91"/>
      <c r="U147" s="42"/>
      <c r="V147" s="42"/>
      <c r="W147" s="42"/>
      <c r="X147" s="42"/>
      <c r="Y147" s="98"/>
      <c r="Z147" s="42"/>
      <c r="AA147" s="42"/>
      <c r="AB147" s="42"/>
      <c r="AC147" s="42"/>
      <c r="AD147" s="94"/>
      <c r="AE147" s="42"/>
      <c r="AF147" s="42"/>
      <c r="AG147" s="42"/>
      <c r="AH147" s="75">
        <f t="shared" si="3"/>
        <v>0</v>
      </c>
    </row>
    <row r="148" spans="1:34">
      <c r="A148" s="7" t="s">
        <v>157</v>
      </c>
      <c r="B148" s="8" t="s">
        <v>332</v>
      </c>
      <c r="C148" s="32" t="s">
        <v>183</v>
      </c>
      <c r="D148" s="74"/>
      <c r="E148" s="74"/>
      <c r="F148" s="74"/>
      <c r="G148" s="74"/>
      <c r="H148" s="74"/>
      <c r="I148" s="58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91"/>
      <c r="U148" s="42"/>
      <c r="V148" s="42"/>
      <c r="W148" s="42"/>
      <c r="X148" s="42"/>
      <c r="Y148" s="98"/>
      <c r="Z148" s="42"/>
      <c r="AA148" s="42"/>
      <c r="AB148" s="42"/>
      <c r="AC148" s="42"/>
      <c r="AD148" s="94"/>
      <c r="AE148" s="42"/>
      <c r="AF148" s="42"/>
      <c r="AG148" s="42"/>
      <c r="AH148" s="75">
        <f t="shared" si="3"/>
        <v>0</v>
      </c>
    </row>
    <row r="149" spans="1:34">
      <c r="A149" s="7" t="s">
        <v>158</v>
      </c>
      <c r="B149" s="8" t="s">
        <v>333</v>
      </c>
      <c r="C149" s="26" t="s">
        <v>181</v>
      </c>
      <c r="D149" s="74"/>
      <c r="E149" s="74"/>
      <c r="F149" s="74"/>
      <c r="G149" s="74"/>
      <c r="H149" s="74"/>
      <c r="I149" s="58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91"/>
      <c r="U149" s="42"/>
      <c r="V149" s="42"/>
      <c r="W149" s="42"/>
      <c r="X149" s="42"/>
      <c r="Y149" s="98"/>
      <c r="Z149" s="42"/>
      <c r="AA149" s="42"/>
      <c r="AB149" s="42"/>
      <c r="AC149" s="42"/>
      <c r="AD149" s="94"/>
      <c r="AE149" s="42"/>
      <c r="AF149" s="42"/>
      <c r="AG149" s="42"/>
      <c r="AH149" s="75">
        <f t="shared" si="3"/>
        <v>0</v>
      </c>
    </row>
    <row r="150" spans="1:34">
      <c r="A150" s="7" t="s">
        <v>159</v>
      </c>
      <c r="B150" s="8" t="s">
        <v>334</v>
      </c>
      <c r="C150" s="28" t="s">
        <v>187</v>
      </c>
      <c r="D150" s="74"/>
      <c r="E150" s="74"/>
      <c r="F150" s="74"/>
      <c r="G150" s="74"/>
      <c r="H150" s="74"/>
      <c r="I150" s="58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91"/>
      <c r="U150" s="42"/>
      <c r="V150" s="42"/>
      <c r="W150" s="42"/>
      <c r="X150" s="42"/>
      <c r="Y150" s="98"/>
      <c r="Z150" s="42"/>
      <c r="AA150" s="42"/>
      <c r="AB150" s="42"/>
      <c r="AC150" s="42"/>
      <c r="AD150" s="94"/>
      <c r="AE150" s="42"/>
      <c r="AF150" s="42"/>
      <c r="AG150" s="42"/>
      <c r="AH150" s="75">
        <f t="shared" si="3"/>
        <v>0</v>
      </c>
    </row>
    <row r="151" spans="1:34">
      <c r="A151" s="7" t="s">
        <v>160</v>
      </c>
      <c r="B151" s="8" t="s">
        <v>335</v>
      </c>
      <c r="C151" s="27" t="s">
        <v>185</v>
      </c>
      <c r="D151" s="74"/>
      <c r="E151" s="74"/>
      <c r="F151" s="74"/>
      <c r="G151" s="74"/>
      <c r="H151" s="74"/>
      <c r="I151" s="58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91"/>
      <c r="U151" s="42"/>
      <c r="V151" s="42"/>
      <c r="W151" s="42"/>
      <c r="X151" s="42"/>
      <c r="Y151" s="98"/>
      <c r="Z151" s="42"/>
      <c r="AA151" s="42"/>
      <c r="AB151" s="42"/>
      <c r="AC151" s="42"/>
      <c r="AD151" s="94"/>
      <c r="AE151" s="42"/>
      <c r="AF151" s="42"/>
      <c r="AG151" s="42"/>
      <c r="AH151" s="75">
        <f t="shared" si="3"/>
        <v>0</v>
      </c>
    </row>
    <row r="152" spans="1:34">
      <c r="A152" s="7" t="s">
        <v>161</v>
      </c>
      <c r="B152" s="8" t="s">
        <v>336</v>
      </c>
      <c r="C152" s="27" t="s">
        <v>185</v>
      </c>
      <c r="D152" s="74"/>
      <c r="E152" s="74"/>
      <c r="F152" s="74"/>
      <c r="G152" s="74"/>
      <c r="H152" s="74"/>
      <c r="I152" s="58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91"/>
      <c r="U152" s="42"/>
      <c r="V152" s="42"/>
      <c r="W152" s="42"/>
      <c r="X152" s="42"/>
      <c r="Y152" s="98"/>
      <c r="Z152" s="42"/>
      <c r="AA152" s="42"/>
      <c r="AB152" s="42"/>
      <c r="AC152" s="42"/>
      <c r="AD152" s="94"/>
      <c r="AE152" s="42"/>
      <c r="AF152" s="42"/>
      <c r="AG152" s="42"/>
      <c r="AH152" s="75">
        <f t="shared" si="3"/>
        <v>0</v>
      </c>
    </row>
    <row r="153" spans="1:34">
      <c r="A153" s="7" t="s">
        <v>162</v>
      </c>
      <c r="B153" s="8" t="s">
        <v>337</v>
      </c>
      <c r="C153" s="32" t="s">
        <v>183</v>
      </c>
      <c r="D153" s="74"/>
      <c r="E153" s="74"/>
      <c r="F153" s="74"/>
      <c r="G153" s="74"/>
      <c r="H153" s="74"/>
      <c r="I153" s="58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91"/>
      <c r="U153" s="42"/>
      <c r="V153" s="42"/>
      <c r="W153" s="42"/>
      <c r="X153" s="42"/>
      <c r="Y153" s="98"/>
      <c r="Z153" s="42"/>
      <c r="AA153" s="42"/>
      <c r="AB153" s="42"/>
      <c r="AC153" s="42"/>
      <c r="AD153" s="94"/>
      <c r="AE153" s="42"/>
      <c r="AF153" s="42"/>
      <c r="AG153" s="42"/>
      <c r="AH153" s="75">
        <f t="shared" si="3"/>
        <v>0</v>
      </c>
    </row>
    <row r="154" spans="1:34">
      <c r="A154" s="7" t="s">
        <v>163</v>
      </c>
      <c r="B154" s="8" t="s">
        <v>338</v>
      </c>
      <c r="C154" s="29" t="s">
        <v>201</v>
      </c>
      <c r="D154" s="74"/>
      <c r="E154" s="74"/>
      <c r="F154" s="74"/>
      <c r="G154" s="74"/>
      <c r="H154" s="74"/>
      <c r="I154" s="58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91"/>
      <c r="U154" s="42"/>
      <c r="V154" s="42"/>
      <c r="W154" s="42"/>
      <c r="X154" s="42"/>
      <c r="Y154" s="98"/>
      <c r="Z154" s="42"/>
      <c r="AA154" s="42"/>
      <c r="AB154" s="42"/>
      <c r="AC154" s="42"/>
      <c r="AD154" s="94"/>
      <c r="AE154" s="42"/>
      <c r="AF154" s="42"/>
      <c r="AG154" s="42"/>
      <c r="AH154" s="75">
        <f t="shared" si="3"/>
        <v>0</v>
      </c>
    </row>
    <row r="155" spans="1:34">
      <c r="A155" s="7" t="s">
        <v>164</v>
      </c>
      <c r="B155" s="8" t="s">
        <v>339</v>
      </c>
      <c r="C155" s="27" t="s">
        <v>185</v>
      </c>
      <c r="D155" s="74"/>
      <c r="E155" s="74"/>
      <c r="F155" s="74"/>
      <c r="G155" s="74"/>
      <c r="H155" s="74"/>
      <c r="I155" s="58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91"/>
      <c r="U155" s="42"/>
      <c r="V155" s="42"/>
      <c r="W155" s="42"/>
      <c r="X155" s="42"/>
      <c r="Y155" s="98"/>
      <c r="Z155" s="42"/>
      <c r="AA155" s="42"/>
      <c r="AB155" s="42"/>
      <c r="AC155" s="42"/>
      <c r="AD155" s="94"/>
      <c r="AE155" s="42"/>
      <c r="AF155" s="42"/>
      <c r="AG155" s="42"/>
      <c r="AH155" s="75">
        <f t="shared" si="3"/>
        <v>0</v>
      </c>
    </row>
    <row r="156" spans="1:34">
      <c r="A156" s="7" t="s">
        <v>165</v>
      </c>
      <c r="B156" s="8" t="s">
        <v>340</v>
      </c>
      <c r="C156" s="33" t="s">
        <v>190</v>
      </c>
      <c r="D156" s="74"/>
      <c r="E156" s="74"/>
      <c r="F156" s="74"/>
      <c r="G156" s="74"/>
      <c r="H156" s="74"/>
      <c r="I156" s="58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91"/>
      <c r="U156" s="42"/>
      <c r="V156" s="42"/>
      <c r="W156" s="42"/>
      <c r="X156" s="42"/>
      <c r="Y156" s="98"/>
      <c r="Z156" s="42"/>
      <c r="AA156" s="42"/>
      <c r="AB156" s="42"/>
      <c r="AC156" s="42"/>
      <c r="AD156" s="94"/>
      <c r="AE156" s="42"/>
      <c r="AF156" s="42"/>
      <c r="AG156" s="42"/>
      <c r="AH156" s="75">
        <f t="shared" si="3"/>
        <v>0</v>
      </c>
    </row>
    <row r="157" spans="1:34">
      <c r="A157" s="7" t="s">
        <v>166</v>
      </c>
      <c r="B157" s="8" t="s">
        <v>341</v>
      </c>
      <c r="C157" s="34" t="s">
        <v>216</v>
      </c>
      <c r="D157" s="74"/>
      <c r="E157" s="74"/>
      <c r="F157" s="74"/>
      <c r="G157" s="74"/>
      <c r="H157" s="74"/>
      <c r="I157" s="58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91"/>
      <c r="U157" s="42"/>
      <c r="V157" s="42"/>
      <c r="W157" s="42"/>
      <c r="X157" s="42"/>
      <c r="Y157" s="98"/>
      <c r="Z157" s="42"/>
      <c r="AA157" s="42"/>
      <c r="AB157" s="42"/>
      <c r="AC157" s="42"/>
      <c r="AD157" s="94"/>
      <c r="AE157" s="42"/>
      <c r="AF157" s="42"/>
      <c r="AG157" s="42"/>
      <c r="AH157" s="75">
        <f t="shared" si="3"/>
        <v>0</v>
      </c>
    </row>
    <row r="158" spans="1:34">
      <c r="A158" s="7" t="s">
        <v>167</v>
      </c>
      <c r="B158" s="8" t="s">
        <v>342</v>
      </c>
      <c r="C158" s="33" t="s">
        <v>190</v>
      </c>
      <c r="D158" s="74"/>
      <c r="E158" s="74"/>
      <c r="F158" s="74"/>
      <c r="G158" s="74"/>
      <c r="H158" s="74"/>
      <c r="I158" s="58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91"/>
      <c r="U158" s="42"/>
      <c r="V158" s="42"/>
      <c r="W158" s="42"/>
      <c r="X158" s="42"/>
      <c r="Y158" s="98"/>
      <c r="Z158" s="42"/>
      <c r="AA158" s="42"/>
      <c r="AB158" s="42"/>
      <c r="AC158" s="42"/>
      <c r="AD158" s="94"/>
      <c r="AE158" s="42"/>
      <c r="AF158" s="42"/>
      <c r="AG158" s="42"/>
      <c r="AH158" s="75">
        <f t="shared" si="3"/>
        <v>0</v>
      </c>
    </row>
    <row r="159" spans="1:34">
      <c r="A159" s="7" t="s">
        <v>168</v>
      </c>
      <c r="B159" s="8" t="s">
        <v>343</v>
      </c>
      <c r="C159" s="29" t="s">
        <v>201</v>
      </c>
      <c r="D159" s="74"/>
      <c r="E159" s="74"/>
      <c r="F159" s="74"/>
      <c r="G159" s="74"/>
      <c r="H159" s="74"/>
      <c r="I159" s="58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91"/>
      <c r="U159" s="42"/>
      <c r="V159" s="42"/>
      <c r="W159" s="42"/>
      <c r="X159" s="42"/>
      <c r="Y159" s="98"/>
      <c r="Z159" s="42"/>
      <c r="AA159" s="42"/>
      <c r="AB159" s="42"/>
      <c r="AC159" s="42"/>
      <c r="AD159" s="94"/>
      <c r="AE159" s="42"/>
      <c r="AF159" s="42"/>
      <c r="AG159" s="42"/>
      <c r="AH159" s="75">
        <f t="shared" si="3"/>
        <v>0</v>
      </c>
    </row>
    <row r="160" spans="1:34">
      <c r="A160" s="7" t="s">
        <v>169</v>
      </c>
      <c r="B160" s="8" t="s">
        <v>344</v>
      </c>
      <c r="C160" s="28" t="s">
        <v>187</v>
      </c>
      <c r="D160" s="74"/>
      <c r="E160" s="74"/>
      <c r="F160" s="74"/>
      <c r="G160" s="74"/>
      <c r="H160" s="74"/>
      <c r="I160" s="58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91"/>
      <c r="U160" s="42"/>
      <c r="V160" s="42"/>
      <c r="W160" s="42"/>
      <c r="X160" s="42"/>
      <c r="Y160" s="98"/>
      <c r="Z160" s="42"/>
      <c r="AA160" s="42"/>
      <c r="AB160" s="42"/>
      <c r="AC160" s="42"/>
      <c r="AD160" s="94"/>
      <c r="AE160" s="42"/>
      <c r="AF160" s="42"/>
      <c r="AG160" s="42"/>
      <c r="AH160" s="75">
        <f t="shared" si="3"/>
        <v>0</v>
      </c>
    </row>
    <row r="161" spans="1:35">
      <c r="A161" s="7" t="s">
        <v>170</v>
      </c>
      <c r="B161" s="8" t="s">
        <v>345</v>
      </c>
      <c r="C161" s="32" t="s">
        <v>183</v>
      </c>
      <c r="D161" s="74"/>
      <c r="E161" s="74"/>
      <c r="F161" s="74"/>
      <c r="G161" s="74"/>
      <c r="H161" s="74"/>
      <c r="I161" s="58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91"/>
      <c r="U161" s="42"/>
      <c r="V161" s="42"/>
      <c r="W161" s="42"/>
      <c r="X161" s="42"/>
      <c r="Y161" s="98"/>
      <c r="Z161" s="42"/>
      <c r="AA161" s="42"/>
      <c r="AB161" s="42"/>
      <c r="AC161" s="42"/>
      <c r="AD161" s="94"/>
      <c r="AE161" s="42"/>
      <c r="AF161" s="42"/>
      <c r="AG161" s="42"/>
      <c r="AH161" s="75">
        <f t="shared" si="3"/>
        <v>0</v>
      </c>
    </row>
    <row r="162" spans="1:35">
      <c r="A162" s="7" t="s">
        <v>171</v>
      </c>
      <c r="B162" s="8" t="s">
        <v>346</v>
      </c>
      <c r="C162" s="34" t="s">
        <v>216</v>
      </c>
      <c r="D162" s="74"/>
      <c r="E162" s="74"/>
      <c r="F162" s="74"/>
      <c r="G162" s="74"/>
      <c r="H162" s="74"/>
      <c r="I162" s="58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91"/>
      <c r="U162" s="42"/>
      <c r="V162" s="42"/>
      <c r="W162" s="42"/>
      <c r="X162" s="42"/>
      <c r="Y162" s="98"/>
      <c r="Z162" s="42"/>
      <c r="AA162" s="42"/>
      <c r="AB162" s="42"/>
      <c r="AC162" s="42"/>
      <c r="AD162" s="94"/>
      <c r="AE162" s="42"/>
      <c r="AF162" s="42"/>
      <c r="AG162" s="42"/>
      <c r="AH162" s="75">
        <f>SUM(I161:P161)+T162+Y162+SUM(AD162:AG162)</f>
        <v>0</v>
      </c>
    </row>
    <row r="163" spans="1:35">
      <c r="A163" s="20" t="s">
        <v>172</v>
      </c>
      <c r="B163" s="17" t="s">
        <v>347</v>
      </c>
      <c r="C163" s="26" t="s">
        <v>181</v>
      </c>
      <c r="D163" s="74"/>
      <c r="E163" s="74"/>
      <c r="F163" s="74"/>
      <c r="G163" s="74"/>
      <c r="H163" s="74"/>
      <c r="I163" s="58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91"/>
      <c r="U163" s="42"/>
      <c r="V163" s="42"/>
      <c r="W163" s="42"/>
      <c r="X163" s="42"/>
      <c r="Y163" s="98"/>
      <c r="Z163" s="42"/>
      <c r="AA163" s="42"/>
      <c r="AB163" s="42"/>
      <c r="AC163" s="42"/>
      <c r="AD163" s="94"/>
      <c r="AE163" s="42"/>
      <c r="AF163" s="42"/>
      <c r="AG163" s="42"/>
      <c r="AH163" s="75">
        <f>SUM(I162:P162)+T163+Y163+SUM(AD163:AG163)</f>
        <v>0</v>
      </c>
    </row>
    <row r="164" spans="1:35">
      <c r="A164" s="7" t="s">
        <v>173</v>
      </c>
      <c r="B164" s="8" t="s">
        <v>348</v>
      </c>
      <c r="C164" s="33" t="s">
        <v>190</v>
      </c>
      <c r="D164" s="74"/>
      <c r="E164" s="74"/>
      <c r="F164" s="74"/>
      <c r="G164" s="74"/>
      <c r="H164" s="74"/>
      <c r="I164" s="58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91"/>
      <c r="U164" s="42"/>
      <c r="V164" s="42"/>
      <c r="W164" s="42"/>
      <c r="X164" s="42"/>
      <c r="Y164" s="98"/>
      <c r="Z164" s="42"/>
      <c r="AA164" s="42"/>
      <c r="AB164" s="42"/>
      <c r="AC164" s="42"/>
      <c r="AD164" s="94"/>
      <c r="AE164" s="42"/>
      <c r="AF164" s="42"/>
      <c r="AG164" s="42"/>
      <c r="AH164" s="75">
        <f>SUM(I163:P163)+T164+Y164+SUM(AD164:AG164)</f>
        <v>0</v>
      </c>
    </row>
    <row r="165" spans="1:35">
      <c r="A165" s="7" t="s">
        <v>174</v>
      </c>
      <c r="B165" s="8" t="s">
        <v>349</v>
      </c>
      <c r="C165" s="34" t="s">
        <v>216</v>
      </c>
      <c r="D165" s="74"/>
      <c r="E165" s="74"/>
      <c r="F165" s="74"/>
      <c r="G165" s="74"/>
      <c r="H165" s="74"/>
      <c r="I165" s="58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91"/>
      <c r="U165" s="42"/>
      <c r="V165" s="42"/>
      <c r="W165" s="42"/>
      <c r="X165" s="42"/>
      <c r="Y165" s="98"/>
      <c r="Z165" s="42"/>
      <c r="AA165" s="42"/>
      <c r="AB165" s="42"/>
      <c r="AC165" s="42"/>
      <c r="AD165" s="94"/>
      <c r="AE165" s="42"/>
      <c r="AF165" s="42"/>
      <c r="AG165" s="42"/>
      <c r="AH165" s="75">
        <f>SUM(I164:P164)+T165+Y165+SUM(AD165:AG165)</f>
        <v>0</v>
      </c>
    </row>
    <row r="166" spans="1:35" ht="15.75">
      <c r="A166" s="7" t="s">
        <v>175</v>
      </c>
      <c r="B166" s="8" t="s">
        <v>350</v>
      </c>
      <c r="C166" s="29" t="s">
        <v>201</v>
      </c>
      <c r="D166" s="74"/>
      <c r="E166" s="74"/>
      <c r="F166" s="74"/>
      <c r="G166" s="74"/>
      <c r="H166" s="74"/>
      <c r="I166" s="58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91"/>
      <c r="U166" s="42"/>
      <c r="V166" s="42"/>
      <c r="W166" s="42"/>
      <c r="X166" s="42"/>
      <c r="Y166" s="98"/>
      <c r="Z166" s="42"/>
      <c r="AA166" s="42"/>
      <c r="AB166" s="42"/>
      <c r="AC166" s="42"/>
      <c r="AD166" s="94"/>
      <c r="AE166" s="42"/>
      <c r="AF166" s="42"/>
      <c r="AG166" s="42"/>
      <c r="AH166" s="75">
        <f>SUM(I165:P165)+T166+Y166+SUM(AD166:AG166)</f>
        <v>0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4">SUM(D2:D166)</f>
        <v>0</v>
      </c>
      <c r="E168" s="63">
        <f t="shared" si="4"/>
        <v>0</v>
      </c>
      <c r="F168" s="40">
        <f t="shared" si="4"/>
        <v>0</v>
      </c>
      <c r="G168" s="40">
        <f t="shared" si="4"/>
        <v>0</v>
      </c>
      <c r="H168" s="40">
        <f t="shared" si="4"/>
        <v>0</v>
      </c>
      <c r="I168" s="40">
        <f t="shared" si="4"/>
        <v>0</v>
      </c>
      <c r="J168" s="25">
        <f t="shared" ref="J168:O168" si="5">SUM(J2:J167)</f>
        <v>0</v>
      </c>
      <c r="K168" s="25">
        <f t="shared" si="5"/>
        <v>0</v>
      </c>
      <c r="L168" s="25">
        <f t="shared" si="5"/>
        <v>0</v>
      </c>
      <c r="M168" s="25">
        <f t="shared" si="5"/>
        <v>0</v>
      </c>
      <c r="N168" s="25">
        <f t="shared" si="5"/>
        <v>0</v>
      </c>
      <c r="O168" s="25">
        <f t="shared" si="5"/>
        <v>0</v>
      </c>
      <c r="P168" s="25">
        <f t="shared" ref="P168:AE168" si="6">SUM(P2:P166)</f>
        <v>0</v>
      </c>
      <c r="Q168" s="25">
        <f t="shared" si="6"/>
        <v>0</v>
      </c>
      <c r="R168" s="25">
        <f t="shared" si="6"/>
        <v>0</v>
      </c>
      <c r="S168" s="25">
        <f t="shared" si="6"/>
        <v>0</v>
      </c>
      <c r="T168" s="88">
        <f t="shared" si="6"/>
        <v>0</v>
      </c>
      <c r="U168" s="25">
        <f t="shared" si="6"/>
        <v>0</v>
      </c>
      <c r="V168" s="25">
        <f t="shared" si="6"/>
        <v>0</v>
      </c>
      <c r="W168" s="25">
        <f t="shared" si="6"/>
        <v>0</v>
      </c>
      <c r="X168" s="25">
        <f t="shared" si="6"/>
        <v>0</v>
      </c>
      <c r="Y168" s="98">
        <f t="shared" si="6"/>
        <v>0</v>
      </c>
      <c r="Z168" s="25">
        <f t="shared" si="6"/>
        <v>0</v>
      </c>
      <c r="AA168" s="25">
        <f t="shared" si="6"/>
        <v>0</v>
      </c>
      <c r="AB168" s="25">
        <f t="shared" si="6"/>
        <v>0</v>
      </c>
      <c r="AC168" s="25">
        <f t="shared" si="6"/>
        <v>0</v>
      </c>
      <c r="AD168" s="94">
        <f t="shared" si="6"/>
        <v>0</v>
      </c>
      <c r="AE168" s="25">
        <f t="shared" si="6"/>
        <v>0</v>
      </c>
      <c r="AF168" s="25">
        <f>SUM(AF2:AF167)</f>
        <v>0</v>
      </c>
      <c r="AG168" s="25">
        <f>SUM(AG2:AG167)</f>
        <v>0</v>
      </c>
      <c r="AH168" s="65">
        <f>SUM(AH2:AH167)</f>
        <v>0</v>
      </c>
    </row>
    <row r="169" spans="1:35">
      <c r="E169" s="10"/>
      <c r="F169" s="10"/>
      <c r="G169" s="10"/>
      <c r="H169" s="10"/>
      <c r="I169" s="10"/>
      <c r="J169" s="36"/>
    </row>
  </sheetData>
  <autoFilter ref="A1:AP166" xr:uid="{00000000-0009-0000-0000-00001B000000}"/>
  <conditionalFormatting sqref="C102">
    <cfRule type="cellIs" dxfId="4" priority="2" operator="lessThan">
      <formula>#REF!</formula>
    </cfRule>
  </conditionalFormatting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B174"/>
  <sheetViews>
    <sheetView zoomScale="80" zoomScaleNormal="80" workbookViewId="0">
      <pane xSplit="2" ySplit="1" topLeftCell="T97" activePane="bottomRight" state="frozen"/>
      <selection pane="topRight" activeCell="F11" sqref="F11"/>
      <selection pane="bottomLeft" activeCell="F11" sqref="F11"/>
      <selection pane="bottomRight" activeCell="E105" sqref="E105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18" customWidth="1"/>
    <col min="5" max="5" width="16.42578125" style="18" customWidth="1"/>
    <col min="6" max="6" width="15.85546875" style="18" bestFit="1" customWidth="1"/>
    <col min="7" max="7" width="17.7109375" style="18" bestFit="1" customWidth="1"/>
    <col min="8" max="8" width="15.85546875" style="18" bestFit="1" customWidth="1"/>
    <col min="9" max="9" width="15.5703125" style="18" bestFit="1" customWidth="1"/>
    <col min="10" max="10" width="15.85546875" style="18" bestFit="1" customWidth="1"/>
    <col min="11" max="11" width="16" style="18" bestFit="1" customWidth="1"/>
    <col min="12" max="14" width="18.85546875" style="18" customWidth="1"/>
    <col min="15" max="18" width="19.140625" style="18" customWidth="1"/>
    <col min="19" max="22" width="18.140625" style="18" customWidth="1"/>
    <col min="23" max="23" width="16.42578125" style="18" customWidth="1"/>
    <col min="24" max="24" width="14.28515625" style="18" bestFit="1" customWidth="1"/>
    <col min="25" max="25" width="14.28515625" style="18" customWidth="1"/>
    <col min="26" max="26" width="18" style="18" customWidth="1"/>
    <col min="27" max="28" width="18.42578125" style="18" customWidth="1"/>
    <col min="29" max="31" width="9.140625" customWidth="1"/>
  </cols>
  <sheetData>
    <row r="1" spans="1:28" ht="38.25">
      <c r="A1" s="5" t="s">
        <v>176</v>
      </c>
      <c r="B1" s="2" t="s">
        <v>177</v>
      </c>
      <c r="C1" s="15" t="s">
        <v>178</v>
      </c>
      <c r="D1" s="38" t="s">
        <v>356</v>
      </c>
      <c r="E1" s="48" t="s">
        <v>364</v>
      </c>
      <c r="F1" s="45" t="s">
        <v>251</v>
      </c>
      <c r="G1" s="45" t="s">
        <v>428</v>
      </c>
      <c r="H1" s="45" t="s">
        <v>394</v>
      </c>
      <c r="I1" s="15" t="s">
        <v>357</v>
      </c>
      <c r="J1" s="15" t="s">
        <v>358</v>
      </c>
      <c r="K1" s="15" t="s">
        <v>423</v>
      </c>
      <c r="L1" s="81" t="s">
        <v>400</v>
      </c>
      <c r="M1" s="81" t="s">
        <v>401</v>
      </c>
      <c r="N1" s="81" t="s">
        <v>429</v>
      </c>
      <c r="O1" s="47" t="s">
        <v>402</v>
      </c>
      <c r="P1" s="47" t="s">
        <v>403</v>
      </c>
      <c r="Q1" s="47" t="s">
        <v>404</v>
      </c>
      <c r="R1" s="47" t="s">
        <v>405</v>
      </c>
      <c r="S1" s="85" t="s">
        <v>407</v>
      </c>
      <c r="T1" s="85" t="s">
        <v>408</v>
      </c>
      <c r="U1" s="85" t="s">
        <v>409</v>
      </c>
      <c r="V1" s="85" t="s">
        <v>430</v>
      </c>
      <c r="W1" s="39" t="s">
        <v>431</v>
      </c>
      <c r="X1" s="86" t="s">
        <v>355</v>
      </c>
      <c r="Y1" s="86" t="s">
        <v>424</v>
      </c>
      <c r="Z1" s="16" t="s">
        <v>179</v>
      </c>
      <c r="AA1" s="3" t="s">
        <v>434</v>
      </c>
      <c r="AB1" s="3" t="s">
        <v>395</v>
      </c>
    </row>
    <row r="2" spans="1:28" s="18" customFormat="1">
      <c r="A2" s="7" t="s">
        <v>1</v>
      </c>
      <c r="B2" s="8" t="s">
        <v>180</v>
      </c>
      <c r="C2" s="26" t="s">
        <v>181</v>
      </c>
      <c r="D2" s="42">
        <v>430298</v>
      </c>
      <c r="E2" s="42">
        <v>30256.55</v>
      </c>
      <c r="F2" s="42"/>
      <c r="G2" s="42"/>
      <c r="H2" s="42"/>
      <c r="I2" s="42"/>
      <c r="J2" s="42"/>
      <c r="K2" s="42"/>
      <c r="L2" s="53"/>
      <c r="M2" s="53"/>
      <c r="N2" s="53"/>
      <c r="O2" s="73"/>
      <c r="P2" s="73"/>
      <c r="Q2" s="73"/>
      <c r="R2" s="73"/>
      <c r="S2" s="73"/>
      <c r="T2" s="73"/>
      <c r="U2" s="73"/>
      <c r="V2" s="73"/>
      <c r="W2" s="73"/>
      <c r="X2" s="42"/>
      <c r="Y2" s="42"/>
      <c r="Z2" s="35">
        <f t="shared" ref="Z2:Z33" si="0">SUM(D2:Y2)</f>
        <v>460554.55</v>
      </c>
      <c r="AA2" s="70">
        <v>206957.50666666668</v>
      </c>
      <c r="AB2" s="71">
        <v>48085</v>
      </c>
    </row>
    <row r="3" spans="1:28" s="18" customFormat="1">
      <c r="A3" s="7" t="s">
        <v>2</v>
      </c>
      <c r="B3" s="8" t="s">
        <v>182</v>
      </c>
      <c r="C3" s="32" t="s">
        <v>183</v>
      </c>
      <c r="D3" s="42">
        <v>236975</v>
      </c>
      <c r="E3" s="42">
        <v>24616.5</v>
      </c>
      <c r="F3" s="42"/>
      <c r="G3" s="42"/>
      <c r="H3" s="42"/>
      <c r="I3" s="42"/>
      <c r="J3" s="42"/>
      <c r="K3" s="42"/>
      <c r="L3" s="53"/>
      <c r="M3" s="53"/>
      <c r="N3" s="53"/>
      <c r="O3" s="73"/>
      <c r="P3" s="73"/>
      <c r="Q3" s="73"/>
      <c r="R3" s="73"/>
      <c r="S3" s="73"/>
      <c r="T3" s="73"/>
      <c r="U3" s="73"/>
      <c r="V3" s="73"/>
      <c r="W3" s="73"/>
      <c r="X3" s="42"/>
      <c r="Y3" s="42"/>
      <c r="Z3" s="35">
        <f t="shared" si="0"/>
        <v>261591.5</v>
      </c>
      <c r="AA3" s="70">
        <v>552317.95333333325</v>
      </c>
      <c r="AB3" s="71">
        <v>105021</v>
      </c>
    </row>
    <row r="4" spans="1:28" s="18" customFormat="1">
      <c r="A4" s="7" t="s">
        <v>4</v>
      </c>
      <c r="B4" s="8" t="s">
        <v>184</v>
      </c>
      <c r="C4" s="27" t="s">
        <v>185</v>
      </c>
      <c r="D4" s="42">
        <v>815132</v>
      </c>
      <c r="E4" s="42">
        <v>180064</v>
      </c>
      <c r="F4" s="42"/>
      <c r="G4" s="42"/>
      <c r="H4" s="42"/>
      <c r="I4" s="42"/>
      <c r="J4" s="42">
        <v>56490</v>
      </c>
      <c r="K4" s="42"/>
      <c r="L4" s="53"/>
      <c r="M4" s="53"/>
      <c r="N4" s="53"/>
      <c r="O4" s="73"/>
      <c r="P4" s="174">
        <v>350000</v>
      </c>
      <c r="Q4" s="73"/>
      <c r="R4" s="73"/>
      <c r="S4" s="73"/>
      <c r="T4" s="73"/>
      <c r="U4" s="73"/>
      <c r="V4" s="73"/>
      <c r="W4" s="73"/>
      <c r="X4" s="42"/>
      <c r="Y4" s="42"/>
      <c r="Z4" s="35">
        <f t="shared" si="0"/>
        <v>1401686</v>
      </c>
      <c r="AA4" s="70">
        <v>1281992.6900000002</v>
      </c>
      <c r="AB4" s="71">
        <v>344026</v>
      </c>
    </row>
    <row r="5" spans="1:28" s="18" customFormat="1">
      <c r="A5" s="7" t="s">
        <v>6</v>
      </c>
      <c r="B5" s="8" t="s">
        <v>186</v>
      </c>
      <c r="C5" s="28" t="s">
        <v>187</v>
      </c>
      <c r="D5" s="42">
        <v>598744</v>
      </c>
      <c r="E5" s="42">
        <v>110476.4</v>
      </c>
      <c r="F5" s="42"/>
      <c r="G5" s="42"/>
      <c r="H5" s="42"/>
      <c r="I5" s="42"/>
      <c r="J5" s="42"/>
      <c r="K5" s="42"/>
      <c r="L5" s="53"/>
      <c r="M5" s="53"/>
      <c r="N5" s="53"/>
      <c r="O5" s="73"/>
      <c r="P5" s="73"/>
      <c r="Q5" s="73"/>
      <c r="R5" s="73"/>
      <c r="S5" s="73"/>
      <c r="T5" s="73"/>
      <c r="U5" s="73"/>
      <c r="V5" s="73"/>
      <c r="W5" s="73"/>
      <c r="X5" s="42"/>
      <c r="Y5" s="42"/>
      <c r="Z5" s="35">
        <f t="shared" si="0"/>
        <v>709220.4</v>
      </c>
      <c r="AA5" s="70">
        <v>1975793.36</v>
      </c>
      <c r="AB5" s="71">
        <v>25052</v>
      </c>
    </row>
    <row r="6" spans="1:28" s="18" customFormat="1">
      <c r="A6" s="7" t="s">
        <v>8</v>
      </c>
      <c r="B6" s="8" t="s">
        <v>188</v>
      </c>
      <c r="C6" s="27" t="s">
        <v>185</v>
      </c>
      <c r="D6" s="42">
        <v>285108</v>
      </c>
      <c r="E6" s="42">
        <v>24006.85</v>
      </c>
      <c r="F6" s="42"/>
      <c r="G6" s="42"/>
      <c r="H6" s="42"/>
      <c r="I6" s="42"/>
      <c r="J6" s="42"/>
      <c r="K6" s="42"/>
      <c r="L6" s="53"/>
      <c r="M6" s="53"/>
      <c r="N6" s="53"/>
      <c r="O6" s="73"/>
      <c r="P6" s="73"/>
      <c r="Q6" s="73"/>
      <c r="R6" s="73"/>
      <c r="S6" s="73"/>
      <c r="T6" s="73"/>
      <c r="U6" s="73"/>
      <c r="V6" s="73"/>
      <c r="W6" s="73"/>
      <c r="X6" s="42"/>
      <c r="Y6" s="42"/>
      <c r="Z6" s="35">
        <f t="shared" si="0"/>
        <v>309114.84999999998</v>
      </c>
      <c r="AA6" s="70">
        <v>152825.14333333331</v>
      </c>
      <c r="AB6" s="71">
        <v>22990</v>
      </c>
    </row>
    <row r="7" spans="1:28" s="18" customFormat="1">
      <c r="A7" s="7" t="s">
        <v>10</v>
      </c>
      <c r="B7" s="8" t="s">
        <v>189</v>
      </c>
      <c r="C7" s="33" t="s">
        <v>190</v>
      </c>
      <c r="D7" s="42">
        <v>197186</v>
      </c>
      <c r="E7" s="42">
        <v>8500</v>
      </c>
      <c r="F7" s="42"/>
      <c r="G7" s="42"/>
      <c r="H7" s="42"/>
      <c r="I7" s="42"/>
      <c r="J7" s="42"/>
      <c r="K7" s="42"/>
      <c r="L7" s="53"/>
      <c r="M7" s="53"/>
      <c r="N7" s="53"/>
      <c r="O7" s="73"/>
      <c r="P7" s="73"/>
      <c r="Q7" s="73"/>
      <c r="R7" s="73"/>
      <c r="S7" s="73"/>
      <c r="T7" s="73"/>
      <c r="U7" s="73"/>
      <c r="V7" s="73"/>
      <c r="W7" s="73"/>
      <c r="X7" s="42"/>
      <c r="Y7" s="42"/>
      <c r="Z7" s="35">
        <f t="shared" si="0"/>
        <v>205686</v>
      </c>
      <c r="AA7" s="70">
        <v>63522.549999999996</v>
      </c>
      <c r="AB7" s="71">
        <v>3686</v>
      </c>
    </row>
    <row r="8" spans="1:28" s="18" customFormat="1">
      <c r="A8" s="7" t="s">
        <v>12</v>
      </c>
      <c r="B8" s="8" t="s">
        <v>191</v>
      </c>
      <c r="C8" s="28" t="s">
        <v>187</v>
      </c>
      <c r="D8" s="42">
        <f>SUM(216985+1602)</f>
        <v>218587</v>
      </c>
      <c r="E8" s="42">
        <v>31913.969999999998</v>
      </c>
      <c r="F8" s="42"/>
      <c r="G8" s="42"/>
      <c r="H8" s="42"/>
      <c r="I8" s="42"/>
      <c r="J8" s="42"/>
      <c r="K8" s="42">
        <v>249982</v>
      </c>
      <c r="L8" s="53"/>
      <c r="M8" s="53"/>
      <c r="N8" s="53"/>
      <c r="O8" s="73"/>
      <c r="P8" s="73"/>
      <c r="Q8" s="73"/>
      <c r="R8" s="73"/>
      <c r="S8" s="73"/>
      <c r="T8" s="73"/>
      <c r="U8" s="73"/>
      <c r="V8" s="175">
        <v>382000</v>
      </c>
      <c r="W8" s="73"/>
      <c r="X8" s="42"/>
      <c r="Y8" s="42"/>
      <c r="Z8" s="35">
        <f t="shared" si="0"/>
        <v>882482.97</v>
      </c>
      <c r="AA8" s="70">
        <v>333584.81666666665</v>
      </c>
      <c r="AB8" s="71">
        <v>20000</v>
      </c>
    </row>
    <row r="9" spans="1:28" s="18" customFormat="1">
      <c r="A9" s="7" t="s">
        <v>14</v>
      </c>
      <c r="B9" s="8" t="s">
        <v>192</v>
      </c>
      <c r="C9" s="28" t="s">
        <v>187</v>
      </c>
      <c r="D9" s="42">
        <v>1149781</v>
      </c>
      <c r="E9" s="42">
        <v>106145.83</v>
      </c>
      <c r="F9" s="42"/>
      <c r="G9" s="42"/>
      <c r="H9" s="42"/>
      <c r="I9" s="42"/>
      <c r="J9" s="42"/>
      <c r="K9" s="42"/>
      <c r="L9" s="53"/>
      <c r="M9" s="53"/>
      <c r="N9" s="53"/>
      <c r="O9" s="73"/>
      <c r="P9" s="73"/>
      <c r="Q9" s="73"/>
      <c r="R9" s="73"/>
      <c r="S9" s="73"/>
      <c r="T9" s="73"/>
      <c r="U9" s="73"/>
      <c r="V9" s="73"/>
      <c r="W9" s="73"/>
      <c r="X9" s="42"/>
      <c r="Y9" s="42"/>
      <c r="Z9" s="35">
        <f t="shared" si="0"/>
        <v>1255926.83</v>
      </c>
      <c r="AA9" s="70">
        <v>912254.20000000007</v>
      </c>
      <c r="AB9" s="71">
        <v>145358</v>
      </c>
    </row>
    <row r="10" spans="1:28" s="18" customFormat="1">
      <c r="A10" s="7" t="s">
        <v>16</v>
      </c>
      <c r="B10" s="8" t="s">
        <v>193</v>
      </c>
      <c r="C10" s="33" t="s">
        <v>190</v>
      </c>
      <c r="D10" s="42">
        <v>96867</v>
      </c>
      <c r="E10" s="42">
        <v>14400</v>
      </c>
      <c r="F10" s="42"/>
      <c r="G10" s="42"/>
      <c r="H10" s="42"/>
      <c r="I10" s="42"/>
      <c r="J10" s="42"/>
      <c r="K10" s="42"/>
      <c r="L10" s="53"/>
      <c r="M10" s="53"/>
      <c r="N10" s="53"/>
      <c r="O10" s="73"/>
      <c r="P10" s="73"/>
      <c r="Q10" s="73"/>
      <c r="R10" s="73"/>
      <c r="S10" s="73"/>
      <c r="T10" s="73"/>
      <c r="U10" s="73"/>
      <c r="V10" s="73"/>
      <c r="W10" s="73"/>
      <c r="X10" s="42"/>
      <c r="Y10" s="42"/>
      <c r="Z10" s="35">
        <f t="shared" si="0"/>
        <v>111267</v>
      </c>
      <c r="AA10" s="70">
        <v>17930.473333333332</v>
      </c>
      <c r="AB10" s="71">
        <v>16339</v>
      </c>
    </row>
    <row r="11" spans="1:28" s="18" customFormat="1">
      <c r="A11" s="7" t="s">
        <v>18</v>
      </c>
      <c r="B11" s="8" t="s">
        <v>194</v>
      </c>
      <c r="C11" s="28" t="s">
        <v>187</v>
      </c>
      <c r="D11" s="42">
        <v>1990657</v>
      </c>
      <c r="E11" s="42">
        <v>776815.74</v>
      </c>
      <c r="F11" s="42"/>
      <c r="G11" s="42"/>
      <c r="H11" s="42"/>
      <c r="I11" s="42"/>
      <c r="J11" s="42"/>
      <c r="K11" s="42">
        <v>84643</v>
      </c>
      <c r="L11" s="53"/>
      <c r="M11" s="53"/>
      <c r="N11" s="53"/>
      <c r="O11" s="73"/>
      <c r="P11" s="73"/>
      <c r="Q11" s="73"/>
      <c r="R11" s="174">
        <v>510362</v>
      </c>
      <c r="S11" s="73"/>
      <c r="T11" s="73"/>
      <c r="U11" s="73"/>
      <c r="V11" s="175">
        <v>281180</v>
      </c>
      <c r="W11" s="73"/>
      <c r="X11" s="42"/>
      <c r="Y11" s="42"/>
      <c r="Z11" s="35">
        <f t="shared" si="0"/>
        <v>3643657.74</v>
      </c>
      <c r="AA11" s="70">
        <v>6628102.5300000003</v>
      </c>
      <c r="AB11" s="71">
        <v>1530616</v>
      </c>
    </row>
    <row r="12" spans="1:28" s="18" customFormat="1">
      <c r="A12" s="7" t="s">
        <v>20</v>
      </c>
      <c r="B12" s="8" t="s">
        <v>195</v>
      </c>
      <c r="C12" s="28" t="s">
        <v>187</v>
      </c>
      <c r="D12" s="42">
        <v>9574295</v>
      </c>
      <c r="E12" s="42">
        <v>3880284.41</v>
      </c>
      <c r="F12" s="42"/>
      <c r="G12" s="42"/>
      <c r="H12" s="42"/>
      <c r="I12" s="42"/>
      <c r="J12" s="42">
        <v>216511</v>
      </c>
      <c r="K12" s="42">
        <v>437325</v>
      </c>
      <c r="L12" s="173">
        <v>152045</v>
      </c>
      <c r="M12" s="53"/>
      <c r="N12" s="173">
        <v>295780</v>
      </c>
      <c r="O12" s="73"/>
      <c r="P12" s="73"/>
      <c r="Q12" s="73"/>
      <c r="R12" s="73"/>
      <c r="S12" s="73"/>
      <c r="T12" s="73"/>
      <c r="U12" s="73"/>
      <c r="V12" s="73"/>
      <c r="W12" s="73"/>
      <c r="X12" s="42"/>
      <c r="Y12" s="42"/>
      <c r="Z12" s="35">
        <f t="shared" si="0"/>
        <v>14556240.41</v>
      </c>
      <c r="AA12" s="70">
        <v>33723458.936666667</v>
      </c>
      <c r="AB12" s="71">
        <v>6526955</v>
      </c>
    </row>
    <row r="13" spans="1:28" s="18" customFormat="1">
      <c r="A13" s="7" t="s">
        <v>22</v>
      </c>
      <c r="B13" s="8" t="s">
        <v>196</v>
      </c>
      <c r="C13" s="26" t="s">
        <v>181</v>
      </c>
      <c r="D13" s="42">
        <v>763589</v>
      </c>
      <c r="E13" s="42">
        <v>52548.130000000005</v>
      </c>
      <c r="F13" s="42"/>
      <c r="G13" s="42"/>
      <c r="H13" s="42"/>
      <c r="I13" s="42"/>
      <c r="J13" s="42"/>
      <c r="K13" s="42">
        <v>50195</v>
      </c>
      <c r="L13" s="53"/>
      <c r="M13" s="53"/>
      <c r="N13" s="53"/>
      <c r="O13" s="73"/>
      <c r="P13" s="73"/>
      <c r="Q13" s="73"/>
      <c r="R13" s="73"/>
      <c r="S13" s="73"/>
      <c r="T13" s="73"/>
      <c r="U13" s="73"/>
      <c r="V13" s="73"/>
      <c r="W13" s="73"/>
      <c r="X13" s="42"/>
      <c r="Y13" s="42"/>
      <c r="Z13" s="35">
        <f t="shared" si="0"/>
        <v>866332.13</v>
      </c>
      <c r="AA13" s="70">
        <v>630811.05999999994</v>
      </c>
      <c r="AB13" s="71">
        <v>367462</v>
      </c>
    </row>
    <row r="14" spans="1:28" s="18" customFormat="1">
      <c r="A14" s="7" t="s">
        <v>24</v>
      </c>
      <c r="B14" s="8" t="s">
        <v>197</v>
      </c>
      <c r="C14" s="27" t="s">
        <v>185</v>
      </c>
      <c r="D14" s="42">
        <v>2000448</v>
      </c>
      <c r="E14" s="42">
        <v>786879.15</v>
      </c>
      <c r="F14" s="42"/>
      <c r="G14" s="42"/>
      <c r="H14" s="42"/>
      <c r="I14" s="42"/>
      <c r="J14" s="42"/>
      <c r="K14" s="42"/>
      <c r="L14" s="53"/>
      <c r="M14" s="53"/>
      <c r="N14" s="53"/>
      <c r="O14" s="73"/>
      <c r="P14" s="73"/>
      <c r="Q14" s="73"/>
      <c r="R14" s="73"/>
      <c r="S14" s="73"/>
      <c r="T14" s="73"/>
      <c r="U14" s="73"/>
      <c r="V14" s="73"/>
      <c r="W14" s="73"/>
      <c r="X14" s="42"/>
      <c r="Y14" s="42"/>
      <c r="Z14" s="35">
        <f t="shared" si="0"/>
        <v>2787327.15</v>
      </c>
      <c r="AA14" s="70">
        <v>9428454.6300000008</v>
      </c>
      <c r="AB14" s="71">
        <v>1155317</v>
      </c>
    </row>
    <row r="15" spans="1:28" s="18" customFormat="1">
      <c r="A15" s="7" t="s">
        <v>25</v>
      </c>
      <c r="B15" s="8" t="s">
        <v>198</v>
      </c>
      <c r="C15" s="27" t="s">
        <v>185</v>
      </c>
      <c r="D15" s="42">
        <v>1481362</v>
      </c>
      <c r="E15" s="42">
        <v>709893.51</v>
      </c>
      <c r="F15" s="42"/>
      <c r="G15" s="42"/>
      <c r="H15" s="42"/>
      <c r="I15" s="42"/>
      <c r="J15" s="42"/>
      <c r="K15" s="42"/>
      <c r="L15" s="53"/>
      <c r="M15" s="53"/>
      <c r="N15" s="53"/>
      <c r="O15" s="73"/>
      <c r="P15" s="73"/>
      <c r="Q15" s="73"/>
      <c r="R15" s="73"/>
      <c r="S15" s="73"/>
      <c r="T15" s="73"/>
      <c r="U15" s="73"/>
      <c r="V15" s="73"/>
      <c r="W15" s="73"/>
      <c r="X15" s="42"/>
      <c r="Y15" s="176">
        <v>5000</v>
      </c>
      <c r="Z15" s="35">
        <f t="shared" si="0"/>
        <v>2196255.5099999998</v>
      </c>
      <c r="AA15" s="70">
        <v>7625792.2133333338</v>
      </c>
      <c r="AB15" s="71">
        <v>1723323</v>
      </c>
    </row>
    <row r="16" spans="1:28" s="18" customFormat="1">
      <c r="A16" s="7" t="s">
        <v>26</v>
      </c>
      <c r="B16" s="8" t="s">
        <v>199</v>
      </c>
      <c r="C16" s="32" t="s">
        <v>183</v>
      </c>
      <c r="D16" s="42">
        <v>163262</v>
      </c>
      <c r="E16" s="42">
        <v>23369.75</v>
      </c>
      <c r="F16" s="42"/>
      <c r="G16" s="42"/>
      <c r="H16" s="42"/>
      <c r="I16" s="42"/>
      <c r="J16" s="42"/>
      <c r="K16" s="42"/>
      <c r="L16" s="53"/>
      <c r="M16" s="53"/>
      <c r="N16" s="53"/>
      <c r="O16" s="73"/>
      <c r="P16" s="73"/>
      <c r="Q16" s="73"/>
      <c r="R16" s="73"/>
      <c r="S16" s="73"/>
      <c r="T16" s="73"/>
      <c r="U16" s="73"/>
      <c r="V16" s="73"/>
      <c r="W16" s="73"/>
      <c r="X16" s="42"/>
      <c r="Y16" s="42"/>
      <c r="Z16" s="35">
        <f t="shared" si="0"/>
        <v>186631.75</v>
      </c>
      <c r="AA16" s="70">
        <v>121379.07333333332</v>
      </c>
      <c r="AB16" s="71">
        <v>19638</v>
      </c>
    </row>
    <row r="17" spans="1:28" s="18" customFormat="1">
      <c r="A17" s="7" t="s">
        <v>27</v>
      </c>
      <c r="B17" s="8" t="s">
        <v>200</v>
      </c>
      <c r="C17" s="29" t="s">
        <v>201</v>
      </c>
      <c r="D17" s="42">
        <v>162741</v>
      </c>
      <c r="E17" s="42">
        <v>15807.220000000001</v>
      </c>
      <c r="F17" s="42"/>
      <c r="G17" s="42"/>
      <c r="H17" s="42"/>
      <c r="I17" s="42"/>
      <c r="J17" s="42"/>
      <c r="K17" s="42"/>
      <c r="L17" s="53"/>
      <c r="M17" s="53"/>
      <c r="N17" s="53"/>
      <c r="O17" s="73"/>
      <c r="P17" s="73"/>
      <c r="Q17" s="73"/>
      <c r="R17" s="73"/>
      <c r="S17" s="73"/>
      <c r="T17" s="73"/>
      <c r="U17" s="73"/>
      <c r="V17" s="73"/>
      <c r="W17" s="73"/>
      <c r="X17" s="42"/>
      <c r="Y17" s="42"/>
      <c r="Z17" s="35">
        <f t="shared" si="0"/>
        <v>178548.22</v>
      </c>
      <c r="AA17" s="70">
        <v>140691.97333333333</v>
      </c>
      <c r="AB17" s="71">
        <v>59411</v>
      </c>
    </row>
    <row r="18" spans="1:28" s="18" customFormat="1">
      <c r="A18" s="7" t="s">
        <v>28</v>
      </c>
      <c r="B18" s="8" t="s">
        <v>202</v>
      </c>
      <c r="C18" s="32" t="s">
        <v>183</v>
      </c>
      <c r="D18" s="42">
        <v>399200</v>
      </c>
      <c r="E18" s="42">
        <v>66194.61</v>
      </c>
      <c r="F18" s="42"/>
      <c r="G18" s="42"/>
      <c r="H18" s="42"/>
      <c r="I18" s="42"/>
      <c r="J18" s="42"/>
      <c r="K18" s="42"/>
      <c r="L18" s="53"/>
      <c r="M18" s="53"/>
      <c r="N18" s="53"/>
      <c r="O18" s="73"/>
      <c r="P18" s="73"/>
      <c r="Q18" s="73"/>
      <c r="R18" s="73"/>
      <c r="S18" s="73"/>
      <c r="T18" s="73"/>
      <c r="U18" s="73"/>
      <c r="V18" s="73"/>
      <c r="W18" s="73"/>
      <c r="X18" s="42"/>
      <c r="Y18" s="42"/>
      <c r="Z18" s="35">
        <f t="shared" si="0"/>
        <v>465394.61</v>
      </c>
      <c r="AA18" s="70">
        <v>134623.62666666668</v>
      </c>
      <c r="AB18" s="71">
        <v>5306</v>
      </c>
    </row>
    <row r="19" spans="1:28" s="18" customFormat="1">
      <c r="A19" s="7" t="s">
        <v>29</v>
      </c>
      <c r="B19" s="8" t="s">
        <v>203</v>
      </c>
      <c r="C19" s="28" t="s">
        <v>187</v>
      </c>
      <c r="D19" s="42">
        <v>680288</v>
      </c>
      <c r="E19" s="42">
        <v>64982.19</v>
      </c>
      <c r="F19" s="42"/>
      <c r="G19" s="42"/>
      <c r="H19" s="42"/>
      <c r="I19" s="42"/>
      <c r="J19" s="42"/>
      <c r="K19" s="42"/>
      <c r="L19" s="53"/>
      <c r="M19" s="53"/>
      <c r="N19" s="53"/>
      <c r="O19" s="73"/>
      <c r="P19" s="73"/>
      <c r="Q19" s="73"/>
      <c r="R19" s="73"/>
      <c r="S19" s="73"/>
      <c r="T19" s="73"/>
      <c r="U19" s="73"/>
      <c r="V19" s="73"/>
      <c r="W19" s="73"/>
      <c r="X19" s="42"/>
      <c r="Y19" s="42"/>
      <c r="Z19" s="35">
        <f t="shared" si="0"/>
        <v>745270.19</v>
      </c>
      <c r="AA19" s="70">
        <v>364581.4833333334</v>
      </c>
      <c r="AB19" s="71">
        <v>202419</v>
      </c>
    </row>
    <row r="20" spans="1:28" s="18" customFormat="1">
      <c r="A20" s="7" t="s">
        <v>30</v>
      </c>
      <c r="B20" s="8" t="s">
        <v>204</v>
      </c>
      <c r="C20" s="28" t="s">
        <v>187</v>
      </c>
      <c r="D20" s="42">
        <v>533569</v>
      </c>
      <c r="E20" s="42">
        <v>67592.91</v>
      </c>
      <c r="F20" s="42"/>
      <c r="G20" s="42"/>
      <c r="H20" s="42"/>
      <c r="I20" s="42"/>
      <c r="J20" s="42"/>
      <c r="K20" s="42"/>
      <c r="L20" s="53"/>
      <c r="M20" s="53"/>
      <c r="N20" s="53"/>
      <c r="O20" s="73"/>
      <c r="P20" s="73"/>
      <c r="Q20" s="73"/>
      <c r="R20" s="73"/>
      <c r="S20" s="73"/>
      <c r="T20" s="73"/>
      <c r="U20" s="73"/>
      <c r="V20" s="73"/>
      <c r="W20" s="73"/>
      <c r="X20" s="42"/>
      <c r="Y20" s="42"/>
      <c r="Z20" s="35">
        <f t="shared" si="0"/>
        <v>601161.91</v>
      </c>
      <c r="AA20" s="70">
        <v>599629.48666666658</v>
      </c>
      <c r="AB20" s="71">
        <v>57290</v>
      </c>
    </row>
    <row r="21" spans="1:28" s="18" customFormat="1">
      <c r="A21" s="7" t="s">
        <v>31</v>
      </c>
      <c r="B21" s="8" t="s">
        <v>205</v>
      </c>
      <c r="C21" s="29" t="s">
        <v>201</v>
      </c>
      <c r="D21" s="42">
        <v>307007</v>
      </c>
      <c r="E21" s="42">
        <v>23017.15</v>
      </c>
      <c r="F21" s="42"/>
      <c r="G21" s="42"/>
      <c r="H21" s="42"/>
      <c r="I21" s="42"/>
      <c r="J21" s="42"/>
      <c r="K21" s="69">
        <f>60000+65078</f>
        <v>125078</v>
      </c>
      <c r="L21" s="53"/>
      <c r="M21" s="53"/>
      <c r="N21" s="53"/>
      <c r="O21" s="73"/>
      <c r="P21" s="73"/>
      <c r="Q21" s="73"/>
      <c r="R21" s="73"/>
      <c r="S21" s="73"/>
      <c r="T21" s="73"/>
      <c r="U21" s="73"/>
      <c r="V21" s="73"/>
      <c r="W21" s="73"/>
      <c r="X21" s="42"/>
      <c r="Y21" s="42"/>
      <c r="Z21" s="35">
        <f t="shared" si="0"/>
        <v>455102.15</v>
      </c>
      <c r="AA21" s="70">
        <v>411535.42333333334</v>
      </c>
      <c r="AB21" s="71">
        <v>113069</v>
      </c>
    </row>
    <row r="22" spans="1:28" s="18" customFormat="1">
      <c r="A22" s="7" t="s">
        <v>32</v>
      </c>
      <c r="B22" s="8" t="s">
        <v>206</v>
      </c>
      <c r="C22" s="32" t="s">
        <v>183</v>
      </c>
      <c r="D22" s="42">
        <v>76844</v>
      </c>
      <c r="E22" s="42">
        <v>3600</v>
      </c>
      <c r="F22" s="42"/>
      <c r="G22" s="42"/>
      <c r="H22" s="42"/>
      <c r="I22" s="42"/>
      <c r="J22" s="42"/>
      <c r="K22" s="42"/>
      <c r="L22" s="53"/>
      <c r="M22" s="53"/>
      <c r="N22" s="53"/>
      <c r="O22" s="73"/>
      <c r="P22" s="73"/>
      <c r="Q22" s="73"/>
      <c r="R22" s="73"/>
      <c r="S22" s="73"/>
      <c r="T22" s="73"/>
      <c r="U22" s="73"/>
      <c r="V22" s="73"/>
      <c r="W22" s="73"/>
      <c r="X22" s="42"/>
      <c r="Y22" s="42"/>
      <c r="Z22" s="35">
        <f t="shared" si="0"/>
        <v>80444</v>
      </c>
      <c r="AA22" s="70">
        <v>6000</v>
      </c>
      <c r="AB22" s="71">
        <v>6000</v>
      </c>
    </row>
    <row r="23" spans="1:28" s="18" customFormat="1">
      <c r="A23" s="7" t="s">
        <v>33</v>
      </c>
      <c r="B23" s="8" t="s">
        <v>207</v>
      </c>
      <c r="C23" s="29" t="s">
        <v>201</v>
      </c>
      <c r="D23" s="42">
        <v>3272636</v>
      </c>
      <c r="E23" s="42">
        <v>1149848.73</v>
      </c>
      <c r="F23" s="42"/>
      <c r="G23" s="42">
        <v>100000</v>
      </c>
      <c r="H23" s="42"/>
      <c r="I23" s="42">
        <v>24954</v>
      </c>
      <c r="J23" s="42">
        <v>107163</v>
      </c>
      <c r="K23" s="42">
        <v>124792</v>
      </c>
      <c r="L23" s="53"/>
      <c r="M23" s="53"/>
      <c r="N23" s="173">
        <v>159128</v>
      </c>
      <c r="O23" s="73"/>
      <c r="P23" s="73"/>
      <c r="Q23" s="174">
        <v>102500</v>
      </c>
      <c r="R23" s="73"/>
      <c r="S23" s="175">
        <v>155739</v>
      </c>
      <c r="T23" s="175">
        <v>52500</v>
      </c>
      <c r="U23" s="73"/>
      <c r="V23" s="73"/>
      <c r="W23" s="73"/>
      <c r="X23" s="42"/>
      <c r="Y23" s="42"/>
      <c r="Z23" s="35">
        <f t="shared" si="0"/>
        <v>5249260.7300000004</v>
      </c>
      <c r="AA23" s="70">
        <v>6636366.5766666671</v>
      </c>
      <c r="AB23" s="71">
        <v>1043190</v>
      </c>
    </row>
    <row r="24" spans="1:28" s="18" customFormat="1">
      <c r="A24" s="7" t="s">
        <v>34</v>
      </c>
      <c r="B24" s="8" t="s">
        <v>208</v>
      </c>
      <c r="C24" s="26" t="s">
        <v>181</v>
      </c>
      <c r="D24" s="42">
        <v>328265</v>
      </c>
      <c r="E24" s="42">
        <v>24187.239999999998</v>
      </c>
      <c r="F24" s="42"/>
      <c r="G24" s="42"/>
      <c r="H24" s="42"/>
      <c r="I24" s="42"/>
      <c r="J24" s="42"/>
      <c r="K24" s="42"/>
      <c r="L24" s="53"/>
      <c r="M24" s="53"/>
      <c r="N24" s="53"/>
      <c r="O24" s="73"/>
      <c r="P24" s="73"/>
      <c r="Q24" s="73"/>
      <c r="R24" s="73"/>
      <c r="S24" s="73"/>
      <c r="T24" s="73"/>
      <c r="U24" s="73"/>
      <c r="V24" s="73"/>
      <c r="W24" s="73"/>
      <c r="X24" s="42"/>
      <c r="Y24" s="42"/>
      <c r="Z24" s="35">
        <f t="shared" si="0"/>
        <v>352452.24</v>
      </c>
      <c r="AA24" s="70">
        <v>63251</v>
      </c>
      <c r="AB24" s="71">
        <v>27488</v>
      </c>
    </row>
    <row r="25" spans="1:28" s="18" customFormat="1">
      <c r="A25" s="7" t="s">
        <v>35</v>
      </c>
      <c r="B25" s="8" t="s">
        <v>209</v>
      </c>
      <c r="C25" s="27" t="s">
        <v>185</v>
      </c>
      <c r="D25" s="42">
        <v>242023</v>
      </c>
      <c r="E25" s="42">
        <v>24605.120000000003</v>
      </c>
      <c r="F25" s="42"/>
      <c r="G25" s="42"/>
      <c r="H25" s="42"/>
      <c r="I25" s="42"/>
      <c r="J25" s="42"/>
      <c r="K25" s="42"/>
      <c r="L25" s="53"/>
      <c r="M25" s="53"/>
      <c r="N25" s="53"/>
      <c r="O25" s="73"/>
      <c r="P25" s="73"/>
      <c r="Q25" s="73"/>
      <c r="R25" s="73"/>
      <c r="S25" s="73"/>
      <c r="T25" s="73"/>
      <c r="U25" s="73"/>
      <c r="V25" s="73"/>
      <c r="W25" s="73"/>
      <c r="X25" s="42"/>
      <c r="Y25" s="42"/>
      <c r="Z25" s="35">
        <f t="shared" si="0"/>
        <v>266628.12</v>
      </c>
      <c r="AA25" s="70">
        <v>42146.26</v>
      </c>
      <c r="AB25" s="71">
        <v>20806</v>
      </c>
    </row>
    <row r="26" spans="1:28" s="18" customFormat="1">
      <c r="A26" s="7" t="s">
        <v>36</v>
      </c>
      <c r="B26" s="8" t="s">
        <v>210</v>
      </c>
      <c r="C26" s="26" t="s">
        <v>181</v>
      </c>
      <c r="D26" s="42">
        <v>619386</v>
      </c>
      <c r="E26" s="42">
        <v>69700.95</v>
      </c>
      <c r="F26" s="42"/>
      <c r="G26" s="42"/>
      <c r="H26" s="42"/>
      <c r="I26" s="42"/>
      <c r="J26" s="42"/>
      <c r="K26" s="42"/>
      <c r="L26" s="53"/>
      <c r="M26" s="53"/>
      <c r="N26" s="53"/>
      <c r="O26" s="73"/>
      <c r="P26" s="73"/>
      <c r="Q26" s="73"/>
      <c r="R26" s="73"/>
      <c r="S26" s="73"/>
      <c r="T26" s="73"/>
      <c r="U26" s="73"/>
      <c r="V26" s="73"/>
      <c r="W26" s="73"/>
      <c r="X26" s="42"/>
      <c r="Y26" s="42"/>
      <c r="Z26" s="35">
        <f t="shared" si="0"/>
        <v>689086.95</v>
      </c>
      <c r="AA26" s="70">
        <v>318233.44999999995</v>
      </c>
      <c r="AB26" s="71">
        <v>10369</v>
      </c>
    </row>
    <row r="27" spans="1:28" s="18" customFormat="1">
      <c r="A27" s="7" t="s">
        <v>37</v>
      </c>
      <c r="B27" s="8" t="s">
        <v>211</v>
      </c>
      <c r="C27" s="33" t="s">
        <v>190</v>
      </c>
      <c r="D27" s="42">
        <v>280101</v>
      </c>
      <c r="E27" s="42">
        <v>16116</v>
      </c>
      <c r="F27" s="42"/>
      <c r="G27" s="42"/>
      <c r="H27" s="42"/>
      <c r="I27" s="42"/>
      <c r="J27" s="42"/>
      <c r="K27" s="42"/>
      <c r="L27" s="53"/>
      <c r="M27" s="53"/>
      <c r="N27" s="53"/>
      <c r="O27" s="73"/>
      <c r="P27" s="73"/>
      <c r="Q27" s="73"/>
      <c r="R27" s="73"/>
      <c r="S27" s="73"/>
      <c r="T27" s="73"/>
      <c r="U27" s="73"/>
      <c r="V27" s="73"/>
      <c r="W27" s="73"/>
      <c r="X27" s="42"/>
      <c r="Y27" s="42"/>
      <c r="Z27" s="35">
        <f t="shared" si="0"/>
        <v>296217</v>
      </c>
      <c r="AA27" s="70">
        <v>61374.236666666664</v>
      </c>
      <c r="AB27" s="71">
        <v>14430</v>
      </c>
    </row>
    <row r="28" spans="1:28" s="18" customFormat="1">
      <c r="A28" s="7" t="s">
        <v>38</v>
      </c>
      <c r="B28" s="8" t="s">
        <v>212</v>
      </c>
      <c r="C28" s="33" t="s">
        <v>190</v>
      </c>
      <c r="D28" s="42">
        <v>65913</v>
      </c>
      <c r="E28" s="42">
        <v>7200</v>
      </c>
      <c r="F28" s="42"/>
      <c r="G28" s="42"/>
      <c r="H28" s="42"/>
      <c r="I28" s="42"/>
      <c r="J28" s="42"/>
      <c r="K28" s="52">
        <v>0</v>
      </c>
      <c r="L28" s="53"/>
      <c r="M28" s="53"/>
      <c r="N28" s="53"/>
      <c r="O28" s="73"/>
      <c r="P28" s="73"/>
      <c r="Q28" s="73"/>
      <c r="R28" s="73"/>
      <c r="S28" s="73"/>
      <c r="T28" s="73"/>
      <c r="U28" s="73"/>
      <c r="V28" s="73"/>
      <c r="W28" s="73"/>
      <c r="X28" s="42"/>
      <c r="Y28" s="42"/>
      <c r="Z28" s="35">
        <f t="shared" si="0"/>
        <v>73113</v>
      </c>
      <c r="AA28" s="70">
        <v>53586.58666666667</v>
      </c>
      <c r="AB28" s="71">
        <v>16947</v>
      </c>
    </row>
    <row r="29" spans="1:28" s="18" customFormat="1">
      <c r="A29" s="7" t="s">
        <v>39</v>
      </c>
      <c r="B29" s="8" t="s">
        <v>213</v>
      </c>
      <c r="C29" s="32" t="s">
        <v>183</v>
      </c>
      <c r="D29" s="42">
        <v>255243</v>
      </c>
      <c r="E29" s="42">
        <v>15836.27</v>
      </c>
      <c r="F29" s="42"/>
      <c r="G29" s="42"/>
      <c r="H29" s="42"/>
      <c r="I29" s="42"/>
      <c r="J29" s="42"/>
      <c r="K29" s="42"/>
      <c r="L29" s="53"/>
      <c r="M29" s="53"/>
      <c r="N29" s="53"/>
      <c r="O29" s="73"/>
      <c r="P29" s="73"/>
      <c r="Q29" s="73"/>
      <c r="R29" s="73"/>
      <c r="S29" s="73"/>
      <c r="T29" s="73"/>
      <c r="U29" s="73"/>
      <c r="V29" s="73"/>
      <c r="W29" s="73"/>
      <c r="X29" s="42"/>
      <c r="Y29" s="42"/>
      <c r="Z29" s="35">
        <f t="shared" si="0"/>
        <v>271079.27</v>
      </c>
      <c r="AA29" s="70">
        <v>22757</v>
      </c>
      <c r="AB29" s="71">
        <v>18577</v>
      </c>
    </row>
    <row r="30" spans="1:28" s="18" customFormat="1">
      <c r="A30" s="7" t="s">
        <v>40</v>
      </c>
      <c r="B30" s="8" t="s">
        <v>214</v>
      </c>
      <c r="C30" s="32" t="s">
        <v>183</v>
      </c>
      <c r="D30" s="42">
        <v>76886</v>
      </c>
      <c r="E30" s="42">
        <v>3600</v>
      </c>
      <c r="F30" s="42"/>
      <c r="G30" s="42"/>
      <c r="H30" s="42"/>
      <c r="I30" s="42"/>
      <c r="J30" s="42"/>
      <c r="K30" s="42"/>
      <c r="L30" s="53"/>
      <c r="M30" s="53"/>
      <c r="N30" s="53"/>
      <c r="O30" s="73"/>
      <c r="P30" s="73"/>
      <c r="Q30" s="73"/>
      <c r="R30" s="73"/>
      <c r="S30" s="73"/>
      <c r="T30" s="73"/>
      <c r="U30" s="73"/>
      <c r="V30" s="73"/>
      <c r="W30" s="73"/>
      <c r="X30" s="42"/>
      <c r="Y30" s="42"/>
      <c r="Z30" s="35">
        <f t="shared" si="0"/>
        <v>80486</v>
      </c>
      <c r="AA30" s="70">
        <v>6000</v>
      </c>
      <c r="AB30" s="71">
        <v>6000</v>
      </c>
    </row>
    <row r="31" spans="1:28" s="18" customFormat="1">
      <c r="A31" s="7" t="s">
        <v>41</v>
      </c>
      <c r="B31" s="8" t="s">
        <v>215</v>
      </c>
      <c r="C31" s="34" t="s">
        <v>216</v>
      </c>
      <c r="D31" s="42">
        <v>2720374</v>
      </c>
      <c r="E31" s="42">
        <v>1326696</v>
      </c>
      <c r="F31" s="42"/>
      <c r="G31" s="42"/>
      <c r="H31" s="42"/>
      <c r="I31" s="42"/>
      <c r="J31" s="42"/>
      <c r="K31" s="42">
        <v>244507</v>
      </c>
      <c r="L31" s="53"/>
      <c r="M31" s="53"/>
      <c r="N31" s="53"/>
      <c r="O31" s="174">
        <v>1336087</v>
      </c>
      <c r="P31" s="73"/>
      <c r="Q31" s="73"/>
      <c r="R31" s="73"/>
      <c r="S31" s="73"/>
      <c r="T31" s="175">
        <v>47707</v>
      </c>
      <c r="U31" s="73"/>
      <c r="V31" s="175">
        <v>221537</v>
      </c>
      <c r="W31" s="73"/>
      <c r="X31" s="42"/>
      <c r="Y31" s="42"/>
      <c r="Z31" s="35">
        <f t="shared" si="0"/>
        <v>5896908</v>
      </c>
      <c r="AA31" s="70">
        <v>14879670.313333334</v>
      </c>
      <c r="AB31" s="71">
        <v>688918</v>
      </c>
    </row>
    <row r="32" spans="1:28" s="18" customFormat="1">
      <c r="A32" s="7" t="s">
        <v>42</v>
      </c>
      <c r="B32" s="8" t="s">
        <v>217</v>
      </c>
      <c r="C32" s="28" t="s">
        <v>187</v>
      </c>
      <c r="D32" s="42">
        <v>814564</v>
      </c>
      <c r="E32" s="42">
        <v>86256.31</v>
      </c>
      <c r="F32" s="42"/>
      <c r="G32" s="42"/>
      <c r="H32" s="42"/>
      <c r="I32" s="42"/>
      <c r="J32" s="42"/>
      <c r="K32" s="42">
        <v>52548</v>
      </c>
      <c r="L32" s="53"/>
      <c r="M32" s="53"/>
      <c r="N32" s="53"/>
      <c r="O32" s="73"/>
      <c r="P32" s="73"/>
      <c r="Q32" s="73"/>
      <c r="R32" s="73"/>
      <c r="S32" s="73"/>
      <c r="T32" s="73"/>
      <c r="U32" s="73"/>
      <c r="V32" s="73"/>
      <c r="W32" s="73"/>
      <c r="X32" s="42"/>
      <c r="Y32" s="42"/>
      <c r="Z32" s="35">
        <f t="shared" si="0"/>
        <v>953368.31</v>
      </c>
      <c r="AA32" s="70">
        <v>1421245.1933333334</v>
      </c>
      <c r="AB32" s="71">
        <v>156161</v>
      </c>
    </row>
    <row r="33" spans="1:28" s="18" customFormat="1">
      <c r="A33" s="7" t="s">
        <v>43</v>
      </c>
      <c r="B33" s="8" t="s">
        <v>218</v>
      </c>
      <c r="C33" s="28" t="s">
        <v>187</v>
      </c>
      <c r="D33" s="42">
        <v>358661</v>
      </c>
      <c r="E33" s="42">
        <v>28831.379999999997</v>
      </c>
      <c r="F33" s="42"/>
      <c r="G33" s="42"/>
      <c r="H33" s="42"/>
      <c r="I33" s="42"/>
      <c r="J33" s="42"/>
      <c r="K33" s="42"/>
      <c r="L33" s="53"/>
      <c r="M33" s="53"/>
      <c r="N33" s="53"/>
      <c r="O33" s="73"/>
      <c r="P33" s="73"/>
      <c r="Q33" s="73"/>
      <c r="R33" s="73"/>
      <c r="S33" s="73"/>
      <c r="T33" s="73"/>
      <c r="U33" s="73"/>
      <c r="V33" s="73"/>
      <c r="W33" s="73"/>
      <c r="X33" s="42"/>
      <c r="Y33" s="42"/>
      <c r="Z33" s="35">
        <f t="shared" si="0"/>
        <v>387492.38</v>
      </c>
      <c r="AA33" s="70">
        <v>98357.753333333341</v>
      </c>
      <c r="AB33" s="71">
        <v>7928</v>
      </c>
    </row>
    <row r="34" spans="1:28" s="18" customFormat="1">
      <c r="A34" s="7" t="s">
        <v>44</v>
      </c>
      <c r="B34" s="8" t="s">
        <v>219</v>
      </c>
      <c r="C34" s="34" t="s">
        <v>216</v>
      </c>
      <c r="D34" s="42">
        <v>367443</v>
      </c>
      <c r="E34" s="42">
        <v>23779.05</v>
      </c>
      <c r="F34" s="42"/>
      <c r="G34" s="42"/>
      <c r="H34" s="42"/>
      <c r="I34" s="42"/>
      <c r="J34" s="42"/>
      <c r="K34" s="42"/>
      <c r="L34" s="53"/>
      <c r="M34" s="53"/>
      <c r="N34" s="53"/>
      <c r="O34" s="73"/>
      <c r="P34" s="73"/>
      <c r="Q34" s="73"/>
      <c r="R34" s="73"/>
      <c r="S34" s="73"/>
      <c r="T34" s="73"/>
      <c r="U34" s="73"/>
      <c r="V34" s="73"/>
      <c r="W34" s="73"/>
      <c r="X34" s="42"/>
      <c r="Y34" s="42"/>
      <c r="Z34" s="35">
        <f t="shared" ref="Z34:Z54" si="1">SUM(D34:Y34)</f>
        <v>391222.05</v>
      </c>
      <c r="AA34" s="70">
        <v>304365.68</v>
      </c>
      <c r="AB34" s="71">
        <v>51695</v>
      </c>
    </row>
    <row r="35" spans="1:28" s="18" customFormat="1">
      <c r="A35" s="7" t="s">
        <v>45</v>
      </c>
      <c r="B35" s="8" t="s">
        <v>220</v>
      </c>
      <c r="C35" s="28" t="s">
        <v>187</v>
      </c>
      <c r="D35" s="42">
        <v>712504</v>
      </c>
      <c r="E35" s="42">
        <v>52201.8</v>
      </c>
      <c r="F35" s="42"/>
      <c r="G35" s="42"/>
      <c r="H35" s="42"/>
      <c r="I35" s="42"/>
      <c r="J35" s="42"/>
      <c r="K35" s="42"/>
      <c r="L35" s="53"/>
      <c r="M35" s="53"/>
      <c r="N35" s="53"/>
      <c r="O35" s="73"/>
      <c r="P35" s="73"/>
      <c r="Q35" s="73"/>
      <c r="R35" s="73"/>
      <c r="S35" s="73"/>
      <c r="T35" s="73"/>
      <c r="U35" s="73"/>
      <c r="V35" s="73"/>
      <c r="W35" s="73"/>
      <c r="X35" s="42"/>
      <c r="Y35" s="42"/>
      <c r="Z35" s="35">
        <f t="shared" si="1"/>
        <v>764705.8</v>
      </c>
      <c r="AA35" s="70">
        <v>206204.77333333332</v>
      </c>
      <c r="AB35" s="71">
        <v>31685</v>
      </c>
    </row>
    <row r="36" spans="1:28" s="18" customFormat="1">
      <c r="A36" s="7" t="s">
        <v>46</v>
      </c>
      <c r="B36" s="8" t="s">
        <v>221</v>
      </c>
      <c r="C36" s="32" t="s">
        <v>183</v>
      </c>
      <c r="D36" s="42">
        <v>102642</v>
      </c>
      <c r="E36" s="42">
        <v>14760</v>
      </c>
      <c r="F36" s="42"/>
      <c r="G36" s="42"/>
      <c r="H36" s="42"/>
      <c r="I36" s="42"/>
      <c r="J36" s="42"/>
      <c r="K36" s="42"/>
      <c r="L36" s="53"/>
      <c r="M36" s="53"/>
      <c r="N36" s="53"/>
      <c r="O36" s="73"/>
      <c r="P36" s="73"/>
      <c r="Q36" s="73"/>
      <c r="R36" s="73"/>
      <c r="S36" s="73"/>
      <c r="T36" s="73"/>
      <c r="U36" s="73"/>
      <c r="V36" s="73"/>
      <c r="W36" s="73"/>
      <c r="X36" s="42"/>
      <c r="Y36" s="42"/>
      <c r="Z36" s="35">
        <f t="shared" si="1"/>
        <v>117402</v>
      </c>
      <c r="AA36" s="70">
        <v>110455.72666666668</v>
      </c>
      <c r="AB36" s="71">
        <v>47625</v>
      </c>
    </row>
    <row r="37" spans="1:28" s="18" customFormat="1">
      <c r="A37" s="7" t="s">
        <v>47</v>
      </c>
      <c r="B37" s="8" t="s">
        <v>222</v>
      </c>
      <c r="C37" s="33" t="s">
        <v>190</v>
      </c>
      <c r="D37" s="42">
        <v>94299</v>
      </c>
      <c r="E37" s="42">
        <v>0</v>
      </c>
      <c r="F37" s="42"/>
      <c r="G37" s="42"/>
      <c r="H37" s="42"/>
      <c r="I37" s="42"/>
      <c r="J37" s="42"/>
      <c r="K37" s="42"/>
      <c r="L37" s="53"/>
      <c r="M37" s="53"/>
      <c r="N37" s="53"/>
      <c r="O37" s="73"/>
      <c r="P37" s="73"/>
      <c r="Q37" s="73"/>
      <c r="R37" s="73"/>
      <c r="S37" s="73"/>
      <c r="T37" s="73"/>
      <c r="U37" s="73"/>
      <c r="V37" s="73"/>
      <c r="W37" s="73"/>
      <c r="X37" s="42"/>
      <c r="Y37" s="42"/>
      <c r="Z37" s="35">
        <f t="shared" si="1"/>
        <v>94299</v>
      </c>
      <c r="AA37" s="70">
        <v>4116.206666666666</v>
      </c>
      <c r="AB37" s="71">
        <v>3473</v>
      </c>
    </row>
    <row r="38" spans="1:28" s="18" customFormat="1">
      <c r="A38" s="7" t="s">
        <v>48</v>
      </c>
      <c r="B38" s="8" t="s">
        <v>223</v>
      </c>
      <c r="C38" s="32" t="s">
        <v>183</v>
      </c>
      <c r="D38" s="42">
        <v>92757</v>
      </c>
      <c r="E38" s="42">
        <v>8738.93</v>
      </c>
      <c r="F38" s="42"/>
      <c r="G38" s="42"/>
      <c r="H38" s="42"/>
      <c r="I38" s="42"/>
      <c r="J38" s="42"/>
      <c r="K38" s="42"/>
      <c r="L38" s="53"/>
      <c r="M38" s="53"/>
      <c r="N38" s="53"/>
      <c r="O38" s="73"/>
      <c r="P38" s="73"/>
      <c r="Q38" s="73"/>
      <c r="R38" s="73"/>
      <c r="S38" s="73"/>
      <c r="T38" s="73"/>
      <c r="U38" s="73"/>
      <c r="V38" s="73"/>
      <c r="W38" s="73"/>
      <c r="X38" s="42"/>
      <c r="Y38" s="42"/>
      <c r="Z38" s="35">
        <f t="shared" si="1"/>
        <v>101495.93</v>
      </c>
      <c r="AA38" s="70">
        <v>33631.026666666665</v>
      </c>
      <c r="AB38" s="71">
        <v>13917</v>
      </c>
    </row>
    <row r="39" spans="1:28" s="18" customFormat="1">
      <c r="A39" s="7" t="s">
        <v>49</v>
      </c>
      <c r="B39" s="8" t="s">
        <v>224</v>
      </c>
      <c r="C39" s="33" t="s">
        <v>190</v>
      </c>
      <c r="D39" s="42">
        <v>196507</v>
      </c>
      <c r="E39" s="42">
        <v>17293.73</v>
      </c>
      <c r="F39" s="42"/>
      <c r="G39" s="42"/>
      <c r="H39" s="42"/>
      <c r="I39" s="42"/>
      <c r="J39" s="42"/>
      <c r="K39" s="42"/>
      <c r="L39" s="53"/>
      <c r="M39" s="53"/>
      <c r="N39" s="53"/>
      <c r="O39" s="73"/>
      <c r="P39" s="73"/>
      <c r="Q39" s="73"/>
      <c r="R39" s="73"/>
      <c r="S39" s="73"/>
      <c r="T39" s="73"/>
      <c r="U39" s="73"/>
      <c r="V39" s="73"/>
      <c r="W39" s="73"/>
      <c r="X39" s="42"/>
      <c r="Y39" s="42"/>
      <c r="Z39" s="35">
        <f t="shared" si="1"/>
        <v>213800.73</v>
      </c>
      <c r="AA39" s="70">
        <v>94711.33666666667</v>
      </c>
      <c r="AB39" s="71">
        <v>51037</v>
      </c>
    </row>
    <row r="40" spans="1:28" s="18" customFormat="1">
      <c r="A40" s="7" t="s">
        <v>50</v>
      </c>
      <c r="B40" s="8" t="s">
        <v>225</v>
      </c>
      <c r="C40" s="34" t="s">
        <v>216</v>
      </c>
      <c r="D40" s="42">
        <v>12534819</v>
      </c>
      <c r="E40" s="42">
        <v>5574016.1799999997</v>
      </c>
      <c r="F40" s="42"/>
      <c r="G40" s="42"/>
      <c r="H40" s="42"/>
      <c r="I40" s="42"/>
      <c r="J40" s="42">
        <v>239632</v>
      </c>
      <c r="K40" s="42"/>
      <c r="L40" s="53"/>
      <c r="M40" s="53"/>
      <c r="N40" s="173">
        <v>399675</v>
      </c>
      <c r="O40" s="73"/>
      <c r="P40" s="73"/>
      <c r="Q40" s="73"/>
      <c r="R40" s="73"/>
      <c r="S40" s="175">
        <v>77841</v>
      </c>
      <c r="T40" s="73"/>
      <c r="U40" s="73"/>
      <c r="V40" s="73"/>
      <c r="W40" s="73"/>
      <c r="X40" s="42"/>
      <c r="Y40" s="42"/>
      <c r="Z40" s="35">
        <f t="shared" si="1"/>
        <v>18825983.18</v>
      </c>
      <c r="AA40" s="70">
        <v>59043771.096666671</v>
      </c>
      <c r="AB40" s="71">
        <v>21253298</v>
      </c>
    </row>
    <row r="41" spans="1:28" s="18" customFormat="1">
      <c r="A41" s="7" t="s">
        <v>51</v>
      </c>
      <c r="B41" s="8" t="s">
        <v>226</v>
      </c>
      <c r="C41" s="32" t="s">
        <v>183</v>
      </c>
      <c r="D41" s="42">
        <v>239177</v>
      </c>
      <c r="E41" s="42">
        <v>21780</v>
      </c>
      <c r="F41" s="42"/>
      <c r="G41" s="42"/>
      <c r="H41" s="42"/>
      <c r="I41" s="42"/>
      <c r="J41" s="42"/>
      <c r="K41" s="42"/>
      <c r="L41" s="53"/>
      <c r="M41" s="53"/>
      <c r="N41" s="53"/>
      <c r="O41" s="73"/>
      <c r="P41" s="73"/>
      <c r="Q41" s="73"/>
      <c r="R41" s="73"/>
      <c r="S41" s="73"/>
      <c r="T41" s="73"/>
      <c r="U41" s="73"/>
      <c r="V41" s="73"/>
      <c r="W41" s="73"/>
      <c r="X41" s="42"/>
      <c r="Y41" s="42"/>
      <c r="Z41" s="35">
        <f t="shared" si="1"/>
        <v>260957</v>
      </c>
      <c r="AA41" s="70">
        <v>196650.75</v>
      </c>
      <c r="AB41" s="71">
        <v>76270</v>
      </c>
    </row>
    <row r="42" spans="1:28" s="22" customFormat="1" ht="15.75">
      <c r="A42" s="7" t="s">
        <v>52</v>
      </c>
      <c r="B42" s="8" t="s">
        <v>227</v>
      </c>
      <c r="C42" s="33" t="s">
        <v>190</v>
      </c>
      <c r="D42" s="42">
        <v>361150</v>
      </c>
      <c r="E42" s="42">
        <v>37254.050000000003</v>
      </c>
      <c r="F42" s="42"/>
      <c r="G42" s="42"/>
      <c r="H42" s="42"/>
      <c r="I42" s="42"/>
      <c r="J42" s="42"/>
      <c r="K42" s="42"/>
      <c r="L42" s="53"/>
      <c r="M42" s="53"/>
      <c r="N42" s="53"/>
      <c r="O42" s="73"/>
      <c r="P42" s="73"/>
      <c r="Q42" s="73"/>
      <c r="R42" s="73"/>
      <c r="S42" s="73"/>
      <c r="T42" s="73"/>
      <c r="U42" s="73"/>
      <c r="V42" s="73"/>
      <c r="W42" s="73"/>
      <c r="X42" s="42"/>
      <c r="Y42" s="42"/>
      <c r="Z42" s="35">
        <f t="shared" si="1"/>
        <v>398404.05</v>
      </c>
      <c r="AA42" s="70">
        <v>507524.59</v>
      </c>
      <c r="AB42" s="71">
        <v>94895</v>
      </c>
    </row>
    <row r="43" spans="1:28" s="22" customFormat="1" ht="15.75">
      <c r="A43" s="7" t="s">
        <v>53</v>
      </c>
      <c r="B43" s="8" t="s">
        <v>228</v>
      </c>
      <c r="C43" s="34" t="s">
        <v>216</v>
      </c>
      <c r="D43" s="42">
        <v>3073558</v>
      </c>
      <c r="E43" s="42">
        <v>1396787.2</v>
      </c>
      <c r="F43" s="42"/>
      <c r="G43" s="42"/>
      <c r="H43" s="42"/>
      <c r="I43" s="42"/>
      <c r="J43" s="42"/>
      <c r="K43" s="42"/>
      <c r="L43" s="53"/>
      <c r="M43" s="53"/>
      <c r="N43" s="53"/>
      <c r="O43" s="73"/>
      <c r="P43" s="73"/>
      <c r="Q43" s="174">
        <v>417182</v>
      </c>
      <c r="R43" s="73"/>
      <c r="S43" s="73"/>
      <c r="T43" s="73"/>
      <c r="U43" s="73"/>
      <c r="V43" s="73"/>
      <c r="W43" s="73"/>
      <c r="X43" s="42"/>
      <c r="Y43" s="42"/>
      <c r="Z43" s="35">
        <f t="shared" si="1"/>
        <v>4887527.2</v>
      </c>
      <c r="AA43" s="70">
        <v>14408121.776666665</v>
      </c>
      <c r="AB43" s="71">
        <v>1191940</v>
      </c>
    </row>
    <row r="44" spans="1:28" s="22" customFormat="1" ht="15.75">
      <c r="A44" s="7" t="s">
        <v>54</v>
      </c>
      <c r="B44" s="8" t="s">
        <v>229</v>
      </c>
      <c r="C44" s="28" t="s">
        <v>187</v>
      </c>
      <c r="D44" s="42">
        <v>269941</v>
      </c>
      <c r="E44" s="42">
        <v>15926.7</v>
      </c>
      <c r="F44" s="42"/>
      <c r="G44" s="42"/>
      <c r="H44" s="42"/>
      <c r="I44" s="42"/>
      <c r="J44" s="42"/>
      <c r="K44" s="42"/>
      <c r="L44" s="53"/>
      <c r="M44" s="53"/>
      <c r="N44" s="53"/>
      <c r="O44" s="73"/>
      <c r="P44" s="73"/>
      <c r="Q44" s="73"/>
      <c r="R44" s="73"/>
      <c r="S44" s="73"/>
      <c r="T44" s="73"/>
      <c r="U44" s="73"/>
      <c r="V44" s="73"/>
      <c r="W44" s="73"/>
      <c r="X44" s="42"/>
      <c r="Y44" s="42"/>
      <c r="Z44" s="35">
        <f t="shared" si="1"/>
        <v>285867.7</v>
      </c>
      <c r="AA44" s="70">
        <v>217474.74666666667</v>
      </c>
      <c r="AB44" s="71">
        <v>54213</v>
      </c>
    </row>
    <row r="45" spans="1:28" s="22" customFormat="1" ht="15.75">
      <c r="A45" s="7" t="s">
        <v>55</v>
      </c>
      <c r="B45" s="8" t="s">
        <v>230</v>
      </c>
      <c r="C45" s="29" t="s">
        <v>201</v>
      </c>
      <c r="D45" s="42">
        <v>286949</v>
      </c>
      <c r="E45" s="42">
        <v>22265.23</v>
      </c>
      <c r="F45" s="42"/>
      <c r="G45" s="42"/>
      <c r="H45" s="42"/>
      <c r="I45" s="42"/>
      <c r="J45" s="42"/>
      <c r="K45" s="42"/>
      <c r="L45" s="53"/>
      <c r="M45" s="53"/>
      <c r="N45" s="53"/>
      <c r="O45" s="73"/>
      <c r="P45" s="73"/>
      <c r="Q45" s="73"/>
      <c r="R45" s="73"/>
      <c r="S45" s="73"/>
      <c r="T45" s="73"/>
      <c r="U45" s="73"/>
      <c r="V45" s="73"/>
      <c r="W45" s="73"/>
      <c r="X45" s="42"/>
      <c r="Y45" s="42"/>
      <c r="Z45" s="35">
        <f t="shared" si="1"/>
        <v>309214.23</v>
      </c>
      <c r="AA45" s="70">
        <v>62066.880000000005</v>
      </c>
      <c r="AB45" s="71">
        <v>9197</v>
      </c>
    </row>
    <row r="46" spans="1:28" s="22" customFormat="1" ht="15.75">
      <c r="A46" s="7" t="s">
        <v>56</v>
      </c>
      <c r="B46" s="8" t="s">
        <v>231</v>
      </c>
      <c r="C46" s="34" t="s">
        <v>216</v>
      </c>
      <c r="D46" s="42">
        <v>198152</v>
      </c>
      <c r="E46" s="42">
        <v>15939.859999999999</v>
      </c>
      <c r="F46" s="42"/>
      <c r="G46" s="42"/>
      <c r="H46" s="42"/>
      <c r="I46" s="42"/>
      <c r="J46" s="42"/>
      <c r="K46" s="42"/>
      <c r="L46" s="53"/>
      <c r="M46" s="53"/>
      <c r="N46" s="53"/>
      <c r="O46" s="73"/>
      <c r="P46" s="73"/>
      <c r="Q46" s="73"/>
      <c r="R46" s="73"/>
      <c r="S46" s="73"/>
      <c r="T46" s="73"/>
      <c r="U46" s="73"/>
      <c r="V46" s="73"/>
      <c r="W46" s="73"/>
      <c r="X46" s="42"/>
      <c r="Y46" s="42"/>
      <c r="Z46" s="35">
        <f t="shared" si="1"/>
        <v>214091.86</v>
      </c>
      <c r="AA46" s="70">
        <v>66150.396666666667</v>
      </c>
      <c r="AB46" s="71">
        <v>404</v>
      </c>
    </row>
    <row r="47" spans="1:28" s="22" customFormat="1" ht="15.75">
      <c r="A47" s="7" t="s">
        <v>57</v>
      </c>
      <c r="B47" s="8" t="s">
        <v>232</v>
      </c>
      <c r="C47" s="32" t="s">
        <v>183</v>
      </c>
      <c r="D47" s="42">
        <v>1267909</v>
      </c>
      <c r="E47" s="42">
        <v>280955.21999999997</v>
      </c>
      <c r="F47" s="42"/>
      <c r="G47" s="42"/>
      <c r="H47" s="42"/>
      <c r="I47" s="42"/>
      <c r="J47" s="42"/>
      <c r="K47" s="42"/>
      <c r="L47" s="53"/>
      <c r="M47" s="53"/>
      <c r="N47" s="53"/>
      <c r="O47" s="73"/>
      <c r="P47" s="73"/>
      <c r="Q47" s="73"/>
      <c r="R47" s="73"/>
      <c r="S47" s="73"/>
      <c r="T47" s="73"/>
      <c r="U47" s="73"/>
      <c r="V47" s="73"/>
      <c r="W47" s="73"/>
      <c r="X47" s="42"/>
      <c r="Y47" s="42"/>
      <c r="Z47" s="35">
        <f t="shared" si="1"/>
        <v>1548864.22</v>
      </c>
      <c r="AA47" s="70">
        <v>3333577.6666666665</v>
      </c>
      <c r="AB47" s="71">
        <v>616276</v>
      </c>
    </row>
    <row r="48" spans="1:28" s="22" customFormat="1" ht="15.75">
      <c r="A48" s="7" t="s">
        <v>58</v>
      </c>
      <c r="B48" s="8" t="s">
        <v>233</v>
      </c>
      <c r="C48" s="34" t="s">
        <v>216</v>
      </c>
      <c r="D48" s="42">
        <v>827192</v>
      </c>
      <c r="E48" s="42">
        <v>106678.32</v>
      </c>
      <c r="F48" s="42"/>
      <c r="G48" s="42"/>
      <c r="H48" s="42"/>
      <c r="I48" s="42"/>
      <c r="J48" s="42"/>
      <c r="K48" s="42"/>
      <c r="L48" s="53"/>
      <c r="M48" s="53"/>
      <c r="N48" s="53"/>
      <c r="O48" s="73"/>
      <c r="P48" s="73"/>
      <c r="Q48" s="73"/>
      <c r="R48" s="73"/>
      <c r="S48" s="73"/>
      <c r="T48" s="73"/>
      <c r="U48" s="73"/>
      <c r="V48" s="73"/>
      <c r="W48" s="73"/>
      <c r="X48" s="42"/>
      <c r="Y48" s="42"/>
      <c r="Z48" s="35">
        <f t="shared" si="1"/>
        <v>933870.32000000007</v>
      </c>
      <c r="AA48" s="70">
        <v>1949138.5066666666</v>
      </c>
      <c r="AB48" s="142">
        <v>131931</v>
      </c>
    </row>
    <row r="49" spans="1:28" s="22" customFormat="1" ht="15.75">
      <c r="A49" s="7" t="s">
        <v>59</v>
      </c>
      <c r="B49" s="8" t="s">
        <v>234</v>
      </c>
      <c r="C49" s="32" t="s">
        <v>183</v>
      </c>
      <c r="D49" s="42">
        <v>4486042</v>
      </c>
      <c r="E49" s="42">
        <v>1557636.38</v>
      </c>
      <c r="F49" s="42"/>
      <c r="G49" s="42"/>
      <c r="H49" s="42">
        <v>500000</v>
      </c>
      <c r="I49" s="42"/>
      <c r="J49" s="42">
        <v>50360</v>
      </c>
      <c r="K49" s="42">
        <v>21558</v>
      </c>
      <c r="L49" s="53"/>
      <c r="M49" s="173">
        <v>1095456</v>
      </c>
      <c r="N49" s="53"/>
      <c r="O49" s="73"/>
      <c r="P49" s="73"/>
      <c r="Q49" s="73"/>
      <c r="R49" s="73"/>
      <c r="S49" s="73"/>
      <c r="T49" s="73"/>
      <c r="U49" s="73"/>
      <c r="V49" s="175">
        <v>114908</v>
      </c>
      <c r="W49" s="73"/>
      <c r="X49" s="42"/>
      <c r="Y49" s="42"/>
      <c r="Z49" s="35">
        <f t="shared" si="1"/>
        <v>7825960.3799999999</v>
      </c>
      <c r="AA49" s="70">
        <v>18553611.026666671</v>
      </c>
      <c r="AB49" s="142">
        <v>3348951</v>
      </c>
    </row>
    <row r="50" spans="1:28" s="22" customFormat="1" ht="15.75">
      <c r="A50" s="7" t="s">
        <v>60</v>
      </c>
      <c r="B50" s="8" t="s">
        <v>235</v>
      </c>
      <c r="C50" s="28" t="s">
        <v>187</v>
      </c>
      <c r="D50" s="42">
        <v>299473</v>
      </c>
      <c r="E50" s="42">
        <v>22026</v>
      </c>
      <c r="F50" s="42"/>
      <c r="G50" s="42"/>
      <c r="H50" s="42"/>
      <c r="I50" s="42"/>
      <c r="J50" s="42"/>
      <c r="K50" s="42"/>
      <c r="L50" s="53"/>
      <c r="M50" s="53"/>
      <c r="N50" s="53"/>
      <c r="O50" s="73"/>
      <c r="P50" s="73"/>
      <c r="Q50" s="73"/>
      <c r="R50" s="73"/>
      <c r="S50" s="73"/>
      <c r="T50" s="73"/>
      <c r="U50" s="73"/>
      <c r="V50" s="73"/>
      <c r="W50" s="73"/>
      <c r="X50" s="42"/>
      <c r="Y50" s="42"/>
      <c r="Z50" s="35">
        <f t="shared" si="1"/>
        <v>321499</v>
      </c>
      <c r="AA50" s="70">
        <v>70719.990000000005</v>
      </c>
      <c r="AB50" s="71">
        <v>43680</v>
      </c>
    </row>
    <row r="51" spans="1:28" s="22" customFormat="1" ht="15.75">
      <c r="A51" s="7" t="s">
        <v>61</v>
      </c>
      <c r="B51" s="8" t="s">
        <v>236</v>
      </c>
      <c r="C51" s="34" t="s">
        <v>216</v>
      </c>
      <c r="D51" s="42">
        <v>294709</v>
      </c>
      <c r="E51" s="42">
        <v>23928.84</v>
      </c>
      <c r="F51" s="42"/>
      <c r="G51" s="42"/>
      <c r="H51" s="42"/>
      <c r="I51" s="42"/>
      <c r="J51" s="42"/>
      <c r="K51" s="42"/>
      <c r="L51" s="53"/>
      <c r="M51" s="53"/>
      <c r="N51" s="53"/>
      <c r="O51" s="73"/>
      <c r="P51" s="73"/>
      <c r="Q51" s="73"/>
      <c r="R51" s="73"/>
      <c r="S51" s="73"/>
      <c r="T51" s="73"/>
      <c r="U51" s="73"/>
      <c r="V51" s="73"/>
      <c r="W51" s="73"/>
      <c r="X51" s="42"/>
      <c r="Y51" s="42"/>
      <c r="Z51" s="35">
        <f t="shared" si="1"/>
        <v>318637.84000000003</v>
      </c>
      <c r="AA51" s="70">
        <v>152785.59999999998</v>
      </c>
      <c r="AB51" s="71">
        <v>21950</v>
      </c>
    </row>
    <row r="52" spans="1:28" s="22" customFormat="1" ht="15.75">
      <c r="A52" s="7" t="s">
        <v>62</v>
      </c>
      <c r="B52" s="8" t="s">
        <v>237</v>
      </c>
      <c r="C52" s="28" t="s">
        <v>187</v>
      </c>
      <c r="D52" s="42">
        <v>201869</v>
      </c>
      <c r="E52" s="42">
        <v>14580</v>
      </c>
      <c r="F52" s="42"/>
      <c r="G52" s="42" t="s">
        <v>436</v>
      </c>
      <c r="H52" s="42"/>
      <c r="I52" s="42"/>
      <c r="J52" s="42"/>
      <c r="K52" s="42"/>
      <c r="L52" s="53"/>
      <c r="M52" s="53"/>
      <c r="N52" s="53"/>
      <c r="O52" s="73"/>
      <c r="P52" s="73"/>
      <c r="Q52" s="73"/>
      <c r="R52" s="73"/>
      <c r="S52" s="73"/>
      <c r="T52" s="73"/>
      <c r="U52" s="73"/>
      <c r="V52" s="73"/>
      <c r="W52" s="73"/>
      <c r="X52" s="42"/>
      <c r="Y52" s="42"/>
      <c r="Z52" s="35">
        <f t="shared" si="1"/>
        <v>216449</v>
      </c>
      <c r="AA52" s="70">
        <v>63735.149999999994</v>
      </c>
      <c r="AB52" s="71">
        <v>18926</v>
      </c>
    </row>
    <row r="53" spans="1:28" s="22" customFormat="1" ht="15.75">
      <c r="A53" s="7" t="s">
        <v>63</v>
      </c>
      <c r="B53" s="8" t="s">
        <v>238</v>
      </c>
      <c r="C53" s="33" t="s">
        <v>190</v>
      </c>
      <c r="D53" s="42">
        <v>203498</v>
      </c>
      <c r="E53" s="42">
        <v>8209.51</v>
      </c>
      <c r="F53" s="42"/>
      <c r="G53" s="42"/>
      <c r="H53" s="42"/>
      <c r="I53" s="42"/>
      <c r="J53" s="42"/>
      <c r="K53" s="42"/>
      <c r="L53" s="53"/>
      <c r="M53" s="53"/>
      <c r="N53" s="53"/>
      <c r="O53" s="73"/>
      <c r="P53" s="73"/>
      <c r="Q53" s="73"/>
      <c r="R53" s="73"/>
      <c r="S53" s="73"/>
      <c r="T53" s="73"/>
      <c r="U53" s="73"/>
      <c r="V53" s="73"/>
      <c r="W53" s="73"/>
      <c r="X53" s="42"/>
      <c r="Y53" s="42"/>
      <c r="Z53" s="35">
        <f t="shared" si="1"/>
        <v>211707.51</v>
      </c>
      <c r="AA53" s="70">
        <v>75071.743333333332</v>
      </c>
      <c r="AB53" s="71">
        <v>11893</v>
      </c>
    </row>
    <row r="54" spans="1:28" s="22" customFormat="1" ht="15.75">
      <c r="A54" s="7" t="s">
        <v>64</v>
      </c>
      <c r="B54" s="8" t="s">
        <v>239</v>
      </c>
      <c r="C54" s="27" t="s">
        <v>185</v>
      </c>
      <c r="D54" s="42">
        <v>3125588</v>
      </c>
      <c r="E54" s="42">
        <v>1453410.78</v>
      </c>
      <c r="F54" s="42"/>
      <c r="G54" s="42"/>
      <c r="H54" s="42"/>
      <c r="I54" s="42"/>
      <c r="J54" s="42">
        <v>54413</v>
      </c>
      <c r="K54" s="42">
        <v>233684</v>
      </c>
      <c r="L54" s="53"/>
      <c r="M54" s="53"/>
      <c r="N54" s="53"/>
      <c r="O54" s="73"/>
      <c r="P54" s="73"/>
      <c r="Q54" s="73"/>
      <c r="R54" s="73"/>
      <c r="S54" s="73"/>
      <c r="T54" s="73"/>
      <c r="U54" s="73"/>
      <c r="V54" s="175">
        <v>133240</v>
      </c>
      <c r="W54" s="73"/>
      <c r="X54" s="42"/>
      <c r="Y54" s="42"/>
      <c r="Z54" s="35">
        <f t="shared" si="1"/>
        <v>5000335.78</v>
      </c>
      <c r="AA54" s="70">
        <v>18385516.873333331</v>
      </c>
      <c r="AB54" s="71">
        <v>1774177</v>
      </c>
    </row>
    <row r="55" spans="1:28" s="18" customFormat="1">
      <c r="A55" s="7" t="s">
        <v>65</v>
      </c>
      <c r="B55" s="8" t="s">
        <v>240</v>
      </c>
      <c r="C55" s="28" t="s">
        <v>187</v>
      </c>
      <c r="D55" s="42">
        <v>222788</v>
      </c>
      <c r="E55" s="42">
        <v>38740.04</v>
      </c>
      <c r="F55" s="42"/>
      <c r="G55" s="42"/>
      <c r="H55" s="42"/>
      <c r="I55" s="42"/>
      <c r="J55" s="42"/>
      <c r="K55" s="42"/>
      <c r="L55" s="53"/>
      <c r="M55" s="53"/>
      <c r="N55" s="53"/>
      <c r="O55" s="73"/>
      <c r="P55" s="73"/>
      <c r="Q55" s="73"/>
      <c r="R55" s="73"/>
      <c r="S55" s="73"/>
      <c r="T55" s="73"/>
      <c r="U55" s="73"/>
      <c r="V55" s="73"/>
      <c r="W55" s="73"/>
      <c r="X55" s="42"/>
      <c r="Y55" s="42"/>
      <c r="Z55" s="35">
        <f t="shared" ref="Z55:Z66" si="2">SUM(D55:Y55)</f>
        <v>261528.04</v>
      </c>
      <c r="AA55" s="70">
        <v>301545.74</v>
      </c>
      <c r="AB55" s="71">
        <v>78636</v>
      </c>
    </row>
    <row r="56" spans="1:28" s="18" customFormat="1">
      <c r="A56" s="7" t="s">
        <v>66</v>
      </c>
      <c r="B56" s="8" t="s">
        <v>241</v>
      </c>
      <c r="C56" s="32" t="s">
        <v>183</v>
      </c>
      <c r="D56" s="42">
        <v>217662</v>
      </c>
      <c r="E56" s="42">
        <v>20858.68</v>
      </c>
      <c r="F56" s="42"/>
      <c r="G56" s="42"/>
      <c r="H56" s="42"/>
      <c r="I56" s="42"/>
      <c r="J56" s="42"/>
      <c r="K56" s="42"/>
      <c r="L56" s="53"/>
      <c r="M56" s="53"/>
      <c r="N56" s="53"/>
      <c r="O56" s="73"/>
      <c r="P56" s="73"/>
      <c r="Q56" s="73"/>
      <c r="R56" s="73"/>
      <c r="S56" s="73"/>
      <c r="T56" s="73"/>
      <c r="U56" s="73"/>
      <c r="V56" s="73"/>
      <c r="W56" s="73"/>
      <c r="X56" s="42"/>
      <c r="Y56" s="42"/>
      <c r="Z56" s="35">
        <f t="shared" si="2"/>
        <v>238520.68</v>
      </c>
      <c r="AA56" s="70">
        <v>194268.89999999994</v>
      </c>
      <c r="AB56" s="71">
        <v>23401</v>
      </c>
    </row>
    <row r="57" spans="1:28" s="18" customFormat="1">
      <c r="A57" s="7" t="s">
        <v>67</v>
      </c>
      <c r="B57" s="8" t="s">
        <v>242</v>
      </c>
      <c r="C57" s="27" t="s">
        <v>185</v>
      </c>
      <c r="D57" s="42">
        <v>2024682</v>
      </c>
      <c r="E57" s="42">
        <v>470909.5</v>
      </c>
      <c r="F57" s="42"/>
      <c r="G57" s="42"/>
      <c r="H57" s="42"/>
      <c r="I57" s="42"/>
      <c r="J57" s="42"/>
      <c r="K57" s="42"/>
      <c r="L57" s="53"/>
      <c r="M57" s="53"/>
      <c r="N57" s="53"/>
      <c r="O57" s="73"/>
      <c r="P57" s="73"/>
      <c r="Q57" s="73"/>
      <c r="R57" s="73"/>
      <c r="S57" s="73"/>
      <c r="T57" s="175">
        <v>67500</v>
      </c>
      <c r="U57" s="73"/>
      <c r="V57" s="73"/>
      <c r="W57" s="73"/>
      <c r="X57" s="42"/>
      <c r="Y57" s="42"/>
      <c r="Z57" s="35">
        <f t="shared" si="2"/>
        <v>2563091.5</v>
      </c>
      <c r="AA57" s="70">
        <v>5202801.0466666659</v>
      </c>
      <c r="AB57" s="71">
        <v>1321757</v>
      </c>
    </row>
    <row r="58" spans="1:28" s="18" customFormat="1">
      <c r="A58" s="7" t="s">
        <v>68</v>
      </c>
      <c r="B58" s="8" t="s">
        <v>243</v>
      </c>
      <c r="C58" s="33" t="s">
        <v>190</v>
      </c>
      <c r="D58" s="42">
        <v>98332</v>
      </c>
      <c r="E58" s="42">
        <v>7200</v>
      </c>
      <c r="F58" s="42"/>
      <c r="G58" s="42"/>
      <c r="H58" s="42"/>
      <c r="I58" s="42"/>
      <c r="J58" s="42"/>
      <c r="K58" s="42"/>
      <c r="L58" s="53"/>
      <c r="M58" s="173">
        <v>971948</v>
      </c>
      <c r="N58" s="53"/>
      <c r="O58" s="73"/>
      <c r="P58" s="73"/>
      <c r="Q58" s="73"/>
      <c r="R58" s="73"/>
      <c r="S58" s="73"/>
      <c r="T58" s="73"/>
      <c r="U58" s="73"/>
      <c r="V58" s="73"/>
      <c r="W58" s="73"/>
      <c r="X58" s="42"/>
      <c r="Y58" s="42"/>
      <c r="Z58" s="35">
        <f t="shared" si="2"/>
        <v>1077480</v>
      </c>
      <c r="AA58" s="70">
        <v>93224.093333333338</v>
      </c>
      <c r="AB58" s="71">
        <v>3950</v>
      </c>
    </row>
    <row r="59" spans="1:28" s="18" customFormat="1">
      <c r="A59" s="7" t="s">
        <v>433</v>
      </c>
      <c r="B59" s="8" t="s">
        <v>432</v>
      </c>
      <c r="C59" s="28" t="s">
        <v>187</v>
      </c>
      <c r="D59" s="42">
        <v>236311</v>
      </c>
      <c r="E59" s="42">
        <v>15898.56</v>
      </c>
      <c r="F59" s="42"/>
      <c r="G59" s="42"/>
      <c r="H59" s="42"/>
      <c r="I59" s="42"/>
      <c r="J59" s="42"/>
      <c r="K59" s="42"/>
      <c r="L59" s="53"/>
      <c r="M59" s="53"/>
      <c r="N59" s="53"/>
      <c r="O59" s="73"/>
      <c r="P59" s="73"/>
      <c r="Q59" s="73"/>
      <c r="R59" s="73"/>
      <c r="S59" s="73"/>
      <c r="T59" s="73"/>
      <c r="U59" s="73"/>
      <c r="V59" s="73"/>
      <c r="W59" s="73"/>
      <c r="X59" s="42"/>
      <c r="Y59" s="42"/>
      <c r="Z59" s="35">
        <f t="shared" si="2"/>
        <v>252209.56</v>
      </c>
      <c r="AA59" s="70">
        <v>94524</v>
      </c>
      <c r="AB59" s="71">
        <v>5206</v>
      </c>
    </row>
    <row r="60" spans="1:28" s="18" customFormat="1">
      <c r="A60" s="7" t="s">
        <v>69</v>
      </c>
      <c r="B60" s="8" t="s">
        <v>244</v>
      </c>
      <c r="C60" s="33" t="s">
        <v>190</v>
      </c>
      <c r="D60" s="42">
        <v>293070</v>
      </c>
      <c r="E60" s="42">
        <v>23243.629999999997</v>
      </c>
      <c r="F60" s="42"/>
      <c r="G60" s="42"/>
      <c r="H60" s="42"/>
      <c r="I60" s="42"/>
      <c r="J60" s="42"/>
      <c r="K60" s="42"/>
      <c r="L60" s="53"/>
      <c r="M60" s="53"/>
      <c r="N60" s="53"/>
      <c r="O60" s="73"/>
      <c r="P60" s="73"/>
      <c r="Q60" s="73"/>
      <c r="R60" s="73"/>
      <c r="S60" s="73"/>
      <c r="T60" s="73"/>
      <c r="U60" s="73"/>
      <c r="V60" s="73"/>
      <c r="W60" s="73"/>
      <c r="X60" s="42"/>
      <c r="Y60" s="42"/>
      <c r="Z60" s="35">
        <f t="shared" si="2"/>
        <v>316313.63</v>
      </c>
      <c r="AA60" s="70">
        <v>239089.64666666664</v>
      </c>
      <c r="AB60" s="71">
        <v>74266</v>
      </c>
    </row>
    <row r="61" spans="1:28" s="18" customFormat="1">
      <c r="A61" s="7" t="s">
        <v>70</v>
      </c>
      <c r="B61" s="8" t="s">
        <v>245</v>
      </c>
      <c r="C61" s="34" t="s">
        <v>216</v>
      </c>
      <c r="D61" s="42">
        <v>1244597</v>
      </c>
      <c r="E61" s="42">
        <v>522050.71</v>
      </c>
      <c r="F61" s="42"/>
      <c r="G61" s="42"/>
      <c r="H61" s="42"/>
      <c r="I61" s="42"/>
      <c r="J61" s="42"/>
      <c r="K61" s="42"/>
      <c r="L61" s="53"/>
      <c r="M61" s="53"/>
      <c r="N61" s="53"/>
      <c r="O61" s="174">
        <v>127750</v>
      </c>
      <c r="P61" s="73"/>
      <c r="Q61" s="73"/>
      <c r="R61" s="73"/>
      <c r="S61" s="73"/>
      <c r="T61" s="73"/>
      <c r="U61" s="73"/>
      <c r="V61" s="175">
        <v>56000</v>
      </c>
      <c r="W61" s="73"/>
      <c r="X61" s="42"/>
      <c r="Y61" s="176">
        <v>6000</v>
      </c>
      <c r="Z61" s="35">
        <f t="shared" si="2"/>
        <v>1956397.71</v>
      </c>
      <c r="AA61" s="70">
        <v>1341641.7133333336</v>
      </c>
      <c r="AB61" s="71">
        <v>272463</v>
      </c>
    </row>
    <row r="62" spans="1:28" s="18" customFormat="1">
      <c r="A62" s="7" t="s">
        <v>71</v>
      </c>
      <c r="B62" s="8" t="s">
        <v>246</v>
      </c>
      <c r="C62" s="26" t="s">
        <v>181</v>
      </c>
      <c r="D62" s="42">
        <v>1056314</v>
      </c>
      <c r="E62" s="42">
        <v>217878.7</v>
      </c>
      <c r="F62" s="42"/>
      <c r="G62" s="42"/>
      <c r="H62" s="42"/>
      <c r="I62" s="42"/>
      <c r="J62" s="42"/>
      <c r="K62" s="42"/>
      <c r="L62" s="53"/>
      <c r="M62" s="53"/>
      <c r="N62" s="53"/>
      <c r="O62" s="73"/>
      <c r="P62" s="73"/>
      <c r="Q62" s="73"/>
      <c r="R62" s="73"/>
      <c r="S62" s="73"/>
      <c r="T62" s="73"/>
      <c r="U62" s="73"/>
      <c r="V62" s="73"/>
      <c r="W62" s="73"/>
      <c r="X62" s="42"/>
      <c r="Y62" s="42"/>
      <c r="Z62" s="35">
        <f t="shared" si="2"/>
        <v>1274192.7</v>
      </c>
      <c r="AA62" s="70">
        <v>2061565.2466666668</v>
      </c>
      <c r="AB62" s="71">
        <v>906661</v>
      </c>
    </row>
    <row r="63" spans="1:28" s="18" customFormat="1">
      <c r="A63" s="7" t="s">
        <v>72</v>
      </c>
      <c r="B63" s="8" t="s">
        <v>247</v>
      </c>
      <c r="C63" s="27" t="s">
        <v>185</v>
      </c>
      <c r="D63" s="42">
        <v>263181</v>
      </c>
      <c r="E63" s="42">
        <v>26951.32</v>
      </c>
      <c r="F63" s="42"/>
      <c r="G63" s="42"/>
      <c r="H63" s="42"/>
      <c r="I63" s="42"/>
      <c r="J63" s="42"/>
      <c r="K63" s="42"/>
      <c r="L63" s="53"/>
      <c r="M63" s="53"/>
      <c r="N63" s="53"/>
      <c r="O63" s="73"/>
      <c r="P63" s="73"/>
      <c r="Q63" s="73"/>
      <c r="R63" s="73"/>
      <c r="S63" s="73"/>
      <c r="T63" s="73"/>
      <c r="U63" s="73"/>
      <c r="V63" s="73"/>
      <c r="W63" s="73"/>
      <c r="X63" s="42"/>
      <c r="Y63" s="42"/>
      <c r="Z63" s="35">
        <f t="shared" si="2"/>
        <v>290132.32</v>
      </c>
      <c r="AA63" s="70">
        <v>164028.13666666666</v>
      </c>
      <c r="AB63" s="71">
        <v>7791</v>
      </c>
    </row>
    <row r="64" spans="1:28" s="18" customFormat="1">
      <c r="A64" s="7" t="s">
        <v>73</v>
      </c>
      <c r="B64" s="8" t="s">
        <v>248</v>
      </c>
      <c r="C64" s="28" t="s">
        <v>187</v>
      </c>
      <c r="D64" s="42">
        <v>1017510</v>
      </c>
      <c r="E64" s="42">
        <v>387456.59</v>
      </c>
      <c r="F64" s="42"/>
      <c r="G64" s="42"/>
      <c r="H64" s="42"/>
      <c r="I64" s="42"/>
      <c r="J64" s="42"/>
      <c r="K64" s="42"/>
      <c r="L64" s="53"/>
      <c r="M64" s="53"/>
      <c r="N64" s="53"/>
      <c r="O64" s="73"/>
      <c r="P64" s="73"/>
      <c r="Q64" s="73"/>
      <c r="R64" s="73"/>
      <c r="S64" s="73"/>
      <c r="T64" s="73"/>
      <c r="U64" s="73"/>
      <c r="V64" s="73"/>
      <c r="W64" s="73"/>
      <c r="X64" s="42"/>
      <c r="Y64" s="42"/>
      <c r="Z64" s="35">
        <f t="shared" si="2"/>
        <v>1404966.59</v>
      </c>
      <c r="AA64" s="70">
        <v>4573794.4866666654</v>
      </c>
      <c r="AB64" s="71">
        <v>401419</v>
      </c>
    </row>
    <row r="65" spans="1:28" s="18" customFormat="1">
      <c r="A65" s="7" t="s">
        <v>74</v>
      </c>
      <c r="B65" s="8" t="s">
        <v>249</v>
      </c>
      <c r="C65" s="33" t="s">
        <v>190</v>
      </c>
      <c r="D65" s="42">
        <v>480683</v>
      </c>
      <c r="E65" s="42">
        <v>33355.08</v>
      </c>
      <c r="F65" s="42"/>
      <c r="G65" s="42"/>
      <c r="H65" s="42"/>
      <c r="I65" s="42"/>
      <c r="J65" s="42">
        <v>42545</v>
      </c>
      <c r="K65" s="42">
        <v>105000</v>
      </c>
      <c r="L65" s="53"/>
      <c r="M65" s="53"/>
      <c r="N65" s="53"/>
      <c r="O65" s="73"/>
      <c r="P65" s="73"/>
      <c r="Q65" s="73"/>
      <c r="R65" s="73"/>
      <c r="S65" s="73"/>
      <c r="T65" s="175">
        <v>54134</v>
      </c>
      <c r="U65" s="73"/>
      <c r="V65" s="73"/>
      <c r="W65" s="73"/>
      <c r="X65" s="42"/>
      <c r="Y65" s="42"/>
      <c r="Z65" s="35">
        <f t="shared" si="2"/>
        <v>715717.08000000007</v>
      </c>
      <c r="AA65" s="70">
        <v>785622.75</v>
      </c>
      <c r="AB65" s="71">
        <v>183750</v>
      </c>
    </row>
    <row r="66" spans="1:28" s="18" customFormat="1">
      <c r="A66" s="7" t="s">
        <v>75</v>
      </c>
      <c r="B66" s="8" t="s">
        <v>250</v>
      </c>
      <c r="C66" s="27" t="s">
        <v>185</v>
      </c>
      <c r="D66" s="42">
        <v>579279</v>
      </c>
      <c r="E66" s="42">
        <v>105040.81999999999</v>
      </c>
      <c r="F66" s="42"/>
      <c r="G66" s="42"/>
      <c r="H66" s="42"/>
      <c r="I66" s="42"/>
      <c r="J66" s="42"/>
      <c r="K66" s="42"/>
      <c r="L66" s="53"/>
      <c r="M66" s="53"/>
      <c r="N66" s="53"/>
      <c r="O66" s="73"/>
      <c r="P66" s="73"/>
      <c r="Q66" s="73"/>
      <c r="R66" s="73"/>
      <c r="S66" s="73"/>
      <c r="T66" s="73"/>
      <c r="U66" s="73"/>
      <c r="V66" s="73"/>
      <c r="W66" s="73"/>
      <c r="X66" s="42"/>
      <c r="Y66" s="42"/>
      <c r="Z66" s="35">
        <f t="shared" si="2"/>
        <v>684319.82</v>
      </c>
      <c r="AA66" s="70">
        <v>730604.13666666672</v>
      </c>
      <c r="AB66" s="71">
        <v>46427</v>
      </c>
    </row>
    <row r="67" spans="1:28" s="18" customFormat="1">
      <c r="A67" s="7" t="s">
        <v>76</v>
      </c>
      <c r="B67" s="8" t="s">
        <v>251</v>
      </c>
      <c r="C67" s="27" t="s">
        <v>185</v>
      </c>
      <c r="D67" s="42">
        <v>19887710</v>
      </c>
      <c r="E67" s="42">
        <v>6416092.1900000004</v>
      </c>
      <c r="F67" s="42">
        <v>1000000</v>
      </c>
      <c r="G67" s="42">
        <v>100000</v>
      </c>
      <c r="H67" s="42">
        <v>500000</v>
      </c>
      <c r="I67" s="42"/>
      <c r="J67" s="42">
        <v>260617</v>
      </c>
      <c r="K67" s="42"/>
      <c r="L67" s="53"/>
      <c r="M67" s="173">
        <v>925932</v>
      </c>
      <c r="N67" s="173">
        <v>329604</v>
      </c>
      <c r="O67" s="73"/>
      <c r="P67" s="73"/>
      <c r="Q67" s="73"/>
      <c r="R67" s="73"/>
      <c r="S67" s="73"/>
      <c r="T67" s="175">
        <v>483919</v>
      </c>
      <c r="U67" s="73"/>
      <c r="V67" s="73"/>
      <c r="W67" s="73"/>
      <c r="X67" s="42"/>
      <c r="Y67" s="42"/>
      <c r="Z67" s="35">
        <f t="shared" ref="Z67:Z98" si="3">SUM(D67:Y67)</f>
        <v>29903874.190000001</v>
      </c>
      <c r="AA67" s="70">
        <v>85219070.379999995</v>
      </c>
      <c r="AB67" s="71">
        <v>21345072</v>
      </c>
    </row>
    <row r="68" spans="1:28" s="18" customFormat="1">
      <c r="A68" s="7" t="s">
        <v>77</v>
      </c>
      <c r="B68" s="8" t="s">
        <v>252</v>
      </c>
      <c r="C68" s="26" t="s">
        <v>181</v>
      </c>
      <c r="D68" s="42">
        <v>654285</v>
      </c>
      <c r="E68" s="42">
        <v>210698.52</v>
      </c>
      <c r="F68" s="42"/>
      <c r="G68" s="42"/>
      <c r="H68" s="42"/>
      <c r="I68" s="42"/>
      <c r="J68" s="42"/>
      <c r="K68" s="42"/>
      <c r="L68" s="53"/>
      <c r="M68" s="53"/>
      <c r="N68" s="53"/>
      <c r="O68" s="73"/>
      <c r="P68" s="73"/>
      <c r="Q68" s="73"/>
      <c r="R68" s="73"/>
      <c r="S68" s="73"/>
      <c r="T68" s="73"/>
      <c r="U68" s="73"/>
      <c r="V68" s="73"/>
      <c r="W68" s="73"/>
      <c r="X68" s="42"/>
      <c r="Y68" s="42"/>
      <c r="Z68" s="35">
        <f t="shared" si="3"/>
        <v>864983.52</v>
      </c>
      <c r="AA68" s="70">
        <v>1397864.1866666668</v>
      </c>
      <c r="AB68" s="71">
        <v>284240</v>
      </c>
    </row>
    <row r="69" spans="1:28" s="18" customFormat="1">
      <c r="A69" s="7" t="s">
        <v>78</v>
      </c>
      <c r="B69" s="8" t="s">
        <v>253</v>
      </c>
      <c r="C69" s="33" t="s">
        <v>190</v>
      </c>
      <c r="D69" s="42">
        <v>104106</v>
      </c>
      <c r="E69" s="42">
        <v>7200</v>
      </c>
      <c r="F69" s="42"/>
      <c r="G69" s="42"/>
      <c r="H69" s="42"/>
      <c r="I69" s="42"/>
      <c r="J69" s="42"/>
      <c r="K69" s="42"/>
      <c r="L69" s="53"/>
      <c r="M69" s="53"/>
      <c r="N69" s="53"/>
      <c r="O69" s="73"/>
      <c r="P69" s="73"/>
      <c r="Q69" s="73"/>
      <c r="R69" s="73"/>
      <c r="S69" s="73"/>
      <c r="T69" s="73"/>
      <c r="U69" s="73"/>
      <c r="V69" s="73"/>
      <c r="W69" s="73"/>
      <c r="X69" s="42"/>
      <c r="Y69" s="42"/>
      <c r="Z69" s="35">
        <f t="shared" si="3"/>
        <v>111306</v>
      </c>
      <c r="AA69" s="70">
        <v>2989.0400000000004</v>
      </c>
      <c r="AB69" s="71">
        <v>2560</v>
      </c>
    </row>
    <row r="70" spans="1:28" s="18" customFormat="1">
      <c r="A70" s="7" t="s">
        <v>79</v>
      </c>
      <c r="B70" s="8" t="s">
        <v>254</v>
      </c>
      <c r="C70" s="28" t="s">
        <v>187</v>
      </c>
      <c r="D70" s="42">
        <v>1105875</v>
      </c>
      <c r="E70" s="42">
        <v>504312.03</v>
      </c>
      <c r="F70" s="42"/>
      <c r="G70" s="42"/>
      <c r="H70" s="42"/>
      <c r="I70" s="42"/>
      <c r="J70" s="42">
        <v>48965</v>
      </c>
      <c r="K70" s="42"/>
      <c r="L70" s="53"/>
      <c r="M70" s="53"/>
      <c r="N70" s="173">
        <v>85000</v>
      </c>
      <c r="O70" s="73"/>
      <c r="P70" s="73"/>
      <c r="Q70" s="73"/>
      <c r="R70" s="73"/>
      <c r="S70" s="73"/>
      <c r="T70" s="73"/>
      <c r="U70" s="73"/>
      <c r="V70" s="73"/>
      <c r="W70" s="73"/>
      <c r="X70" s="42"/>
      <c r="Y70" s="176">
        <v>7110</v>
      </c>
      <c r="Z70" s="35">
        <f t="shared" si="3"/>
        <v>1751262.03</v>
      </c>
      <c r="AA70" s="70">
        <v>5555938.1299999999</v>
      </c>
      <c r="AB70" s="71">
        <v>111785</v>
      </c>
    </row>
    <row r="71" spans="1:28" s="18" customFormat="1">
      <c r="A71" s="7" t="s">
        <v>80</v>
      </c>
      <c r="B71" s="8" t="s">
        <v>255</v>
      </c>
      <c r="C71" s="26" t="s">
        <v>181</v>
      </c>
      <c r="D71" s="42">
        <v>527145</v>
      </c>
      <c r="E71" s="42">
        <v>44737.31</v>
      </c>
      <c r="F71" s="42"/>
      <c r="G71" s="42"/>
      <c r="H71" s="42"/>
      <c r="I71" s="42"/>
      <c r="J71" s="42"/>
      <c r="K71" s="42"/>
      <c r="L71" s="53"/>
      <c r="M71" s="53"/>
      <c r="N71" s="53"/>
      <c r="O71" s="73"/>
      <c r="P71" s="73"/>
      <c r="Q71" s="73"/>
      <c r="R71" s="73"/>
      <c r="S71" s="73"/>
      <c r="T71" s="73"/>
      <c r="U71" s="73"/>
      <c r="V71" s="73"/>
      <c r="W71" s="73"/>
      <c r="X71" s="42"/>
      <c r="Y71" s="42"/>
      <c r="Z71" s="35">
        <f t="shared" si="3"/>
        <v>571882.31000000006</v>
      </c>
      <c r="AA71" s="70">
        <v>487284.20333333343</v>
      </c>
      <c r="AB71" s="71">
        <v>125153</v>
      </c>
    </row>
    <row r="72" spans="1:28" s="18" customFormat="1">
      <c r="A72" s="7" t="s">
        <v>81</v>
      </c>
      <c r="B72" s="8" t="s">
        <v>256</v>
      </c>
      <c r="C72" s="29" t="s">
        <v>201</v>
      </c>
      <c r="D72" s="42">
        <v>4204886</v>
      </c>
      <c r="E72" s="42">
        <v>1289822.98</v>
      </c>
      <c r="F72" s="42"/>
      <c r="G72" s="42">
        <v>50000</v>
      </c>
      <c r="H72" s="42"/>
      <c r="I72" s="42"/>
      <c r="J72" s="42">
        <v>97384</v>
      </c>
      <c r="K72" s="42">
        <v>366980</v>
      </c>
      <c r="L72" s="53"/>
      <c r="M72" s="53"/>
      <c r="N72" s="53"/>
      <c r="O72" s="73"/>
      <c r="P72" s="73"/>
      <c r="Q72" s="73"/>
      <c r="R72" s="73"/>
      <c r="S72" s="73"/>
      <c r="T72" s="73"/>
      <c r="U72" s="73"/>
      <c r="V72" s="73"/>
      <c r="W72" s="73"/>
      <c r="X72" s="42"/>
      <c r="Y72" s="176">
        <v>9100</v>
      </c>
      <c r="Z72" s="35">
        <f t="shared" si="3"/>
        <v>6018172.9800000004</v>
      </c>
      <c r="AA72" s="70">
        <v>11555228.486666666</v>
      </c>
      <c r="AB72" s="71">
        <v>1433094</v>
      </c>
    </row>
    <row r="73" spans="1:28" s="18" customFormat="1">
      <c r="A73" s="7" t="s">
        <v>82</v>
      </c>
      <c r="B73" s="8" t="s">
        <v>257</v>
      </c>
      <c r="C73" s="34" t="s">
        <v>216</v>
      </c>
      <c r="D73" s="42">
        <v>415077</v>
      </c>
      <c r="E73" s="42">
        <v>31486.28</v>
      </c>
      <c r="F73" s="42"/>
      <c r="G73" s="42"/>
      <c r="H73" s="42"/>
      <c r="I73" s="42"/>
      <c r="J73" s="42"/>
      <c r="K73" s="42">
        <v>24000</v>
      </c>
      <c r="L73" s="53"/>
      <c r="M73" s="53"/>
      <c r="N73" s="53"/>
      <c r="O73" s="73"/>
      <c r="P73" s="73"/>
      <c r="Q73" s="73"/>
      <c r="R73" s="73"/>
      <c r="S73" s="73"/>
      <c r="T73" s="73"/>
      <c r="U73" s="73"/>
      <c r="V73" s="73"/>
      <c r="W73" s="73"/>
      <c r="X73" s="42"/>
      <c r="Y73" s="42"/>
      <c r="Z73" s="35">
        <f t="shared" si="3"/>
        <v>470563.28</v>
      </c>
      <c r="AA73" s="70">
        <v>84714.25</v>
      </c>
      <c r="AB73" s="71">
        <v>18360</v>
      </c>
    </row>
    <row r="74" spans="1:28" s="18" customFormat="1">
      <c r="A74" s="7" t="s">
        <v>83</v>
      </c>
      <c r="B74" s="8" t="s">
        <v>258</v>
      </c>
      <c r="C74" s="33" t="s">
        <v>190</v>
      </c>
      <c r="D74" s="42">
        <v>256448</v>
      </c>
      <c r="E74" s="42">
        <v>24028.46</v>
      </c>
      <c r="F74" s="42"/>
      <c r="G74" s="42"/>
      <c r="H74" s="42"/>
      <c r="I74" s="42"/>
      <c r="J74" s="42"/>
      <c r="K74" s="42"/>
      <c r="L74" s="53"/>
      <c r="M74" s="53"/>
      <c r="N74" s="53"/>
      <c r="O74" s="73"/>
      <c r="P74" s="73"/>
      <c r="Q74" s="73"/>
      <c r="R74" s="73"/>
      <c r="S74" s="73"/>
      <c r="T74" s="73"/>
      <c r="U74" s="73"/>
      <c r="V74" s="73"/>
      <c r="W74" s="73"/>
      <c r="X74" s="42"/>
      <c r="Y74" s="42"/>
      <c r="Z74" s="35">
        <f t="shared" si="3"/>
        <v>280476.46000000002</v>
      </c>
      <c r="AA74" s="70">
        <v>279159.74333333335</v>
      </c>
      <c r="AB74" s="71">
        <v>85993</v>
      </c>
    </row>
    <row r="75" spans="1:28" s="18" customFormat="1">
      <c r="A75" s="7" t="s">
        <v>84</v>
      </c>
      <c r="B75" s="8" t="s">
        <v>259</v>
      </c>
      <c r="C75" s="34" t="s">
        <v>216</v>
      </c>
      <c r="D75" s="42">
        <v>474614</v>
      </c>
      <c r="E75" s="42">
        <v>36000</v>
      </c>
      <c r="F75" s="42"/>
      <c r="G75" s="42"/>
      <c r="H75" s="42"/>
      <c r="I75" s="42"/>
      <c r="J75" s="42"/>
      <c r="K75" s="42"/>
      <c r="L75" s="53"/>
      <c r="M75" s="53"/>
      <c r="N75" s="53"/>
      <c r="O75" s="73"/>
      <c r="P75" s="73"/>
      <c r="Q75" s="73"/>
      <c r="R75" s="73"/>
      <c r="S75" s="73"/>
      <c r="T75" s="73"/>
      <c r="U75" s="73"/>
      <c r="V75" s="73"/>
      <c r="W75" s="73"/>
      <c r="X75" s="42"/>
      <c r="Y75" s="42"/>
      <c r="Z75" s="35">
        <f t="shared" si="3"/>
        <v>510614</v>
      </c>
      <c r="AA75" s="70">
        <v>306783.54666666669</v>
      </c>
      <c r="AB75" s="71">
        <v>53693</v>
      </c>
    </row>
    <row r="76" spans="1:28" s="18" customFormat="1">
      <c r="A76" s="7" t="s">
        <v>85</v>
      </c>
      <c r="B76" s="8" t="s">
        <v>260</v>
      </c>
      <c r="C76" s="26" t="s">
        <v>181</v>
      </c>
      <c r="D76" s="42">
        <v>575850</v>
      </c>
      <c r="E76" s="42">
        <v>57404.85</v>
      </c>
      <c r="F76" s="42"/>
      <c r="G76" s="42"/>
      <c r="H76" s="42"/>
      <c r="I76" s="42"/>
      <c r="J76" s="42"/>
      <c r="K76" s="42"/>
      <c r="L76" s="53"/>
      <c r="M76" s="53"/>
      <c r="N76" s="53"/>
      <c r="O76" s="73"/>
      <c r="P76" s="73"/>
      <c r="Q76" s="73"/>
      <c r="R76" s="73"/>
      <c r="S76" s="73"/>
      <c r="T76" s="73"/>
      <c r="U76" s="73"/>
      <c r="V76" s="73"/>
      <c r="W76" s="73"/>
      <c r="X76" s="42"/>
      <c r="Y76" s="42"/>
      <c r="Z76" s="35">
        <f t="shared" si="3"/>
        <v>633254.85</v>
      </c>
      <c r="AA76" s="70">
        <v>201651.18000000002</v>
      </c>
      <c r="AB76" s="71">
        <v>30081</v>
      </c>
    </row>
    <row r="77" spans="1:28" s="18" customFormat="1">
      <c r="A77" s="7" t="s">
        <v>86</v>
      </c>
      <c r="B77" s="8" t="s">
        <v>261</v>
      </c>
      <c r="C77" s="27" t="s">
        <v>185</v>
      </c>
      <c r="D77" s="42">
        <v>213957</v>
      </c>
      <c r="E77" s="42">
        <v>16027.69</v>
      </c>
      <c r="F77" s="42"/>
      <c r="G77" s="42"/>
      <c r="H77" s="42"/>
      <c r="I77" s="42"/>
      <c r="J77" s="42"/>
      <c r="K77" s="42"/>
      <c r="L77" s="53"/>
      <c r="M77" s="53"/>
      <c r="N77" s="53"/>
      <c r="O77" s="73"/>
      <c r="P77" s="73"/>
      <c r="Q77" s="73"/>
      <c r="R77" s="73"/>
      <c r="S77" s="73"/>
      <c r="T77" s="73"/>
      <c r="U77" s="73"/>
      <c r="V77" s="73"/>
      <c r="W77" s="73"/>
      <c r="X77" s="42"/>
      <c r="Y77" s="42"/>
      <c r="Z77" s="35">
        <f t="shared" si="3"/>
        <v>229984.69</v>
      </c>
      <c r="AA77" s="70">
        <v>63153.71333333334</v>
      </c>
      <c r="AB77" s="71">
        <v>15160</v>
      </c>
    </row>
    <row r="78" spans="1:28" s="18" customFormat="1">
      <c r="A78" s="7" t="s">
        <v>87</v>
      </c>
      <c r="B78" s="8" t="s">
        <v>262</v>
      </c>
      <c r="C78" s="32" t="s">
        <v>183</v>
      </c>
      <c r="D78" s="42">
        <v>464883</v>
      </c>
      <c r="E78" s="42">
        <v>17694.480000000003</v>
      </c>
      <c r="F78" s="42"/>
      <c r="G78" s="42"/>
      <c r="H78" s="42"/>
      <c r="I78" s="42"/>
      <c r="J78" s="42"/>
      <c r="K78" s="42"/>
      <c r="L78" s="53"/>
      <c r="M78" s="53"/>
      <c r="N78" s="53"/>
      <c r="O78" s="73"/>
      <c r="P78" s="73"/>
      <c r="Q78" s="73"/>
      <c r="R78" s="73"/>
      <c r="S78" s="73"/>
      <c r="T78" s="73"/>
      <c r="U78" s="73"/>
      <c r="V78" s="73"/>
      <c r="W78" s="73"/>
      <c r="X78" s="42"/>
      <c r="Y78" s="42"/>
      <c r="Z78" s="35">
        <f t="shared" si="3"/>
        <v>482577.48</v>
      </c>
      <c r="AA78" s="70">
        <v>164027.60666666666</v>
      </c>
      <c r="AB78" s="71">
        <v>132699</v>
      </c>
    </row>
    <row r="79" spans="1:28" s="18" customFormat="1">
      <c r="A79" s="7" t="s">
        <v>88</v>
      </c>
      <c r="B79" s="8" t="s">
        <v>263</v>
      </c>
      <c r="C79" s="26" t="s">
        <v>181</v>
      </c>
      <c r="D79" s="42">
        <v>757204</v>
      </c>
      <c r="E79" s="42">
        <v>52660.869999999995</v>
      </c>
      <c r="F79" s="42"/>
      <c r="G79" s="42"/>
      <c r="H79" s="42"/>
      <c r="I79" s="42"/>
      <c r="J79" s="42"/>
      <c r="K79" s="42"/>
      <c r="L79" s="53"/>
      <c r="M79" s="53"/>
      <c r="N79" s="53"/>
      <c r="O79" s="73"/>
      <c r="P79" s="73"/>
      <c r="Q79" s="73"/>
      <c r="R79" s="73"/>
      <c r="S79" s="73"/>
      <c r="T79" s="175">
        <v>60000</v>
      </c>
      <c r="U79" s="73"/>
      <c r="V79" s="73"/>
      <c r="W79" s="73"/>
      <c r="X79" s="42"/>
      <c r="Y79" s="42"/>
      <c r="Z79" s="35">
        <f t="shared" si="3"/>
        <v>869864.87</v>
      </c>
      <c r="AA79" s="70">
        <v>623183.41666666674</v>
      </c>
      <c r="AB79" s="71">
        <v>110820</v>
      </c>
    </row>
    <row r="80" spans="1:28" s="18" customFormat="1">
      <c r="A80" s="7" t="s">
        <v>89</v>
      </c>
      <c r="B80" s="8" t="s">
        <v>264</v>
      </c>
      <c r="C80" s="33" t="s">
        <v>190</v>
      </c>
      <c r="D80" s="42">
        <v>294249</v>
      </c>
      <c r="E80" s="42">
        <v>43851.900000000009</v>
      </c>
      <c r="F80" s="42"/>
      <c r="G80" s="42"/>
      <c r="H80" s="42"/>
      <c r="I80" s="42"/>
      <c r="J80" s="42"/>
      <c r="K80" s="42"/>
      <c r="L80" s="53"/>
      <c r="M80" s="53"/>
      <c r="N80" s="53"/>
      <c r="O80" s="73"/>
      <c r="P80" s="73"/>
      <c r="Q80" s="73"/>
      <c r="R80" s="73"/>
      <c r="S80" s="73"/>
      <c r="T80" s="73"/>
      <c r="U80" s="73"/>
      <c r="V80" s="73"/>
      <c r="W80" s="73"/>
      <c r="X80" s="42"/>
      <c r="Y80" s="42"/>
      <c r="Z80" s="35">
        <f t="shared" si="3"/>
        <v>338100.9</v>
      </c>
      <c r="AA80" s="70">
        <v>513224.82666666666</v>
      </c>
      <c r="AB80" s="71">
        <v>125343</v>
      </c>
    </row>
    <row r="81" spans="1:28" s="18" customFormat="1">
      <c r="A81" s="7" t="s">
        <v>90</v>
      </c>
      <c r="B81" s="8" t="s">
        <v>265</v>
      </c>
      <c r="C81" s="27" t="s">
        <v>185</v>
      </c>
      <c r="D81" s="42">
        <v>595400</v>
      </c>
      <c r="E81" s="42">
        <v>50718.94</v>
      </c>
      <c r="F81" s="42"/>
      <c r="G81" s="42"/>
      <c r="H81" s="42"/>
      <c r="I81" s="42"/>
      <c r="J81" s="42"/>
      <c r="K81" s="42">
        <v>42075</v>
      </c>
      <c r="L81" s="53"/>
      <c r="M81" s="53"/>
      <c r="N81" s="53"/>
      <c r="O81" s="73"/>
      <c r="P81" s="73"/>
      <c r="Q81" s="73"/>
      <c r="R81" s="73"/>
      <c r="S81" s="73"/>
      <c r="T81" s="175">
        <v>117546</v>
      </c>
      <c r="U81" s="73"/>
      <c r="V81" s="175">
        <v>135000</v>
      </c>
      <c r="W81" s="73"/>
      <c r="X81" s="42"/>
      <c r="Y81" s="42"/>
      <c r="Z81" s="35">
        <f t="shared" si="3"/>
        <v>940739.94</v>
      </c>
      <c r="AA81" s="70">
        <v>126784.83666666667</v>
      </c>
      <c r="AB81" s="71">
        <v>28865</v>
      </c>
    </row>
    <row r="82" spans="1:28" s="18" customFormat="1">
      <c r="A82" s="7" t="s">
        <v>91</v>
      </c>
      <c r="B82" s="8" t="s">
        <v>266</v>
      </c>
      <c r="C82" s="27" t="s">
        <v>185</v>
      </c>
      <c r="D82" s="42">
        <v>1703603</v>
      </c>
      <c r="E82" s="42">
        <v>390988.95000000007</v>
      </c>
      <c r="F82" s="42"/>
      <c r="G82" s="42"/>
      <c r="H82" s="42"/>
      <c r="I82" s="42"/>
      <c r="J82" s="42">
        <v>54703</v>
      </c>
      <c r="K82" s="42"/>
      <c r="L82" s="53"/>
      <c r="M82" s="53"/>
      <c r="N82" s="53"/>
      <c r="O82" s="73"/>
      <c r="P82" s="73"/>
      <c r="Q82" s="73"/>
      <c r="R82" s="73"/>
      <c r="S82" s="73"/>
      <c r="T82" s="73"/>
      <c r="U82" s="73"/>
      <c r="V82" s="73"/>
      <c r="W82" s="73"/>
      <c r="X82" s="42"/>
      <c r="Y82" s="42"/>
      <c r="Z82" s="35">
        <f t="shared" si="3"/>
        <v>2149294.9500000002</v>
      </c>
      <c r="AA82" s="70">
        <v>4156447.52</v>
      </c>
      <c r="AB82" s="71">
        <v>1465245</v>
      </c>
    </row>
    <row r="83" spans="1:28" s="18" customFormat="1">
      <c r="A83" s="7" t="s">
        <v>92</v>
      </c>
      <c r="B83" s="8" t="s">
        <v>267</v>
      </c>
      <c r="C83" s="29" t="s">
        <v>201</v>
      </c>
      <c r="D83" s="42">
        <v>681933</v>
      </c>
      <c r="E83" s="42">
        <v>46837.8</v>
      </c>
      <c r="F83" s="42"/>
      <c r="G83" s="42"/>
      <c r="H83" s="42"/>
      <c r="I83" s="42"/>
      <c r="J83" s="42"/>
      <c r="K83" s="42"/>
      <c r="L83" s="53"/>
      <c r="M83" s="53"/>
      <c r="N83" s="53"/>
      <c r="O83" s="73"/>
      <c r="P83" s="73"/>
      <c r="Q83" s="73"/>
      <c r="R83" s="73"/>
      <c r="S83" s="73"/>
      <c r="T83" s="73"/>
      <c r="U83" s="73"/>
      <c r="V83" s="73"/>
      <c r="W83" s="73"/>
      <c r="X83" s="42"/>
      <c r="Y83" s="42"/>
      <c r="Z83" s="35">
        <f t="shared" si="3"/>
        <v>728770.8</v>
      </c>
      <c r="AA83" s="70">
        <v>457353.68333333335</v>
      </c>
      <c r="AB83" s="71">
        <v>51852</v>
      </c>
    </row>
    <row r="84" spans="1:28" s="18" customFormat="1">
      <c r="A84" s="7" t="s">
        <v>93</v>
      </c>
      <c r="B84" s="8" t="s">
        <v>268</v>
      </c>
      <c r="C84" s="34" t="s">
        <v>216</v>
      </c>
      <c r="D84" s="42">
        <v>1038147</v>
      </c>
      <c r="E84" s="42">
        <v>96033.279999999999</v>
      </c>
      <c r="F84" s="42"/>
      <c r="G84" s="42"/>
      <c r="H84" s="42"/>
      <c r="I84" s="42"/>
      <c r="J84" s="42"/>
      <c r="K84" s="42"/>
      <c r="L84" s="53"/>
      <c r="M84" s="53"/>
      <c r="N84" s="53"/>
      <c r="O84" s="73"/>
      <c r="P84" s="73"/>
      <c r="Q84" s="73"/>
      <c r="R84" s="73"/>
      <c r="S84" s="73"/>
      <c r="T84" s="73"/>
      <c r="U84" s="73"/>
      <c r="V84" s="73"/>
      <c r="W84" s="73"/>
      <c r="X84" s="42"/>
      <c r="Y84" s="42"/>
      <c r="Z84" s="35">
        <f t="shared" si="3"/>
        <v>1134180.28</v>
      </c>
      <c r="AA84" s="70">
        <v>1029141.8799999999</v>
      </c>
      <c r="AB84" s="71">
        <v>530560</v>
      </c>
    </row>
    <row r="85" spans="1:28" s="18" customFormat="1">
      <c r="A85" s="7" t="s">
        <v>94</v>
      </c>
      <c r="B85" s="8" t="s">
        <v>269</v>
      </c>
      <c r="C85" s="32" t="s">
        <v>183</v>
      </c>
      <c r="D85" s="42">
        <v>248323</v>
      </c>
      <c r="E85" s="42">
        <v>14400</v>
      </c>
      <c r="F85" s="42"/>
      <c r="G85" s="42"/>
      <c r="H85" s="42"/>
      <c r="I85" s="42"/>
      <c r="J85" s="42"/>
      <c r="K85" s="42"/>
      <c r="L85" s="53"/>
      <c r="M85" s="53"/>
      <c r="N85" s="53"/>
      <c r="O85" s="73"/>
      <c r="P85" s="73"/>
      <c r="Q85" s="73"/>
      <c r="R85" s="73"/>
      <c r="S85" s="73"/>
      <c r="T85" s="73"/>
      <c r="U85" s="73"/>
      <c r="V85" s="73"/>
      <c r="W85" s="73"/>
      <c r="X85" s="42"/>
      <c r="Y85" s="42"/>
      <c r="Z85" s="35">
        <f t="shared" si="3"/>
        <v>262723</v>
      </c>
      <c r="AA85" s="70">
        <v>25584.523333333334</v>
      </c>
      <c r="AB85" s="71">
        <v>22078</v>
      </c>
    </row>
    <row r="86" spans="1:28" s="18" customFormat="1">
      <c r="A86" s="7" t="s">
        <v>95</v>
      </c>
      <c r="B86" s="8" t="s">
        <v>270</v>
      </c>
      <c r="C86" s="28" t="s">
        <v>187</v>
      </c>
      <c r="D86" s="42">
        <v>605222</v>
      </c>
      <c r="E86" s="42">
        <v>31994.71</v>
      </c>
      <c r="F86" s="42"/>
      <c r="G86" s="42"/>
      <c r="H86" s="42"/>
      <c r="I86" s="42"/>
      <c r="J86" s="42"/>
      <c r="K86" s="42"/>
      <c r="L86" s="53"/>
      <c r="M86" s="53"/>
      <c r="N86" s="53"/>
      <c r="O86" s="73"/>
      <c r="P86" s="73"/>
      <c r="Q86" s="73"/>
      <c r="R86" s="73"/>
      <c r="S86" s="73"/>
      <c r="T86" s="73"/>
      <c r="U86" s="73"/>
      <c r="V86" s="73"/>
      <c r="W86" s="73"/>
      <c r="X86" s="42"/>
      <c r="Y86" s="42"/>
      <c r="Z86" s="35">
        <f t="shared" si="3"/>
        <v>637216.71</v>
      </c>
      <c r="AA86" s="70">
        <v>388443.9366666667</v>
      </c>
      <c r="AB86" s="71">
        <v>34138</v>
      </c>
    </row>
    <row r="87" spans="1:28" s="18" customFormat="1">
      <c r="A87" s="7" t="s">
        <v>96</v>
      </c>
      <c r="B87" s="8" t="s">
        <v>271</v>
      </c>
      <c r="C87" s="34" t="s">
        <v>216</v>
      </c>
      <c r="D87" s="42">
        <v>739992</v>
      </c>
      <c r="E87" s="42">
        <v>94061.32</v>
      </c>
      <c r="F87" s="42"/>
      <c r="G87" s="42"/>
      <c r="H87" s="42"/>
      <c r="I87" s="42"/>
      <c r="J87" s="42"/>
      <c r="K87" s="42"/>
      <c r="L87" s="53"/>
      <c r="M87" s="53"/>
      <c r="N87" s="53"/>
      <c r="O87" s="73"/>
      <c r="P87" s="73"/>
      <c r="Q87" s="73"/>
      <c r="R87" s="73"/>
      <c r="S87" s="73"/>
      <c r="T87" s="73"/>
      <c r="U87" s="73"/>
      <c r="V87" s="73"/>
      <c r="W87" s="73"/>
      <c r="X87" s="42"/>
      <c r="Y87" s="42"/>
      <c r="Z87" s="35">
        <f t="shared" si="3"/>
        <v>834053.32000000007</v>
      </c>
      <c r="AA87" s="70">
        <v>1314319.5333333334</v>
      </c>
      <c r="AB87" s="71">
        <v>61713</v>
      </c>
    </row>
    <row r="88" spans="1:28" s="18" customFormat="1">
      <c r="A88" s="7" t="s">
        <v>97</v>
      </c>
      <c r="B88" s="8" t="s">
        <v>272</v>
      </c>
      <c r="C88" s="28" t="s">
        <v>187</v>
      </c>
      <c r="D88" s="42">
        <v>296922</v>
      </c>
      <c r="E88" s="42">
        <v>21019.839999999997</v>
      </c>
      <c r="F88" s="42"/>
      <c r="G88" s="42"/>
      <c r="H88" s="42"/>
      <c r="I88" s="42"/>
      <c r="J88" s="42"/>
      <c r="K88" s="42"/>
      <c r="L88" s="53"/>
      <c r="M88" s="53"/>
      <c r="N88" s="53"/>
      <c r="O88" s="73"/>
      <c r="P88" s="73"/>
      <c r="Q88" s="73"/>
      <c r="R88" s="73"/>
      <c r="S88" s="73"/>
      <c r="T88" s="73"/>
      <c r="U88" s="73"/>
      <c r="V88" s="73"/>
      <c r="W88" s="73"/>
      <c r="X88" s="42"/>
      <c r="Y88" s="42"/>
      <c r="Z88" s="35">
        <f t="shared" si="3"/>
        <v>317941.83999999997</v>
      </c>
      <c r="AA88" s="70">
        <v>228464.16666666666</v>
      </c>
      <c r="AB88" s="71">
        <v>13175</v>
      </c>
    </row>
    <row r="89" spans="1:28" s="18" customFormat="1">
      <c r="A89" s="7" t="s">
        <v>98</v>
      </c>
      <c r="B89" s="8" t="s">
        <v>273</v>
      </c>
      <c r="C89" s="28" t="s">
        <v>187</v>
      </c>
      <c r="D89" s="42">
        <v>485023</v>
      </c>
      <c r="E89" s="42">
        <v>51240.659999999996</v>
      </c>
      <c r="F89" s="42"/>
      <c r="G89" s="42"/>
      <c r="H89" s="42"/>
      <c r="I89" s="42"/>
      <c r="J89" s="42"/>
      <c r="K89" s="42"/>
      <c r="L89" s="53"/>
      <c r="M89" s="53"/>
      <c r="N89" s="53"/>
      <c r="O89" s="73"/>
      <c r="P89" s="73"/>
      <c r="Q89" s="73"/>
      <c r="R89" s="73"/>
      <c r="S89" s="73"/>
      <c r="T89" s="73"/>
      <c r="U89" s="73"/>
      <c r="V89" s="175">
        <v>48000</v>
      </c>
      <c r="W89" s="73"/>
      <c r="X89" s="42"/>
      <c r="Y89" s="42"/>
      <c r="Z89" s="35">
        <f t="shared" si="3"/>
        <v>584263.66</v>
      </c>
      <c r="AA89" s="70">
        <v>1000699.7966666665</v>
      </c>
      <c r="AB89" s="71">
        <v>173907</v>
      </c>
    </row>
    <row r="90" spans="1:28" s="18" customFormat="1">
      <c r="A90" s="7" t="s">
        <v>99</v>
      </c>
      <c r="B90" s="8" t="s">
        <v>274</v>
      </c>
      <c r="C90" s="29" t="s">
        <v>201</v>
      </c>
      <c r="D90" s="42">
        <v>347340</v>
      </c>
      <c r="E90" s="42">
        <v>44392.5</v>
      </c>
      <c r="F90" s="42"/>
      <c r="G90" s="42"/>
      <c r="H90" s="42"/>
      <c r="I90" s="42"/>
      <c r="J90" s="42"/>
      <c r="K90" s="42">
        <v>7200</v>
      </c>
      <c r="L90" s="53"/>
      <c r="M90" s="53"/>
      <c r="N90" s="53"/>
      <c r="O90" s="73"/>
      <c r="P90" s="73"/>
      <c r="Q90" s="73"/>
      <c r="R90" s="73"/>
      <c r="S90" s="73"/>
      <c r="T90" s="73"/>
      <c r="U90" s="73"/>
      <c r="V90" s="73"/>
      <c r="W90" s="73"/>
      <c r="X90" s="42"/>
      <c r="Y90" s="42"/>
      <c r="Z90" s="35">
        <f t="shared" si="3"/>
        <v>398932.5</v>
      </c>
      <c r="AA90" s="70">
        <v>165890.09999999998</v>
      </c>
      <c r="AB90" s="71">
        <v>81600</v>
      </c>
    </row>
    <row r="91" spans="1:28" s="18" customFormat="1">
      <c r="A91" s="7" t="s">
        <v>100</v>
      </c>
      <c r="B91" s="8" t="s">
        <v>275</v>
      </c>
      <c r="C91" s="26" t="s">
        <v>181</v>
      </c>
      <c r="D91" s="42">
        <v>454424</v>
      </c>
      <c r="E91" s="42">
        <v>24146.89</v>
      </c>
      <c r="F91" s="42"/>
      <c r="G91" s="42"/>
      <c r="H91" s="42"/>
      <c r="I91" s="42"/>
      <c r="J91" s="42"/>
      <c r="K91" s="42"/>
      <c r="L91" s="54"/>
      <c r="M91" s="54"/>
      <c r="N91" s="54"/>
      <c r="O91" s="73"/>
      <c r="P91" s="73"/>
      <c r="Q91" s="73"/>
      <c r="R91" s="73"/>
      <c r="S91" s="73"/>
      <c r="T91" s="73"/>
      <c r="U91" s="73"/>
      <c r="V91" s="73"/>
      <c r="W91" s="73"/>
      <c r="X91" s="42"/>
      <c r="Y91" s="42"/>
      <c r="Z91" s="35">
        <f t="shared" si="3"/>
        <v>478570.89</v>
      </c>
      <c r="AA91" s="70">
        <v>133504.88333333333</v>
      </c>
      <c r="AB91" s="71">
        <v>35117</v>
      </c>
    </row>
    <row r="92" spans="1:28" s="18" customFormat="1">
      <c r="A92" s="7" t="s">
        <v>101</v>
      </c>
      <c r="B92" s="8" t="s">
        <v>276</v>
      </c>
      <c r="C92" s="33" t="s">
        <v>190</v>
      </c>
      <c r="D92" s="42">
        <v>191129</v>
      </c>
      <c r="E92" s="42">
        <v>19903.73</v>
      </c>
      <c r="F92" s="42"/>
      <c r="G92" s="42"/>
      <c r="H92" s="42"/>
      <c r="I92" s="42"/>
      <c r="J92" s="42"/>
      <c r="K92" s="42"/>
      <c r="L92" s="53"/>
      <c r="M92" s="53"/>
      <c r="N92" s="53"/>
      <c r="O92" s="73"/>
      <c r="P92" s="73"/>
      <c r="Q92" s="73"/>
      <c r="R92" s="73"/>
      <c r="S92" s="73"/>
      <c r="T92" s="73"/>
      <c r="U92" s="73"/>
      <c r="V92" s="73"/>
      <c r="W92" s="73"/>
      <c r="X92" s="42"/>
      <c r="Y92" s="42"/>
      <c r="Z92" s="35">
        <f t="shared" si="3"/>
        <v>211032.73</v>
      </c>
      <c r="AA92" s="70">
        <v>241368.04000000004</v>
      </c>
      <c r="AB92" s="71">
        <v>60222</v>
      </c>
    </row>
    <row r="93" spans="1:28" s="23" customFormat="1" ht="15.75">
      <c r="A93" s="7" t="s">
        <v>102</v>
      </c>
      <c r="B93" s="8" t="s">
        <v>277</v>
      </c>
      <c r="C93" s="28" t="s">
        <v>187</v>
      </c>
      <c r="D93" s="42">
        <v>225999</v>
      </c>
      <c r="E93" s="42">
        <v>27390.68</v>
      </c>
      <c r="F93" s="42"/>
      <c r="G93" s="42"/>
      <c r="H93" s="42"/>
      <c r="I93" s="42"/>
      <c r="J93" s="42"/>
      <c r="K93" s="42"/>
      <c r="L93" s="53"/>
      <c r="M93" s="53"/>
      <c r="N93" s="53"/>
      <c r="O93" s="73"/>
      <c r="P93" s="73"/>
      <c r="Q93" s="73"/>
      <c r="R93" s="73"/>
      <c r="S93" s="73"/>
      <c r="T93" s="73"/>
      <c r="U93" s="73"/>
      <c r="V93" s="73"/>
      <c r="W93" s="73"/>
      <c r="X93" s="42"/>
      <c r="Y93" s="42"/>
      <c r="Z93" s="35">
        <f t="shared" si="3"/>
        <v>253389.68</v>
      </c>
      <c r="AA93" s="70">
        <v>316146.90666666668</v>
      </c>
      <c r="AB93" s="71">
        <v>49456</v>
      </c>
    </row>
    <row r="94" spans="1:28">
      <c r="A94" s="7" t="s">
        <v>103</v>
      </c>
      <c r="B94" s="8" t="s">
        <v>278</v>
      </c>
      <c r="C94" s="28" t="s">
        <v>187</v>
      </c>
      <c r="D94" s="42">
        <v>123842</v>
      </c>
      <c r="E94" s="42">
        <v>14580</v>
      </c>
      <c r="F94" s="42"/>
      <c r="G94" s="42"/>
      <c r="H94" s="42"/>
      <c r="I94" s="42"/>
      <c r="J94" s="42"/>
      <c r="K94" s="42"/>
      <c r="L94" s="53"/>
      <c r="M94" s="53"/>
      <c r="N94" s="53"/>
      <c r="O94" s="73"/>
      <c r="P94" s="73"/>
      <c r="Q94" s="73"/>
      <c r="R94" s="73"/>
      <c r="S94" s="73"/>
      <c r="T94" s="73"/>
      <c r="U94" s="73"/>
      <c r="V94" s="73"/>
      <c r="W94" s="73"/>
      <c r="X94" s="42"/>
      <c r="Y94" s="42"/>
      <c r="Z94" s="35">
        <f t="shared" si="3"/>
        <v>138422</v>
      </c>
      <c r="AA94" s="70">
        <v>114303.05</v>
      </c>
      <c r="AB94" s="71">
        <v>6109</v>
      </c>
    </row>
    <row r="95" spans="1:28">
      <c r="A95" s="7" t="s">
        <v>104</v>
      </c>
      <c r="B95" s="8" t="s">
        <v>279</v>
      </c>
      <c r="C95" s="28" t="s">
        <v>187</v>
      </c>
      <c r="D95" s="42">
        <v>318119</v>
      </c>
      <c r="E95" s="42">
        <v>36249.760000000002</v>
      </c>
      <c r="F95" s="42"/>
      <c r="G95" s="42"/>
      <c r="H95" s="42"/>
      <c r="I95" s="42"/>
      <c r="J95" s="42"/>
      <c r="K95" s="42"/>
      <c r="L95" s="53"/>
      <c r="M95" s="53"/>
      <c r="N95" s="53"/>
      <c r="O95" s="73"/>
      <c r="P95" s="73"/>
      <c r="Q95" s="73"/>
      <c r="R95" s="73"/>
      <c r="S95" s="73"/>
      <c r="T95" s="73"/>
      <c r="U95" s="73"/>
      <c r="V95" s="73"/>
      <c r="W95" s="73"/>
      <c r="X95" s="42"/>
      <c r="Y95" s="42"/>
      <c r="Z95" s="35">
        <f t="shared" si="3"/>
        <v>354368.76</v>
      </c>
      <c r="AA95" s="70">
        <v>127248</v>
      </c>
      <c r="AB95" s="72">
        <v>8861</v>
      </c>
    </row>
    <row r="96" spans="1:28">
      <c r="A96" s="7" t="s">
        <v>105</v>
      </c>
      <c r="B96" s="8" t="s">
        <v>280</v>
      </c>
      <c r="C96" s="27" t="s">
        <v>185</v>
      </c>
      <c r="D96" s="42">
        <v>127827</v>
      </c>
      <c r="E96" s="42">
        <v>14536.32</v>
      </c>
      <c r="F96" s="42"/>
      <c r="G96" s="42"/>
      <c r="H96" s="42"/>
      <c r="I96" s="42"/>
      <c r="J96" s="42"/>
      <c r="K96" s="42"/>
      <c r="L96" s="53"/>
      <c r="M96" s="53"/>
      <c r="N96" s="53"/>
      <c r="O96" s="73"/>
      <c r="P96" s="73"/>
      <c r="Q96" s="73"/>
      <c r="R96" s="73"/>
      <c r="S96" s="73"/>
      <c r="T96" s="73"/>
      <c r="U96" s="73"/>
      <c r="V96" s="73"/>
      <c r="W96" s="73"/>
      <c r="X96" s="42"/>
      <c r="Y96" s="42"/>
      <c r="Z96" s="35">
        <f t="shared" si="3"/>
        <v>142363.32</v>
      </c>
      <c r="AA96" s="70">
        <v>64254.399999999994</v>
      </c>
      <c r="AB96" s="71">
        <v>2661</v>
      </c>
    </row>
    <row r="97" spans="1:28">
      <c r="A97" s="7" t="s">
        <v>106</v>
      </c>
      <c r="B97" s="8" t="s">
        <v>281</v>
      </c>
      <c r="C97" s="27" t="s">
        <v>185</v>
      </c>
      <c r="D97" s="42">
        <v>473155</v>
      </c>
      <c r="E97" s="42">
        <v>38820</v>
      </c>
      <c r="F97" s="42"/>
      <c r="G97" s="42"/>
      <c r="H97" s="42"/>
      <c r="I97" s="42"/>
      <c r="J97" s="42"/>
      <c r="K97" s="42"/>
      <c r="L97" s="53"/>
      <c r="M97" s="53"/>
      <c r="N97" s="53"/>
      <c r="O97" s="73"/>
      <c r="P97" s="73"/>
      <c r="Q97" s="73"/>
      <c r="R97" s="73"/>
      <c r="S97" s="73"/>
      <c r="T97" s="73"/>
      <c r="U97" s="73"/>
      <c r="V97" s="73"/>
      <c r="W97" s="73"/>
      <c r="X97" s="42"/>
      <c r="Y97" s="42"/>
      <c r="Z97" s="35">
        <f t="shared" si="3"/>
        <v>511975</v>
      </c>
      <c r="AA97" s="70">
        <v>354777.58</v>
      </c>
      <c r="AB97" s="71">
        <v>32837</v>
      </c>
    </row>
    <row r="98" spans="1:28">
      <c r="A98" s="7" t="s">
        <v>107</v>
      </c>
      <c r="B98" s="8" t="s">
        <v>282</v>
      </c>
      <c r="C98" s="26" t="s">
        <v>181</v>
      </c>
      <c r="D98" s="42">
        <v>455628</v>
      </c>
      <c r="E98" s="42">
        <v>41010.99</v>
      </c>
      <c r="F98" s="42"/>
      <c r="G98" s="42"/>
      <c r="H98" s="42"/>
      <c r="I98" s="42"/>
      <c r="J98" s="42"/>
      <c r="K98" s="42"/>
      <c r="L98" s="53"/>
      <c r="M98" s="53"/>
      <c r="N98" s="53"/>
      <c r="O98" s="73"/>
      <c r="P98" s="73"/>
      <c r="Q98" s="73"/>
      <c r="R98" s="73"/>
      <c r="S98" s="73"/>
      <c r="T98" s="73"/>
      <c r="U98" s="73"/>
      <c r="V98" s="73"/>
      <c r="W98" s="73"/>
      <c r="X98" s="42"/>
      <c r="Y98" s="42"/>
      <c r="Z98" s="35">
        <f t="shared" si="3"/>
        <v>496638.99</v>
      </c>
      <c r="AA98" s="70">
        <v>365494.21333333332</v>
      </c>
      <c r="AB98" s="71">
        <v>99018</v>
      </c>
    </row>
    <row r="99" spans="1:28">
      <c r="A99" s="7" t="s">
        <v>108</v>
      </c>
      <c r="B99" s="8" t="s">
        <v>283</v>
      </c>
      <c r="C99" s="33" t="s">
        <v>190</v>
      </c>
      <c r="D99" s="42">
        <v>2320330</v>
      </c>
      <c r="E99" s="42">
        <v>1010074.37</v>
      </c>
      <c r="F99" s="42"/>
      <c r="G99" s="42"/>
      <c r="H99" s="42"/>
      <c r="I99" s="42"/>
      <c r="J99" s="42"/>
      <c r="K99" s="52"/>
      <c r="L99" s="53"/>
      <c r="M99" s="53"/>
      <c r="N99" s="173">
        <v>355000</v>
      </c>
      <c r="O99" s="73"/>
      <c r="P99" s="73"/>
      <c r="Q99" s="73"/>
      <c r="R99" s="73"/>
      <c r="S99" s="73"/>
      <c r="T99" s="73"/>
      <c r="U99" s="73"/>
      <c r="V99" s="73"/>
      <c r="W99" s="73"/>
      <c r="X99" s="42"/>
      <c r="Y99" s="42"/>
      <c r="Z99" s="35">
        <f t="shared" ref="Z99:Z130" si="4">SUM(D99:Y99)</f>
        <v>3685404.37</v>
      </c>
      <c r="AA99" s="70">
        <v>7270362.2666666657</v>
      </c>
      <c r="AB99" s="71">
        <v>2110967</v>
      </c>
    </row>
    <row r="100" spans="1:28">
      <c r="A100" s="7" t="s">
        <v>109</v>
      </c>
      <c r="B100" s="8" t="s">
        <v>284</v>
      </c>
      <c r="C100" s="33" t="s">
        <v>190</v>
      </c>
      <c r="D100" s="42">
        <v>106503</v>
      </c>
      <c r="E100" s="42">
        <v>9699.5400000000009</v>
      </c>
      <c r="F100" s="42"/>
      <c r="G100" s="42"/>
      <c r="H100" s="42"/>
      <c r="I100" s="42"/>
      <c r="J100" s="42"/>
      <c r="K100" s="42"/>
      <c r="L100" s="53"/>
      <c r="M100" s="53"/>
      <c r="N100" s="53"/>
      <c r="O100" s="73"/>
      <c r="P100" s="73"/>
      <c r="Q100" s="73"/>
      <c r="R100" s="73"/>
      <c r="S100" s="73"/>
      <c r="T100" s="73"/>
      <c r="U100" s="73"/>
      <c r="V100" s="73"/>
      <c r="W100" s="73"/>
      <c r="X100" s="42"/>
      <c r="Y100" s="42"/>
      <c r="Z100" s="35">
        <f t="shared" si="4"/>
        <v>116202.54000000001</v>
      </c>
      <c r="AA100" s="70">
        <v>79241.313333333339</v>
      </c>
      <c r="AB100" s="71">
        <v>3585</v>
      </c>
    </row>
    <row r="101" spans="1:28">
      <c r="A101" s="7" t="s">
        <v>110</v>
      </c>
      <c r="B101" s="8" t="s">
        <v>285</v>
      </c>
      <c r="C101" s="32" t="s">
        <v>183</v>
      </c>
      <c r="D101" s="42">
        <v>255595</v>
      </c>
      <c r="E101" s="42">
        <v>16179</v>
      </c>
      <c r="F101" s="42"/>
      <c r="G101" s="42"/>
      <c r="H101" s="42"/>
      <c r="I101" s="42"/>
      <c r="J101" s="42"/>
      <c r="K101" s="42"/>
      <c r="L101" s="53"/>
      <c r="M101" s="53"/>
      <c r="N101" s="53"/>
      <c r="O101" s="73"/>
      <c r="P101" s="73"/>
      <c r="Q101" s="73"/>
      <c r="R101" s="73"/>
      <c r="S101" s="73"/>
      <c r="T101" s="73"/>
      <c r="U101" s="73"/>
      <c r="V101" s="73"/>
      <c r="W101" s="73"/>
      <c r="X101" s="42"/>
      <c r="Y101" s="42"/>
      <c r="Z101" s="35">
        <f t="shared" si="4"/>
        <v>271774</v>
      </c>
      <c r="AA101" s="70">
        <v>66944.003333333341</v>
      </c>
      <c r="AB101" s="71">
        <v>34443</v>
      </c>
    </row>
    <row r="102" spans="1:28">
      <c r="A102" s="7" t="s">
        <v>111</v>
      </c>
      <c r="B102" s="8" t="s">
        <v>286</v>
      </c>
      <c r="C102" s="28" t="s">
        <v>187</v>
      </c>
      <c r="D102" s="42">
        <v>1789900</v>
      </c>
      <c r="E102" s="42">
        <v>823561.03</v>
      </c>
      <c r="F102" s="42"/>
      <c r="G102" s="42"/>
      <c r="H102" s="42"/>
      <c r="I102" s="42"/>
      <c r="J102" s="42">
        <v>46008</v>
      </c>
      <c r="K102" s="42"/>
      <c r="L102" s="53"/>
      <c r="M102" s="53"/>
      <c r="N102" s="53"/>
      <c r="O102" s="73"/>
      <c r="P102" s="73"/>
      <c r="Q102" s="73"/>
      <c r="R102" s="73"/>
      <c r="S102" s="73"/>
      <c r="T102" s="73"/>
      <c r="U102" s="73"/>
      <c r="V102" s="73"/>
      <c r="W102" s="73"/>
      <c r="X102" s="42"/>
      <c r="Y102" s="42"/>
      <c r="Z102" s="35">
        <f t="shared" si="4"/>
        <v>2659469.0300000003</v>
      </c>
      <c r="AA102" s="70">
        <v>7948359.9899999993</v>
      </c>
      <c r="AB102" s="71">
        <v>1286371</v>
      </c>
    </row>
    <row r="103" spans="1:28">
      <c r="A103" s="7" t="s">
        <v>112</v>
      </c>
      <c r="B103" s="8" t="s">
        <v>287</v>
      </c>
      <c r="C103" s="27" t="s">
        <v>185</v>
      </c>
      <c r="D103" s="42">
        <v>82751</v>
      </c>
      <c r="E103" s="42">
        <v>7200</v>
      </c>
      <c r="F103" s="42"/>
      <c r="G103" s="42"/>
      <c r="H103" s="42"/>
      <c r="I103" s="42"/>
      <c r="J103" s="42"/>
      <c r="K103" s="42"/>
      <c r="L103" s="53"/>
      <c r="M103" s="53"/>
      <c r="N103" s="53"/>
      <c r="O103" s="73"/>
      <c r="P103" s="73"/>
      <c r="Q103" s="73"/>
      <c r="R103" s="73"/>
      <c r="S103" s="73"/>
      <c r="T103" s="73"/>
      <c r="U103" s="73"/>
      <c r="V103" s="73"/>
      <c r="W103" s="73"/>
      <c r="X103" s="42"/>
      <c r="Y103" s="42"/>
      <c r="Z103" s="35">
        <f t="shared" si="4"/>
        <v>89951</v>
      </c>
      <c r="AA103" s="70">
        <v>84725.296666666647</v>
      </c>
      <c r="AB103" s="71">
        <v>11841</v>
      </c>
    </row>
    <row r="104" spans="1:28">
      <c r="A104" s="7" t="s">
        <v>113</v>
      </c>
      <c r="B104" s="8" t="s">
        <v>288</v>
      </c>
      <c r="C104" s="27" t="s">
        <v>185</v>
      </c>
      <c r="D104" s="42">
        <v>488111</v>
      </c>
      <c r="E104" s="42">
        <v>32371.03</v>
      </c>
      <c r="F104" s="42"/>
      <c r="G104" s="42"/>
      <c r="H104" s="42"/>
      <c r="I104" s="42"/>
      <c r="J104" s="42"/>
      <c r="K104" s="42"/>
      <c r="L104" s="53"/>
      <c r="M104" s="53"/>
      <c r="N104" s="53"/>
      <c r="O104" s="73"/>
      <c r="P104" s="73"/>
      <c r="Q104" s="73"/>
      <c r="R104" s="73"/>
      <c r="S104" s="73"/>
      <c r="T104" s="73"/>
      <c r="U104" s="73"/>
      <c r="V104" s="73"/>
      <c r="W104" s="73"/>
      <c r="X104" s="42"/>
      <c r="Y104" s="42"/>
      <c r="Z104" s="35">
        <f t="shared" si="4"/>
        <v>520482.03</v>
      </c>
      <c r="AA104" s="70">
        <v>269406.44</v>
      </c>
      <c r="AB104" s="71">
        <v>193705</v>
      </c>
    </row>
    <row r="105" spans="1:28">
      <c r="A105" s="7" t="s">
        <v>114</v>
      </c>
      <c r="B105" s="8" t="s">
        <v>289</v>
      </c>
      <c r="C105" s="29" t="s">
        <v>201</v>
      </c>
      <c r="D105" s="42">
        <v>1029791</v>
      </c>
      <c r="E105" s="42">
        <v>96728.53</v>
      </c>
      <c r="F105" s="42"/>
      <c r="G105" s="42"/>
      <c r="H105" s="42"/>
      <c r="I105" s="42"/>
      <c r="J105" s="42"/>
      <c r="K105" s="42"/>
      <c r="L105" s="53"/>
      <c r="M105" s="53"/>
      <c r="N105" s="53"/>
      <c r="O105" s="73"/>
      <c r="P105" s="73"/>
      <c r="Q105" s="73"/>
      <c r="R105" s="73"/>
      <c r="S105" s="73"/>
      <c r="T105" s="73"/>
      <c r="U105" s="73"/>
      <c r="V105" s="73"/>
      <c r="W105" s="73"/>
      <c r="X105" s="42"/>
      <c r="Y105" s="42"/>
      <c r="Z105" s="35">
        <f t="shared" si="4"/>
        <v>1126519.53</v>
      </c>
      <c r="AA105" s="70">
        <v>402008.46333333338</v>
      </c>
      <c r="AB105" s="71">
        <v>35480</v>
      </c>
    </row>
    <row r="106" spans="1:28">
      <c r="A106" s="7" t="s">
        <v>115</v>
      </c>
      <c r="B106" s="8" t="s">
        <v>290</v>
      </c>
      <c r="C106" s="28" t="s">
        <v>187</v>
      </c>
      <c r="D106" s="42">
        <v>450712</v>
      </c>
      <c r="E106" s="42">
        <v>27848.18</v>
      </c>
      <c r="F106" s="42"/>
      <c r="G106" s="42"/>
      <c r="H106" s="42"/>
      <c r="I106" s="42"/>
      <c r="J106" s="42"/>
      <c r="K106" s="42"/>
      <c r="L106" s="53"/>
      <c r="M106" s="53"/>
      <c r="N106" s="53"/>
      <c r="O106" s="73"/>
      <c r="P106" s="73"/>
      <c r="Q106" s="73"/>
      <c r="R106" s="73"/>
      <c r="S106" s="73"/>
      <c r="T106" s="73"/>
      <c r="U106" s="73"/>
      <c r="V106" s="73"/>
      <c r="W106" s="73"/>
      <c r="X106" s="42"/>
      <c r="Y106" s="42"/>
      <c r="Z106" s="35">
        <f t="shared" si="4"/>
        <v>478560.18</v>
      </c>
      <c r="AA106" s="70">
        <v>459632.36333333346</v>
      </c>
      <c r="AB106" s="71">
        <v>141173</v>
      </c>
    </row>
    <row r="107" spans="1:28">
      <c r="A107" s="7" t="s">
        <v>116</v>
      </c>
      <c r="B107" s="8" t="s">
        <v>291</v>
      </c>
      <c r="C107" s="32" t="s">
        <v>183</v>
      </c>
      <c r="D107" s="42">
        <v>1337523</v>
      </c>
      <c r="E107" s="42">
        <v>323459.44</v>
      </c>
      <c r="F107" s="42"/>
      <c r="G107" s="42"/>
      <c r="H107" s="42"/>
      <c r="I107" s="42"/>
      <c r="J107" s="42"/>
      <c r="K107" s="42"/>
      <c r="L107" s="53"/>
      <c r="M107" s="53"/>
      <c r="N107" s="53"/>
      <c r="O107" s="73"/>
      <c r="P107" s="73"/>
      <c r="Q107" s="73"/>
      <c r="R107" s="73"/>
      <c r="S107" s="73"/>
      <c r="T107" s="73"/>
      <c r="U107" s="73"/>
      <c r="V107" s="73"/>
      <c r="W107" s="73"/>
      <c r="X107" s="42"/>
      <c r="Y107" s="42"/>
      <c r="Z107" s="35">
        <f t="shared" si="4"/>
        <v>1660982.44</v>
      </c>
      <c r="AA107" s="70">
        <v>3222116.6500000004</v>
      </c>
      <c r="AB107" s="71">
        <v>567146</v>
      </c>
    </row>
    <row r="108" spans="1:28">
      <c r="A108" s="7" t="s">
        <v>117</v>
      </c>
      <c r="B108" s="8" t="s">
        <v>292</v>
      </c>
      <c r="C108" s="28" t="s">
        <v>187</v>
      </c>
      <c r="D108" s="42">
        <v>725549</v>
      </c>
      <c r="E108" s="42">
        <v>55032.640000000007</v>
      </c>
      <c r="F108" s="42"/>
      <c r="G108" s="42"/>
      <c r="H108" s="42"/>
      <c r="I108" s="42"/>
      <c r="J108" s="42"/>
      <c r="K108" s="42">
        <v>15600</v>
      </c>
      <c r="L108" s="53"/>
      <c r="M108" s="53"/>
      <c r="N108" s="53"/>
      <c r="O108" s="73"/>
      <c r="P108" s="73"/>
      <c r="Q108" s="73"/>
      <c r="R108" s="73"/>
      <c r="S108" s="73"/>
      <c r="T108" s="175">
        <v>36000</v>
      </c>
      <c r="U108" s="73"/>
      <c r="V108" s="175">
        <v>24420</v>
      </c>
      <c r="W108" s="73"/>
      <c r="X108" s="42"/>
      <c r="Y108" s="42"/>
      <c r="Z108" s="35">
        <f t="shared" si="4"/>
        <v>856601.64</v>
      </c>
      <c r="AA108" s="70">
        <v>442991.76</v>
      </c>
      <c r="AB108" s="71">
        <v>130241</v>
      </c>
    </row>
    <row r="109" spans="1:28">
      <c r="A109" s="7" t="s">
        <v>118</v>
      </c>
      <c r="B109" s="8" t="s">
        <v>293</v>
      </c>
      <c r="C109" s="34" t="s">
        <v>216</v>
      </c>
      <c r="D109" s="42">
        <v>322272</v>
      </c>
      <c r="E109" s="42">
        <v>29675.37</v>
      </c>
      <c r="F109" s="42"/>
      <c r="G109" s="42"/>
      <c r="H109" s="42"/>
      <c r="I109" s="42"/>
      <c r="J109" s="42"/>
      <c r="K109" s="42"/>
      <c r="L109" s="53"/>
      <c r="M109" s="53"/>
      <c r="N109" s="53"/>
      <c r="O109" s="73"/>
      <c r="P109" s="73"/>
      <c r="Q109" s="73"/>
      <c r="R109" s="73"/>
      <c r="S109" s="73"/>
      <c r="T109" s="73"/>
      <c r="U109" s="73"/>
      <c r="V109" s="73"/>
      <c r="W109" s="73"/>
      <c r="X109" s="42"/>
      <c r="Y109" s="42"/>
      <c r="Z109" s="35">
        <f t="shared" si="4"/>
        <v>351947.37</v>
      </c>
      <c r="AA109" s="70">
        <v>229462.50333333333</v>
      </c>
      <c r="AB109" s="71">
        <v>53921</v>
      </c>
    </row>
    <row r="110" spans="1:28">
      <c r="A110" s="7" t="s">
        <v>119</v>
      </c>
      <c r="B110" s="8" t="s">
        <v>294</v>
      </c>
      <c r="C110" s="27" t="s">
        <v>185</v>
      </c>
      <c r="D110" s="42">
        <v>2453206</v>
      </c>
      <c r="E110" s="42">
        <v>637147.02</v>
      </c>
      <c r="F110" s="42"/>
      <c r="G110" s="42"/>
      <c r="H110" s="42"/>
      <c r="I110" s="42"/>
      <c r="J110" s="42"/>
      <c r="K110" s="42"/>
      <c r="L110" s="53"/>
      <c r="M110" s="53"/>
      <c r="N110" s="53"/>
      <c r="O110" s="73"/>
      <c r="P110" s="73"/>
      <c r="Q110" s="73"/>
      <c r="R110" s="73"/>
      <c r="S110" s="73"/>
      <c r="T110" s="73"/>
      <c r="U110" s="73"/>
      <c r="V110" s="73"/>
      <c r="W110" s="73"/>
      <c r="X110" s="42"/>
      <c r="Y110" s="176">
        <v>7152.4</v>
      </c>
      <c r="Z110" s="35">
        <f t="shared" si="4"/>
        <v>3097505.42</v>
      </c>
      <c r="AA110" s="70">
        <v>6273685.586666666</v>
      </c>
      <c r="AB110" s="71">
        <v>889790</v>
      </c>
    </row>
    <row r="111" spans="1:28">
      <c r="A111" s="7" t="s">
        <v>120</v>
      </c>
      <c r="B111" s="8" t="s">
        <v>295</v>
      </c>
      <c r="C111" s="33" t="s">
        <v>190</v>
      </c>
      <c r="D111" s="42">
        <v>278784</v>
      </c>
      <c r="E111" s="42">
        <v>31497.86</v>
      </c>
      <c r="F111" s="42"/>
      <c r="G111" s="42"/>
      <c r="H111" s="42"/>
      <c r="I111" s="42"/>
      <c r="J111" s="42"/>
      <c r="K111" s="42"/>
      <c r="L111" s="53"/>
      <c r="M111" s="53"/>
      <c r="N111" s="53"/>
      <c r="O111" s="73"/>
      <c r="P111" s="73"/>
      <c r="Q111" s="73"/>
      <c r="R111" s="73"/>
      <c r="S111" s="73"/>
      <c r="T111" s="73"/>
      <c r="U111" s="73"/>
      <c r="V111" s="73"/>
      <c r="W111" s="73"/>
      <c r="X111" s="42"/>
      <c r="Y111" s="42"/>
      <c r="Z111" s="35">
        <f t="shared" si="4"/>
        <v>310281.86</v>
      </c>
      <c r="AA111" s="70">
        <v>482200.40333333332</v>
      </c>
      <c r="AB111" s="71">
        <v>149956</v>
      </c>
    </row>
    <row r="112" spans="1:28">
      <c r="A112" s="7" t="s">
        <v>121</v>
      </c>
      <c r="B112" s="8" t="s">
        <v>296</v>
      </c>
      <c r="C112" s="26" t="s">
        <v>181</v>
      </c>
      <c r="D112" s="42">
        <v>615206</v>
      </c>
      <c r="E112" s="42">
        <v>30210</v>
      </c>
      <c r="F112" s="42"/>
      <c r="G112" s="42"/>
      <c r="H112" s="42"/>
      <c r="I112" s="42"/>
      <c r="J112" s="42"/>
      <c r="K112" s="42"/>
      <c r="L112" s="53"/>
      <c r="M112" s="53"/>
      <c r="N112" s="53"/>
      <c r="O112" s="73"/>
      <c r="P112" s="73"/>
      <c r="Q112" s="73"/>
      <c r="R112" s="73"/>
      <c r="S112" s="73"/>
      <c r="T112" s="73"/>
      <c r="U112" s="73"/>
      <c r="V112" s="175">
        <v>94000</v>
      </c>
      <c r="W112" s="73"/>
      <c r="X112" s="42"/>
      <c r="Y112" s="42"/>
      <c r="Z112" s="35">
        <f t="shared" si="4"/>
        <v>739416</v>
      </c>
      <c r="AA112" s="70">
        <v>264433.05</v>
      </c>
      <c r="AB112" s="71">
        <v>40952</v>
      </c>
    </row>
    <row r="113" spans="1:28">
      <c r="A113" s="7" t="s">
        <v>122</v>
      </c>
      <c r="B113" s="8" t="s">
        <v>297</v>
      </c>
      <c r="C113" s="26" t="s">
        <v>181</v>
      </c>
      <c r="D113" s="42">
        <v>457677</v>
      </c>
      <c r="E113" s="42">
        <v>30934.720000000001</v>
      </c>
      <c r="F113" s="42"/>
      <c r="G113" s="42"/>
      <c r="H113" s="42"/>
      <c r="I113" s="42"/>
      <c r="J113" s="42"/>
      <c r="K113" s="42"/>
      <c r="L113" s="53"/>
      <c r="M113" s="53"/>
      <c r="N113" s="53"/>
      <c r="O113" s="73"/>
      <c r="P113" s="73"/>
      <c r="Q113" s="73"/>
      <c r="R113" s="73"/>
      <c r="S113" s="73"/>
      <c r="T113" s="73"/>
      <c r="U113" s="73"/>
      <c r="V113" s="73"/>
      <c r="W113" s="73"/>
      <c r="X113" s="42"/>
      <c r="Y113" s="42"/>
      <c r="Z113" s="35">
        <f t="shared" si="4"/>
        <v>488611.72</v>
      </c>
      <c r="AA113" s="70">
        <v>105040.48666666668</v>
      </c>
      <c r="AB113" s="71">
        <v>31711</v>
      </c>
    </row>
    <row r="114" spans="1:28">
      <c r="A114" s="7" t="s">
        <v>123</v>
      </c>
      <c r="B114" s="8" t="s">
        <v>298</v>
      </c>
      <c r="C114" s="32" t="s">
        <v>183</v>
      </c>
      <c r="D114" s="42">
        <v>312107</v>
      </c>
      <c r="E114" s="42">
        <v>23569.66</v>
      </c>
      <c r="F114" s="42"/>
      <c r="G114" s="42"/>
      <c r="H114" s="42"/>
      <c r="I114" s="42"/>
      <c r="J114" s="42"/>
      <c r="K114" s="42"/>
      <c r="L114" s="53"/>
      <c r="M114" s="53"/>
      <c r="N114" s="53"/>
      <c r="O114" s="73"/>
      <c r="P114" s="73"/>
      <c r="Q114" s="73"/>
      <c r="R114" s="73"/>
      <c r="S114" s="73"/>
      <c r="T114" s="73"/>
      <c r="U114" s="73"/>
      <c r="V114" s="73"/>
      <c r="W114" s="73"/>
      <c r="X114" s="42"/>
      <c r="Y114" s="42"/>
      <c r="Z114" s="35">
        <f t="shared" si="4"/>
        <v>335676.66</v>
      </c>
      <c r="AA114" s="70">
        <v>197397.34666666668</v>
      </c>
      <c r="AB114" s="71">
        <v>76829</v>
      </c>
    </row>
    <row r="115" spans="1:28">
      <c r="A115" s="7" t="s">
        <v>124</v>
      </c>
      <c r="B115" s="8" t="s">
        <v>299</v>
      </c>
      <c r="C115" s="29" t="s">
        <v>201</v>
      </c>
      <c r="D115" s="42">
        <v>2867495</v>
      </c>
      <c r="E115" s="42">
        <v>760069.84</v>
      </c>
      <c r="F115" s="42"/>
      <c r="G115" s="42"/>
      <c r="H115" s="42"/>
      <c r="I115" s="42"/>
      <c r="J115" s="42"/>
      <c r="K115" s="42"/>
      <c r="L115" s="53"/>
      <c r="M115" s="173">
        <v>900236</v>
      </c>
      <c r="N115" s="53"/>
      <c r="O115" s="73"/>
      <c r="P115" s="73"/>
      <c r="Q115" s="73"/>
      <c r="R115" s="73"/>
      <c r="S115" s="175">
        <v>103192</v>
      </c>
      <c r="T115" s="73"/>
      <c r="U115" s="73"/>
      <c r="V115" s="73"/>
      <c r="W115" s="73"/>
      <c r="X115" s="42"/>
      <c r="Y115" s="42"/>
      <c r="Z115" s="35">
        <f t="shared" si="4"/>
        <v>4630992.84</v>
      </c>
      <c r="AA115" s="70">
        <v>6387263.2133333338</v>
      </c>
      <c r="AB115" s="71">
        <v>1989580</v>
      </c>
    </row>
    <row r="116" spans="1:28">
      <c r="A116" s="7" t="s">
        <v>125</v>
      </c>
      <c r="B116" s="8" t="s">
        <v>300</v>
      </c>
      <c r="C116" s="33" t="s">
        <v>190</v>
      </c>
      <c r="D116" s="42">
        <v>159865</v>
      </c>
      <c r="E116" s="42">
        <v>8647.52</v>
      </c>
      <c r="F116" s="42"/>
      <c r="G116" s="42"/>
      <c r="H116" s="42"/>
      <c r="I116" s="42"/>
      <c r="J116" s="42"/>
      <c r="K116" s="42"/>
      <c r="L116" s="53"/>
      <c r="M116" s="53"/>
      <c r="N116" s="53"/>
      <c r="O116" s="73"/>
      <c r="P116" s="73"/>
      <c r="Q116" s="73"/>
      <c r="R116" s="73"/>
      <c r="S116" s="73"/>
      <c r="T116" s="73"/>
      <c r="U116" s="73"/>
      <c r="V116" s="73"/>
      <c r="W116" s="73"/>
      <c r="X116" s="42"/>
      <c r="Y116" s="42"/>
      <c r="Z116" s="35">
        <f t="shared" si="4"/>
        <v>168512.52</v>
      </c>
      <c r="AA116" s="70">
        <v>53548.666666666664</v>
      </c>
      <c r="AB116" s="71">
        <v>24923</v>
      </c>
    </row>
    <row r="117" spans="1:28">
      <c r="A117" s="7" t="s">
        <v>126</v>
      </c>
      <c r="B117" s="8" t="s">
        <v>301</v>
      </c>
      <c r="C117" s="27" t="s">
        <v>185</v>
      </c>
      <c r="D117" s="42">
        <v>651349</v>
      </c>
      <c r="E117" s="42">
        <v>31966.63</v>
      </c>
      <c r="F117" s="42"/>
      <c r="G117" s="42"/>
      <c r="H117" s="42"/>
      <c r="I117" s="42"/>
      <c r="J117" s="42"/>
      <c r="K117" s="42"/>
      <c r="L117" s="53"/>
      <c r="M117" s="53"/>
      <c r="N117" s="53"/>
      <c r="O117" s="73"/>
      <c r="P117" s="73"/>
      <c r="Q117" s="73"/>
      <c r="R117" s="73"/>
      <c r="S117" s="73"/>
      <c r="T117" s="73"/>
      <c r="U117" s="73"/>
      <c r="V117" s="73"/>
      <c r="W117" s="73"/>
      <c r="X117" s="42"/>
      <c r="Y117" s="42"/>
      <c r="Z117" s="35">
        <f t="shared" si="4"/>
        <v>683315.63</v>
      </c>
      <c r="AA117" s="70">
        <v>331082.51</v>
      </c>
      <c r="AB117" s="71">
        <v>262059</v>
      </c>
    </row>
    <row r="118" spans="1:28">
      <c r="A118" s="7" t="s">
        <v>127</v>
      </c>
      <c r="B118" s="8" t="s">
        <v>302</v>
      </c>
      <c r="C118" s="34" t="s">
        <v>216</v>
      </c>
      <c r="D118" s="42">
        <v>276657</v>
      </c>
      <c r="E118" s="42">
        <v>16242.23</v>
      </c>
      <c r="F118" s="42"/>
      <c r="G118" s="42"/>
      <c r="H118" s="42"/>
      <c r="I118" s="42"/>
      <c r="J118" s="42"/>
      <c r="K118" s="42"/>
      <c r="L118" s="53"/>
      <c r="M118" s="53"/>
      <c r="N118" s="53"/>
      <c r="O118" s="73"/>
      <c r="P118" s="73"/>
      <c r="Q118" s="73"/>
      <c r="R118" s="73"/>
      <c r="S118" s="73"/>
      <c r="T118" s="73"/>
      <c r="U118" s="73"/>
      <c r="V118" s="73"/>
      <c r="W118" s="73"/>
      <c r="X118" s="42"/>
      <c r="Y118" s="42"/>
      <c r="Z118" s="35">
        <f t="shared" si="4"/>
        <v>292899.23</v>
      </c>
      <c r="AA118" s="70">
        <v>117888.37333333334</v>
      </c>
      <c r="AB118" s="71">
        <v>31243</v>
      </c>
    </row>
    <row r="119" spans="1:28">
      <c r="A119" s="7" t="s">
        <v>128</v>
      </c>
      <c r="B119" s="8" t="s">
        <v>303</v>
      </c>
      <c r="C119" s="26" t="s">
        <v>181</v>
      </c>
      <c r="D119" s="42">
        <v>218479</v>
      </c>
      <c r="E119" s="42">
        <v>23802.09</v>
      </c>
      <c r="F119" s="42"/>
      <c r="G119" s="42"/>
      <c r="H119" s="42"/>
      <c r="I119" s="42"/>
      <c r="J119" s="42"/>
      <c r="K119" s="42"/>
      <c r="L119" s="53"/>
      <c r="M119" s="53"/>
      <c r="N119" s="53"/>
      <c r="O119" s="73"/>
      <c r="P119" s="73"/>
      <c r="Q119" s="73"/>
      <c r="R119" s="73"/>
      <c r="S119" s="73"/>
      <c r="T119" s="73"/>
      <c r="U119" s="73"/>
      <c r="V119" s="73"/>
      <c r="W119" s="73"/>
      <c r="X119" s="42"/>
      <c r="Y119" s="42"/>
      <c r="Z119" s="35">
        <f t="shared" si="4"/>
        <v>242281.09</v>
      </c>
      <c r="AA119" s="70">
        <v>195746.4</v>
      </c>
      <c r="AB119" s="71">
        <v>7306</v>
      </c>
    </row>
    <row r="120" spans="1:28">
      <c r="A120" s="7" t="s">
        <v>129</v>
      </c>
      <c r="B120" s="8" t="s">
        <v>304</v>
      </c>
      <c r="C120" s="34" t="s">
        <v>216</v>
      </c>
      <c r="D120" s="42">
        <v>825241</v>
      </c>
      <c r="E120" s="42">
        <v>82695.789999999994</v>
      </c>
      <c r="F120" s="42"/>
      <c r="G120" s="42"/>
      <c r="H120" s="42"/>
      <c r="I120" s="42"/>
      <c r="J120" s="42"/>
      <c r="K120" s="42"/>
      <c r="L120" s="53"/>
      <c r="M120" s="53"/>
      <c r="N120" s="53"/>
      <c r="O120" s="73"/>
      <c r="P120" s="73"/>
      <c r="Q120" s="73"/>
      <c r="R120" s="73"/>
      <c r="S120" s="73"/>
      <c r="T120" s="73"/>
      <c r="U120" s="73"/>
      <c r="V120" s="73"/>
      <c r="W120" s="73"/>
      <c r="X120" s="42"/>
      <c r="Y120" s="42"/>
      <c r="Z120" s="35">
        <f t="shared" si="4"/>
        <v>907936.79</v>
      </c>
      <c r="AA120" s="70">
        <v>956155.46666666679</v>
      </c>
      <c r="AB120" s="71">
        <v>77764</v>
      </c>
    </row>
    <row r="121" spans="1:28">
      <c r="A121" s="7" t="s">
        <v>130</v>
      </c>
      <c r="B121" s="8" t="s">
        <v>305</v>
      </c>
      <c r="C121" s="32" t="s">
        <v>183</v>
      </c>
      <c r="D121" s="42">
        <v>176371</v>
      </c>
      <c r="E121" s="42">
        <v>16624.8</v>
      </c>
      <c r="F121" s="42"/>
      <c r="G121" s="42"/>
      <c r="H121" s="42"/>
      <c r="I121" s="42"/>
      <c r="J121" s="42"/>
      <c r="K121" s="42"/>
      <c r="L121" s="53"/>
      <c r="M121" s="53"/>
      <c r="N121" s="53"/>
      <c r="O121" s="73"/>
      <c r="P121" s="73"/>
      <c r="Q121" s="73"/>
      <c r="R121" s="73"/>
      <c r="S121" s="73"/>
      <c r="T121" s="73"/>
      <c r="U121" s="73"/>
      <c r="V121" s="73"/>
      <c r="W121" s="73"/>
      <c r="X121" s="42"/>
      <c r="Y121" s="42"/>
      <c r="Z121" s="35">
        <f t="shared" si="4"/>
        <v>192995.8</v>
      </c>
      <c r="AA121" s="70">
        <v>229942.74</v>
      </c>
      <c r="AB121" s="71">
        <v>293360</v>
      </c>
    </row>
    <row r="122" spans="1:28">
      <c r="A122" s="7" t="s">
        <v>131</v>
      </c>
      <c r="B122" s="8" t="s">
        <v>306</v>
      </c>
      <c r="C122" s="27" t="s">
        <v>185</v>
      </c>
      <c r="D122" s="42">
        <v>746311</v>
      </c>
      <c r="E122" s="42">
        <v>55080.72</v>
      </c>
      <c r="F122" s="42"/>
      <c r="G122" s="42"/>
      <c r="H122" s="42"/>
      <c r="I122" s="42"/>
      <c r="J122" s="42">
        <v>41371</v>
      </c>
      <c r="K122" s="42"/>
      <c r="L122" s="53"/>
      <c r="M122" s="53"/>
      <c r="N122" s="53"/>
      <c r="O122" s="73"/>
      <c r="P122" s="73"/>
      <c r="Q122" s="73"/>
      <c r="R122" s="73"/>
      <c r="S122" s="73"/>
      <c r="T122" s="73"/>
      <c r="U122" s="73"/>
      <c r="V122" s="73"/>
      <c r="W122" s="73"/>
      <c r="X122" s="42"/>
      <c r="Y122" s="42"/>
      <c r="Z122" s="35">
        <f t="shared" si="4"/>
        <v>842762.72</v>
      </c>
      <c r="AA122" s="70">
        <v>99932.416666666672</v>
      </c>
      <c r="AB122" s="71">
        <v>22070</v>
      </c>
    </row>
    <row r="123" spans="1:28">
      <c r="A123" s="7" t="s">
        <v>132</v>
      </c>
      <c r="B123" s="8" t="s">
        <v>307</v>
      </c>
      <c r="C123" s="33" t="s">
        <v>190</v>
      </c>
      <c r="D123" s="42">
        <v>1195121</v>
      </c>
      <c r="E123" s="42">
        <v>165284.53000000003</v>
      </c>
      <c r="F123" s="42"/>
      <c r="G123" s="42"/>
      <c r="H123" s="42"/>
      <c r="I123" s="42"/>
      <c r="J123" s="42">
        <v>55711</v>
      </c>
      <c r="K123" s="42"/>
      <c r="L123" s="53"/>
      <c r="M123" s="53"/>
      <c r="N123" s="53"/>
      <c r="O123" s="73"/>
      <c r="P123" s="73"/>
      <c r="Q123" s="73"/>
      <c r="R123" s="73"/>
      <c r="S123" s="73"/>
      <c r="T123" s="73"/>
      <c r="U123" s="73"/>
      <c r="V123" s="175">
        <v>150000</v>
      </c>
      <c r="W123" s="73"/>
      <c r="X123" s="42"/>
      <c r="Y123" s="42"/>
      <c r="Z123" s="35">
        <f t="shared" si="4"/>
        <v>1566116.53</v>
      </c>
      <c r="AA123" s="70">
        <v>5907557.3966666674</v>
      </c>
      <c r="AB123" s="71">
        <v>915675</v>
      </c>
    </row>
    <row r="124" spans="1:28">
      <c r="A124" s="7" t="s">
        <v>133</v>
      </c>
      <c r="B124" s="8" t="s">
        <v>308</v>
      </c>
      <c r="C124" s="33" t="s">
        <v>190</v>
      </c>
      <c r="D124" s="42">
        <v>1033257</v>
      </c>
      <c r="E124" s="42">
        <v>768078.6</v>
      </c>
      <c r="F124" s="42"/>
      <c r="G124" s="42"/>
      <c r="H124" s="42"/>
      <c r="I124" s="42"/>
      <c r="J124" s="42"/>
      <c r="K124" s="42">
        <v>18210</v>
      </c>
      <c r="L124" s="53"/>
      <c r="M124" s="173">
        <v>1256933</v>
      </c>
      <c r="N124" s="53"/>
      <c r="O124" s="73"/>
      <c r="P124" s="73"/>
      <c r="Q124" s="73"/>
      <c r="R124" s="73"/>
      <c r="S124" s="73"/>
      <c r="T124" s="73"/>
      <c r="U124" s="73"/>
      <c r="V124" s="73"/>
      <c r="W124" s="73"/>
      <c r="X124" s="42"/>
      <c r="Y124" s="42"/>
      <c r="Z124" s="35">
        <f t="shared" si="4"/>
        <v>3076478.6</v>
      </c>
      <c r="AA124" s="70">
        <v>5142735.7633333327</v>
      </c>
      <c r="AB124" s="71">
        <v>782993</v>
      </c>
    </row>
    <row r="125" spans="1:28">
      <c r="A125" s="7" t="s">
        <v>134</v>
      </c>
      <c r="B125" s="8" t="s">
        <v>309</v>
      </c>
      <c r="C125" s="26" t="s">
        <v>181</v>
      </c>
      <c r="D125" s="42">
        <v>185429</v>
      </c>
      <c r="E125" s="42">
        <v>14400</v>
      </c>
      <c r="F125" s="42"/>
      <c r="G125" s="42"/>
      <c r="H125" s="42"/>
      <c r="I125" s="42"/>
      <c r="J125" s="42"/>
      <c r="K125" s="42"/>
      <c r="L125" s="53"/>
      <c r="M125" s="53"/>
      <c r="N125" s="53"/>
      <c r="O125" s="73"/>
      <c r="P125" s="73"/>
      <c r="Q125" s="73"/>
      <c r="R125" s="73"/>
      <c r="S125" s="73"/>
      <c r="T125" s="73"/>
      <c r="U125" s="73"/>
      <c r="V125" s="73"/>
      <c r="W125" s="73"/>
      <c r="X125" s="42"/>
      <c r="Y125" s="42"/>
      <c r="Z125" s="35">
        <f t="shared" si="4"/>
        <v>199829</v>
      </c>
      <c r="AA125" s="70">
        <v>25000</v>
      </c>
      <c r="AB125" s="71">
        <v>16596</v>
      </c>
    </row>
    <row r="126" spans="1:28">
      <c r="A126" s="7" t="s">
        <v>135</v>
      </c>
      <c r="B126" s="8" t="s">
        <v>310</v>
      </c>
      <c r="C126" s="32" t="s">
        <v>183</v>
      </c>
      <c r="D126" s="42">
        <v>233399</v>
      </c>
      <c r="E126" s="42">
        <v>7200</v>
      </c>
      <c r="F126" s="42"/>
      <c r="G126" s="42"/>
      <c r="H126" s="42"/>
      <c r="I126" s="42"/>
      <c r="J126" s="42"/>
      <c r="K126" s="42"/>
      <c r="L126" s="53"/>
      <c r="M126" s="53"/>
      <c r="N126" s="53"/>
      <c r="O126" s="73"/>
      <c r="P126" s="73"/>
      <c r="Q126" s="73"/>
      <c r="R126" s="73"/>
      <c r="S126" s="73"/>
      <c r="T126" s="73"/>
      <c r="U126" s="73"/>
      <c r="V126" s="73"/>
      <c r="W126" s="73"/>
      <c r="X126" s="42"/>
      <c r="Y126" s="42"/>
      <c r="Z126" s="35">
        <f t="shared" si="4"/>
        <v>240599</v>
      </c>
      <c r="AA126" s="70">
        <v>177164.27000000002</v>
      </c>
      <c r="AB126" s="71">
        <v>259763</v>
      </c>
    </row>
    <row r="127" spans="1:28">
      <c r="A127" s="7" t="s">
        <v>136</v>
      </c>
      <c r="B127" s="8" t="s">
        <v>311</v>
      </c>
      <c r="C127" s="29" t="s">
        <v>201</v>
      </c>
      <c r="D127" s="42">
        <v>104702</v>
      </c>
      <c r="E127" s="42">
        <v>14400</v>
      </c>
      <c r="F127" s="42"/>
      <c r="G127" s="42"/>
      <c r="H127" s="42"/>
      <c r="I127" s="42"/>
      <c r="J127" s="42"/>
      <c r="K127" s="42"/>
      <c r="L127" s="53"/>
      <c r="M127" s="53"/>
      <c r="N127" s="53"/>
      <c r="O127" s="73"/>
      <c r="P127" s="73"/>
      <c r="Q127" s="73"/>
      <c r="R127" s="73"/>
      <c r="S127" s="73"/>
      <c r="T127" s="73"/>
      <c r="U127" s="73"/>
      <c r="V127" s="73"/>
      <c r="W127" s="73"/>
      <c r="X127" s="42"/>
      <c r="Y127" s="42"/>
      <c r="Z127" s="35">
        <f t="shared" si="4"/>
        <v>119102</v>
      </c>
      <c r="AA127" s="70">
        <v>105835.92666666668</v>
      </c>
      <c r="AB127" s="71">
        <v>3044</v>
      </c>
    </row>
    <row r="128" spans="1:28">
      <c r="A128" s="7" t="s">
        <v>137</v>
      </c>
      <c r="B128" s="8" t="s">
        <v>312</v>
      </c>
      <c r="C128" s="26" t="s">
        <v>181</v>
      </c>
      <c r="D128" s="42">
        <v>578106</v>
      </c>
      <c r="E128" s="42">
        <v>58514.87</v>
      </c>
      <c r="F128" s="42"/>
      <c r="G128" s="42"/>
      <c r="H128" s="42"/>
      <c r="I128" s="42"/>
      <c r="J128" s="42"/>
      <c r="K128" s="42"/>
      <c r="L128" s="53"/>
      <c r="M128" s="53"/>
      <c r="N128" s="53"/>
      <c r="O128" s="73"/>
      <c r="P128" s="73"/>
      <c r="Q128" s="73"/>
      <c r="R128" s="73"/>
      <c r="S128" s="73"/>
      <c r="T128" s="73"/>
      <c r="U128" s="73"/>
      <c r="V128" s="73"/>
      <c r="W128" s="73"/>
      <c r="X128" s="42"/>
      <c r="Y128" s="42"/>
      <c r="Z128" s="35">
        <f t="shared" si="4"/>
        <v>636620.87</v>
      </c>
      <c r="AA128" s="70">
        <v>1043684.8866666667</v>
      </c>
      <c r="AB128" s="71">
        <v>29897</v>
      </c>
    </row>
    <row r="129" spans="1:28">
      <c r="A129" s="7" t="s">
        <v>138</v>
      </c>
      <c r="B129" s="8" t="s">
        <v>313</v>
      </c>
      <c r="C129" s="26" t="s">
        <v>181</v>
      </c>
      <c r="D129" s="42">
        <v>455920</v>
      </c>
      <c r="E129" s="42">
        <v>43200</v>
      </c>
      <c r="F129" s="42"/>
      <c r="G129" s="42"/>
      <c r="H129" s="42"/>
      <c r="I129" s="42"/>
      <c r="J129" s="42"/>
      <c r="K129" s="42"/>
      <c r="L129" s="53"/>
      <c r="M129" s="53"/>
      <c r="N129" s="53"/>
      <c r="O129" s="73"/>
      <c r="P129" s="73"/>
      <c r="Q129" s="73"/>
      <c r="R129" s="73"/>
      <c r="S129" s="73"/>
      <c r="T129" s="73"/>
      <c r="U129" s="73"/>
      <c r="V129" s="73"/>
      <c r="W129" s="73"/>
      <c r="X129" s="42"/>
      <c r="Y129" s="42"/>
      <c r="Z129" s="35">
        <f t="shared" si="4"/>
        <v>499120</v>
      </c>
      <c r="AA129" s="70">
        <v>124311.37333333334</v>
      </c>
      <c r="AB129" s="71">
        <v>27851</v>
      </c>
    </row>
    <row r="130" spans="1:28">
      <c r="A130" s="7" t="s">
        <v>139</v>
      </c>
      <c r="B130" s="8" t="s">
        <v>314</v>
      </c>
      <c r="C130" s="29" t="s">
        <v>201</v>
      </c>
      <c r="D130" s="42">
        <v>1389101</v>
      </c>
      <c r="E130" s="42">
        <v>240792.21</v>
      </c>
      <c r="F130" s="42"/>
      <c r="G130" s="42"/>
      <c r="H130" s="42"/>
      <c r="I130" s="42"/>
      <c r="J130" s="42">
        <v>107047</v>
      </c>
      <c r="K130" s="42"/>
      <c r="L130" s="53"/>
      <c r="M130" s="53"/>
      <c r="N130" s="53"/>
      <c r="O130" s="73"/>
      <c r="P130" s="73"/>
      <c r="Q130" s="73"/>
      <c r="R130" s="73"/>
      <c r="S130" s="73"/>
      <c r="T130" s="73"/>
      <c r="U130" s="73"/>
      <c r="V130" s="73"/>
      <c r="W130" s="73"/>
      <c r="X130" s="42"/>
      <c r="Y130" s="42"/>
      <c r="Z130" s="35">
        <f t="shared" si="4"/>
        <v>1736940.21</v>
      </c>
      <c r="AA130" s="70">
        <v>2171655.4866666663</v>
      </c>
      <c r="AB130" s="71">
        <v>185190</v>
      </c>
    </row>
    <row r="131" spans="1:28">
      <c r="A131" s="7" t="s">
        <v>140</v>
      </c>
      <c r="B131" s="8" t="s">
        <v>315</v>
      </c>
      <c r="C131" s="32" t="s">
        <v>183</v>
      </c>
      <c r="D131" s="42">
        <v>222090</v>
      </c>
      <c r="E131" s="42">
        <v>35401.19</v>
      </c>
      <c r="F131" s="42"/>
      <c r="G131" s="42"/>
      <c r="H131" s="42"/>
      <c r="I131" s="42"/>
      <c r="J131" s="42"/>
      <c r="K131" s="42"/>
      <c r="L131" s="53"/>
      <c r="M131" s="53"/>
      <c r="N131" s="53"/>
      <c r="O131" s="73"/>
      <c r="P131" s="73"/>
      <c r="Q131" s="73"/>
      <c r="R131" s="73"/>
      <c r="S131" s="73"/>
      <c r="T131" s="73"/>
      <c r="U131" s="73"/>
      <c r="V131" s="73"/>
      <c r="W131" s="73"/>
      <c r="X131" s="42"/>
      <c r="Y131" s="42"/>
      <c r="Z131" s="35">
        <f t="shared" ref="Z131:Z162" si="5">SUM(D131:Y131)</f>
        <v>257491.19</v>
      </c>
      <c r="AA131" s="70">
        <v>285056.28666666668</v>
      </c>
      <c r="AB131" s="71">
        <v>115851</v>
      </c>
    </row>
    <row r="132" spans="1:28">
      <c r="A132" s="7" t="s">
        <v>141</v>
      </c>
      <c r="B132" s="8" t="s">
        <v>316</v>
      </c>
      <c r="C132" s="26" t="s">
        <v>181</v>
      </c>
      <c r="D132" s="42">
        <v>214609</v>
      </c>
      <c r="E132" s="42">
        <v>14400</v>
      </c>
      <c r="F132" s="42"/>
      <c r="G132" s="42"/>
      <c r="H132" s="42"/>
      <c r="I132" s="42"/>
      <c r="J132" s="42"/>
      <c r="K132" s="42">
        <v>12500</v>
      </c>
      <c r="L132" s="53"/>
      <c r="M132" s="53"/>
      <c r="N132" s="53"/>
      <c r="O132" s="73"/>
      <c r="P132" s="73"/>
      <c r="Q132" s="73"/>
      <c r="R132" s="73"/>
      <c r="S132" s="73"/>
      <c r="T132" s="73"/>
      <c r="U132" s="73"/>
      <c r="V132" s="73"/>
      <c r="W132" s="73"/>
      <c r="X132" s="42"/>
      <c r="Y132" s="42"/>
      <c r="Z132" s="35">
        <f t="shared" si="5"/>
        <v>241509</v>
      </c>
      <c r="AA132" s="70">
        <v>74301.759999999995</v>
      </c>
      <c r="AB132" s="71">
        <v>2682</v>
      </c>
    </row>
    <row r="133" spans="1:28">
      <c r="A133" s="7" t="s">
        <v>142</v>
      </c>
      <c r="B133" s="8" t="s">
        <v>317</v>
      </c>
      <c r="C133" s="26" t="s">
        <v>181</v>
      </c>
      <c r="D133" s="42">
        <v>1479127</v>
      </c>
      <c r="E133" s="42">
        <v>479786.66</v>
      </c>
      <c r="F133" s="42"/>
      <c r="G133" s="42"/>
      <c r="H133" s="42"/>
      <c r="I133" s="42"/>
      <c r="J133" s="42"/>
      <c r="K133" s="42"/>
      <c r="L133" s="53"/>
      <c r="M133" s="53"/>
      <c r="N133" s="53"/>
      <c r="O133" s="174">
        <v>512055</v>
      </c>
      <c r="P133" s="73"/>
      <c r="Q133" s="73"/>
      <c r="R133" s="73"/>
      <c r="S133" s="73"/>
      <c r="T133" s="73"/>
      <c r="U133" s="73"/>
      <c r="V133" s="73"/>
      <c r="W133" s="73"/>
      <c r="X133" s="42"/>
      <c r="Y133" s="42"/>
      <c r="Z133" s="35">
        <f t="shared" si="5"/>
        <v>2470968.66</v>
      </c>
      <c r="AA133" s="70">
        <v>5640340.3700000001</v>
      </c>
      <c r="AB133" s="71">
        <v>868232</v>
      </c>
    </row>
    <row r="134" spans="1:28">
      <c r="A134" s="7" t="s">
        <v>143</v>
      </c>
      <c r="B134" s="8" t="s">
        <v>318</v>
      </c>
      <c r="C134" s="34" t="s">
        <v>216</v>
      </c>
      <c r="D134" s="42">
        <v>89361</v>
      </c>
      <c r="E134" s="42">
        <v>8751.4599999999991</v>
      </c>
      <c r="F134" s="42"/>
      <c r="G134" s="42"/>
      <c r="H134" s="42"/>
      <c r="I134" s="42"/>
      <c r="J134" s="42"/>
      <c r="K134" s="42"/>
      <c r="L134" s="53"/>
      <c r="M134" s="53"/>
      <c r="N134" s="53"/>
      <c r="O134" s="73"/>
      <c r="P134" s="73"/>
      <c r="Q134" s="73"/>
      <c r="R134" s="73"/>
      <c r="S134" s="73"/>
      <c r="T134" s="73"/>
      <c r="U134" s="73"/>
      <c r="V134" s="73"/>
      <c r="W134" s="73"/>
      <c r="X134" s="42"/>
      <c r="Y134" s="42"/>
      <c r="Z134" s="35">
        <f t="shared" si="5"/>
        <v>98112.459999999992</v>
      </c>
      <c r="AA134" s="70">
        <v>66196.536666666667</v>
      </c>
      <c r="AB134" s="71">
        <v>20919</v>
      </c>
    </row>
    <row r="135" spans="1:28">
      <c r="A135" s="7" t="s">
        <v>144</v>
      </c>
      <c r="B135" s="8" t="s">
        <v>319</v>
      </c>
      <c r="C135" s="29" t="s">
        <v>201</v>
      </c>
      <c r="D135" s="42">
        <v>1012062</v>
      </c>
      <c r="E135" s="42">
        <v>142033.48000000001</v>
      </c>
      <c r="F135" s="42"/>
      <c r="G135" s="42"/>
      <c r="H135" s="42"/>
      <c r="I135" s="42"/>
      <c r="J135" s="42"/>
      <c r="K135" s="42"/>
      <c r="L135" s="53"/>
      <c r="M135" s="53"/>
      <c r="N135" s="53"/>
      <c r="O135" s="73"/>
      <c r="P135" s="73"/>
      <c r="Q135" s="73"/>
      <c r="R135" s="73"/>
      <c r="S135" s="73"/>
      <c r="T135" s="73"/>
      <c r="U135" s="73"/>
      <c r="V135" s="73"/>
      <c r="W135" s="73"/>
      <c r="X135" s="42"/>
      <c r="Y135" s="42"/>
      <c r="Z135" s="35">
        <f t="shared" si="5"/>
        <v>1154095.48</v>
      </c>
      <c r="AA135" s="70">
        <v>287078.4366666667</v>
      </c>
      <c r="AB135" s="71">
        <v>11910</v>
      </c>
    </row>
    <row r="136" spans="1:28">
      <c r="A136" s="7" t="s">
        <v>145</v>
      </c>
      <c r="B136" s="8" t="s">
        <v>320</v>
      </c>
      <c r="C136" s="32" t="s">
        <v>183</v>
      </c>
      <c r="D136" s="42">
        <v>97899</v>
      </c>
      <c r="E136" s="42">
        <v>8720.7000000000007</v>
      </c>
      <c r="F136" s="42"/>
      <c r="G136" s="42"/>
      <c r="H136" s="42"/>
      <c r="I136" s="42"/>
      <c r="J136" s="42"/>
      <c r="K136" s="42"/>
      <c r="L136" s="53"/>
      <c r="M136" s="53"/>
      <c r="N136" s="53"/>
      <c r="O136" s="73"/>
      <c r="P136" s="73"/>
      <c r="Q136" s="73"/>
      <c r="R136" s="73"/>
      <c r="S136" s="73"/>
      <c r="T136" s="73"/>
      <c r="U136" s="73"/>
      <c r="V136" s="73"/>
      <c r="W136" s="73"/>
      <c r="X136" s="42"/>
      <c r="Y136" s="42"/>
      <c r="Z136" s="35">
        <f t="shared" si="5"/>
        <v>106619.7</v>
      </c>
      <c r="AA136" s="70">
        <v>56581.113333333342</v>
      </c>
      <c r="AB136" s="71">
        <v>11610</v>
      </c>
    </row>
    <row r="137" spans="1:28">
      <c r="A137" s="7" t="s">
        <v>146</v>
      </c>
      <c r="B137" s="8" t="s">
        <v>321</v>
      </c>
      <c r="C137" s="33" t="s">
        <v>190</v>
      </c>
      <c r="D137" s="42">
        <v>225403</v>
      </c>
      <c r="E137" s="42">
        <v>21600</v>
      </c>
      <c r="F137" s="42"/>
      <c r="G137" s="42"/>
      <c r="H137" s="42"/>
      <c r="I137" s="42"/>
      <c r="J137" s="42"/>
      <c r="K137" s="42">
        <v>120000</v>
      </c>
      <c r="L137" s="53"/>
      <c r="M137" s="53"/>
      <c r="N137" s="53"/>
      <c r="O137" s="73"/>
      <c r="P137" s="73"/>
      <c r="Q137" s="73"/>
      <c r="R137" s="73"/>
      <c r="S137" s="73"/>
      <c r="T137" s="73"/>
      <c r="U137" s="73"/>
      <c r="V137" s="73"/>
      <c r="W137" s="73"/>
      <c r="X137" s="42"/>
      <c r="Y137" s="42"/>
      <c r="Z137" s="35">
        <f t="shared" si="5"/>
        <v>367003</v>
      </c>
      <c r="AA137" s="70">
        <v>120515.09333333334</v>
      </c>
      <c r="AB137" s="71">
        <v>17976</v>
      </c>
    </row>
    <row r="138" spans="1:28">
      <c r="A138" s="7" t="s">
        <v>147</v>
      </c>
      <c r="B138" s="8" t="s">
        <v>322</v>
      </c>
      <c r="C138" s="34" t="s">
        <v>216</v>
      </c>
      <c r="D138" s="42">
        <v>7757030</v>
      </c>
      <c r="E138" s="42">
        <v>2095082.3</v>
      </c>
      <c r="F138" s="42"/>
      <c r="G138" s="42"/>
      <c r="H138" s="42"/>
      <c r="I138" s="42"/>
      <c r="J138" s="42">
        <v>216800</v>
      </c>
      <c r="K138" s="42"/>
      <c r="L138" s="53"/>
      <c r="M138" s="53"/>
      <c r="N138" s="53"/>
      <c r="O138" s="73"/>
      <c r="P138" s="73"/>
      <c r="Q138" s="73"/>
      <c r="R138" s="73"/>
      <c r="S138" s="73"/>
      <c r="T138" s="175">
        <v>120000</v>
      </c>
      <c r="U138" s="175">
        <v>40901</v>
      </c>
      <c r="V138" s="175">
        <v>50000</v>
      </c>
      <c r="W138" s="73"/>
      <c r="X138" s="42"/>
      <c r="Y138" s="42"/>
      <c r="Z138" s="35">
        <f t="shared" si="5"/>
        <v>10279813.300000001</v>
      </c>
      <c r="AA138" s="70">
        <v>26396623.260000002</v>
      </c>
      <c r="AB138" s="71">
        <v>3921383</v>
      </c>
    </row>
    <row r="139" spans="1:28">
      <c r="A139" s="7" t="s">
        <v>148</v>
      </c>
      <c r="B139" s="8" t="s">
        <v>323</v>
      </c>
      <c r="C139" s="32" t="s">
        <v>183</v>
      </c>
      <c r="D139" s="42">
        <v>1146809</v>
      </c>
      <c r="E139" s="42">
        <v>466336.74</v>
      </c>
      <c r="F139" s="42"/>
      <c r="G139" s="42"/>
      <c r="H139" s="42"/>
      <c r="I139" s="42"/>
      <c r="J139" s="42"/>
      <c r="K139" s="42"/>
      <c r="L139" s="53"/>
      <c r="M139" s="53"/>
      <c r="N139" s="53"/>
      <c r="O139" s="73"/>
      <c r="P139" s="73"/>
      <c r="Q139" s="73"/>
      <c r="R139" s="73"/>
      <c r="S139" s="73"/>
      <c r="T139" s="73"/>
      <c r="U139" s="73"/>
      <c r="V139" s="73"/>
      <c r="W139" s="73"/>
      <c r="X139" s="42"/>
      <c r="Y139" s="42"/>
      <c r="Z139" s="35">
        <f t="shared" si="5"/>
        <v>1613145.74</v>
      </c>
      <c r="AA139" s="70">
        <v>5284683.6033333335</v>
      </c>
      <c r="AB139" s="71">
        <v>1005462</v>
      </c>
    </row>
    <row r="140" spans="1:28">
      <c r="A140" s="7" t="s">
        <v>149</v>
      </c>
      <c r="B140" s="8" t="s">
        <v>324</v>
      </c>
      <c r="C140" s="33" t="s">
        <v>190</v>
      </c>
      <c r="D140" s="42">
        <v>223825</v>
      </c>
      <c r="E140" s="42">
        <v>21998</v>
      </c>
      <c r="F140" s="42"/>
      <c r="G140" s="42"/>
      <c r="H140" s="42"/>
      <c r="I140" s="42"/>
      <c r="J140" s="42"/>
      <c r="K140" s="42"/>
      <c r="L140" s="53"/>
      <c r="M140" s="53"/>
      <c r="N140" s="53"/>
      <c r="O140" s="73"/>
      <c r="P140" s="73"/>
      <c r="Q140" s="73"/>
      <c r="R140" s="73"/>
      <c r="S140" s="73"/>
      <c r="T140" s="73"/>
      <c r="U140" s="73"/>
      <c r="V140" s="73"/>
      <c r="W140" s="73"/>
      <c r="X140" s="42"/>
      <c r="Y140" s="42"/>
      <c r="Z140" s="35">
        <f t="shared" si="5"/>
        <v>245823</v>
      </c>
      <c r="AA140" s="70">
        <v>234324.93333333332</v>
      </c>
      <c r="AB140" s="71">
        <v>83363</v>
      </c>
    </row>
    <row r="141" spans="1:28">
      <c r="A141" s="7" t="s">
        <v>150</v>
      </c>
      <c r="B141" s="8" t="s">
        <v>325</v>
      </c>
      <c r="C141" s="26" t="s">
        <v>181</v>
      </c>
      <c r="D141" s="42">
        <v>567118</v>
      </c>
      <c r="E141" s="42">
        <v>45897.82</v>
      </c>
      <c r="F141" s="42"/>
      <c r="G141" s="42"/>
      <c r="H141" s="42"/>
      <c r="I141" s="42"/>
      <c r="J141" s="42"/>
      <c r="K141" s="42"/>
      <c r="L141" s="53"/>
      <c r="M141" s="53"/>
      <c r="N141" s="53"/>
      <c r="O141" s="73"/>
      <c r="P141" s="73"/>
      <c r="Q141" s="73"/>
      <c r="R141" s="73"/>
      <c r="S141" s="73"/>
      <c r="T141" s="73"/>
      <c r="U141" s="73"/>
      <c r="V141" s="73"/>
      <c r="W141" s="73"/>
      <c r="X141" s="42"/>
      <c r="Y141" s="42"/>
      <c r="Z141" s="35">
        <f t="shared" si="5"/>
        <v>613015.81999999995</v>
      </c>
      <c r="AA141" s="70">
        <v>190537.22333333336</v>
      </c>
      <c r="AB141" s="71">
        <v>68379</v>
      </c>
    </row>
    <row r="142" spans="1:28">
      <c r="A142" s="7" t="s">
        <v>151</v>
      </c>
      <c r="B142" s="8" t="s">
        <v>326</v>
      </c>
      <c r="C142" s="32" t="s">
        <v>183</v>
      </c>
      <c r="D142" s="42">
        <v>1102147</v>
      </c>
      <c r="E142" s="42">
        <v>349909.28</v>
      </c>
      <c r="F142" s="42"/>
      <c r="G142" s="42"/>
      <c r="H142" s="42"/>
      <c r="I142" s="42"/>
      <c r="J142" s="42">
        <v>31940</v>
      </c>
      <c r="K142" s="42">
        <v>73117</v>
      </c>
      <c r="L142" s="76"/>
      <c r="M142" s="76"/>
      <c r="N142" s="76"/>
      <c r="O142" s="73"/>
      <c r="P142" s="174">
        <v>644064</v>
      </c>
      <c r="Q142" s="73"/>
      <c r="R142" s="73"/>
      <c r="S142" s="175">
        <v>106550</v>
      </c>
      <c r="T142" s="73"/>
      <c r="U142" s="73"/>
      <c r="V142" s="73"/>
      <c r="W142" s="73"/>
      <c r="X142" s="42"/>
      <c r="Y142" s="42"/>
      <c r="Z142" s="35">
        <f t="shared" si="5"/>
        <v>2307727.2800000003</v>
      </c>
      <c r="AA142" s="70">
        <v>2320363.1366666667</v>
      </c>
      <c r="AB142" s="71">
        <v>664080</v>
      </c>
    </row>
    <row r="143" spans="1:28">
      <c r="A143" s="7" t="s">
        <v>152</v>
      </c>
      <c r="B143" s="8" t="s">
        <v>327</v>
      </c>
      <c r="C143" s="28" t="s">
        <v>187</v>
      </c>
      <c r="D143" s="42">
        <v>7013960</v>
      </c>
      <c r="E143" s="42">
        <v>2858786.1</v>
      </c>
      <c r="F143" s="42"/>
      <c r="G143" s="42"/>
      <c r="H143" s="42"/>
      <c r="I143" s="42"/>
      <c r="J143" s="42">
        <v>153725</v>
      </c>
      <c r="K143" s="42"/>
      <c r="L143" s="53"/>
      <c r="M143" s="173">
        <v>1898402</v>
      </c>
      <c r="N143" s="53"/>
      <c r="O143" s="73"/>
      <c r="P143" s="73"/>
      <c r="Q143" s="73"/>
      <c r="R143" s="73"/>
      <c r="S143" s="73"/>
      <c r="T143" s="73"/>
      <c r="U143" s="73"/>
      <c r="V143" s="73"/>
      <c r="W143" s="73"/>
      <c r="X143" s="42"/>
      <c r="Y143" s="42"/>
      <c r="Z143" s="35">
        <f t="shared" si="5"/>
        <v>11924873.1</v>
      </c>
      <c r="AA143" s="70">
        <v>44330863.343333341</v>
      </c>
      <c r="AB143" s="71">
        <v>8173925</v>
      </c>
    </row>
    <row r="144" spans="1:28">
      <c r="A144" s="7" t="s">
        <v>153</v>
      </c>
      <c r="B144" s="8" t="s">
        <v>328</v>
      </c>
      <c r="C144" s="27" t="s">
        <v>185</v>
      </c>
      <c r="D144" s="42">
        <v>193791</v>
      </c>
      <c r="E144" s="42">
        <v>15851.68</v>
      </c>
      <c r="F144" s="42"/>
      <c r="G144" s="42"/>
      <c r="H144" s="42"/>
      <c r="I144" s="42"/>
      <c r="J144" s="42">
        <v>13790</v>
      </c>
      <c r="K144" s="42"/>
      <c r="L144" s="53"/>
      <c r="M144" s="53"/>
      <c r="N144" s="53"/>
      <c r="O144" s="73"/>
      <c r="P144" s="73"/>
      <c r="Q144" s="73"/>
      <c r="R144" s="73"/>
      <c r="S144" s="73"/>
      <c r="T144" s="73"/>
      <c r="U144" s="73"/>
      <c r="V144" s="73"/>
      <c r="W144" s="73"/>
      <c r="X144" s="42"/>
      <c r="Y144" s="42"/>
      <c r="Z144" s="35">
        <f t="shared" si="5"/>
        <v>223432.68</v>
      </c>
      <c r="AA144" s="70">
        <v>214129.21</v>
      </c>
      <c r="AB144" s="71">
        <v>24940</v>
      </c>
    </row>
    <row r="145" spans="1:28">
      <c r="A145" s="7" t="s">
        <v>154</v>
      </c>
      <c r="B145" s="8" t="s">
        <v>329</v>
      </c>
      <c r="C145" s="26" t="s">
        <v>181</v>
      </c>
      <c r="D145" s="42">
        <v>376254</v>
      </c>
      <c r="E145" s="42">
        <v>31000.03</v>
      </c>
      <c r="F145" s="42"/>
      <c r="G145" s="42"/>
      <c r="H145" s="42"/>
      <c r="I145" s="42"/>
      <c r="J145" s="42"/>
      <c r="K145" s="42"/>
      <c r="L145" s="53"/>
      <c r="M145" s="53"/>
      <c r="N145" s="53"/>
      <c r="O145" s="73"/>
      <c r="P145" s="73"/>
      <c r="Q145" s="73"/>
      <c r="R145" s="73"/>
      <c r="S145" s="73"/>
      <c r="T145" s="73"/>
      <c r="U145" s="73"/>
      <c r="V145" s="73"/>
      <c r="W145" s="73"/>
      <c r="X145" s="42"/>
      <c r="Y145" s="42"/>
      <c r="Z145" s="35">
        <f t="shared" si="5"/>
        <v>407254.03</v>
      </c>
      <c r="AA145" s="70">
        <v>48049.406666666677</v>
      </c>
      <c r="AB145" s="71">
        <v>32420</v>
      </c>
    </row>
    <row r="146" spans="1:28">
      <c r="A146" s="7" t="s">
        <v>155</v>
      </c>
      <c r="B146" s="8" t="s">
        <v>330</v>
      </c>
      <c r="C146" s="32" t="s">
        <v>183</v>
      </c>
      <c r="D146" s="42">
        <v>107011</v>
      </c>
      <c r="E146" s="42">
        <v>9176.41</v>
      </c>
      <c r="F146" s="42"/>
      <c r="G146" s="42"/>
      <c r="H146" s="42"/>
      <c r="I146" s="42"/>
      <c r="J146" s="42"/>
      <c r="K146" s="42"/>
      <c r="L146" s="53"/>
      <c r="M146" s="53"/>
      <c r="N146" s="53"/>
      <c r="O146" s="73"/>
      <c r="P146" s="73"/>
      <c r="Q146" s="73"/>
      <c r="R146" s="73"/>
      <c r="S146" s="73"/>
      <c r="T146" s="73"/>
      <c r="U146" s="73"/>
      <c r="V146" s="73"/>
      <c r="W146" s="73"/>
      <c r="X146" s="42"/>
      <c r="Y146" s="42"/>
      <c r="Z146" s="35">
        <f t="shared" si="5"/>
        <v>116187.41</v>
      </c>
      <c r="AA146" s="70">
        <v>114141.13666666667</v>
      </c>
      <c r="AB146" s="71">
        <v>35335</v>
      </c>
    </row>
    <row r="147" spans="1:28">
      <c r="A147" s="7" t="s">
        <v>156</v>
      </c>
      <c r="B147" s="8" t="s">
        <v>331</v>
      </c>
      <c r="C147" s="29" t="s">
        <v>201</v>
      </c>
      <c r="D147" s="42">
        <v>392838</v>
      </c>
      <c r="E147" s="42">
        <v>36138.449999999997</v>
      </c>
      <c r="F147" s="42"/>
      <c r="G147" s="42"/>
      <c r="H147" s="42"/>
      <c r="I147" s="42"/>
      <c r="J147" s="42"/>
      <c r="K147" s="42"/>
      <c r="L147" s="53"/>
      <c r="M147" s="53"/>
      <c r="N147" s="53"/>
      <c r="O147" s="73"/>
      <c r="P147" s="73"/>
      <c r="Q147" s="73"/>
      <c r="R147" s="73"/>
      <c r="S147" s="73"/>
      <c r="T147" s="73"/>
      <c r="U147" s="73"/>
      <c r="V147" s="73"/>
      <c r="W147" s="73"/>
      <c r="X147" s="42"/>
      <c r="Y147" s="42"/>
      <c r="Z147" s="35">
        <f t="shared" si="5"/>
        <v>428976.45</v>
      </c>
      <c r="AA147" s="70">
        <v>177897.30000000002</v>
      </c>
      <c r="AB147" s="71">
        <v>39683</v>
      </c>
    </row>
    <row r="148" spans="1:28">
      <c r="A148" s="7" t="s">
        <v>157</v>
      </c>
      <c r="B148" s="8" t="s">
        <v>332</v>
      </c>
      <c r="C148" s="32" t="s">
        <v>183</v>
      </c>
      <c r="D148" s="42">
        <v>749837</v>
      </c>
      <c r="E148" s="42">
        <v>102469.58</v>
      </c>
      <c r="F148" s="42"/>
      <c r="G148" s="42"/>
      <c r="H148" s="42"/>
      <c r="I148" s="42">
        <v>48752</v>
      </c>
      <c r="J148" s="42"/>
      <c r="K148" s="42"/>
      <c r="L148" s="53"/>
      <c r="M148" s="53"/>
      <c r="N148" s="53"/>
      <c r="O148" s="73"/>
      <c r="P148" s="73"/>
      <c r="Q148" s="73"/>
      <c r="R148" s="73"/>
      <c r="S148" s="73"/>
      <c r="T148" s="73"/>
      <c r="U148" s="73"/>
      <c r="V148" s="73"/>
      <c r="W148" s="73"/>
      <c r="X148" s="42"/>
      <c r="Y148" s="42"/>
      <c r="Z148" s="35">
        <f t="shared" si="5"/>
        <v>901058.58</v>
      </c>
      <c r="AA148" s="70">
        <v>397218.29666666663</v>
      </c>
      <c r="AB148" s="71">
        <v>148021</v>
      </c>
    </row>
    <row r="149" spans="1:28">
      <c r="A149" s="7" t="s">
        <v>158</v>
      </c>
      <c r="B149" s="8" t="s">
        <v>333</v>
      </c>
      <c r="C149" s="26" t="s">
        <v>181</v>
      </c>
      <c r="D149" s="42">
        <v>578236</v>
      </c>
      <c r="E149" s="42">
        <v>122400</v>
      </c>
      <c r="F149" s="42"/>
      <c r="G149" s="42"/>
      <c r="H149" s="42"/>
      <c r="I149" s="42"/>
      <c r="J149" s="42"/>
      <c r="K149" s="42">
        <v>137028</v>
      </c>
      <c r="L149" s="53"/>
      <c r="M149" s="53"/>
      <c r="N149" s="53"/>
      <c r="O149" s="73"/>
      <c r="P149" s="73"/>
      <c r="Q149" s="73"/>
      <c r="R149" s="73"/>
      <c r="S149" s="73"/>
      <c r="T149" s="73"/>
      <c r="U149" s="73"/>
      <c r="V149" s="73"/>
      <c r="W149" s="73"/>
      <c r="X149" s="42"/>
      <c r="Y149" s="42"/>
      <c r="Z149" s="35">
        <f t="shared" si="5"/>
        <v>837664</v>
      </c>
      <c r="AA149" s="70">
        <v>519539.02333333337</v>
      </c>
      <c r="AB149" s="71">
        <v>33203</v>
      </c>
    </row>
    <row r="150" spans="1:28">
      <c r="A150" s="7" t="s">
        <v>159</v>
      </c>
      <c r="B150" s="8" t="s">
        <v>334</v>
      </c>
      <c r="C150" s="28" t="s">
        <v>187</v>
      </c>
      <c r="D150" s="42">
        <v>1285980</v>
      </c>
      <c r="E150" s="42">
        <v>452523.98</v>
      </c>
      <c r="F150" s="42"/>
      <c r="G150" s="42"/>
      <c r="H150" s="42"/>
      <c r="I150" s="42"/>
      <c r="J150" s="42"/>
      <c r="K150" s="42"/>
      <c r="L150" s="53"/>
      <c r="M150" s="53"/>
      <c r="N150" s="53"/>
      <c r="O150" s="73"/>
      <c r="P150" s="73"/>
      <c r="Q150" s="73"/>
      <c r="R150" s="73"/>
      <c r="S150" s="73"/>
      <c r="T150" s="73"/>
      <c r="U150" s="73"/>
      <c r="V150" s="73"/>
      <c r="W150" s="73"/>
      <c r="X150" s="42"/>
      <c r="Y150" s="176">
        <v>5900</v>
      </c>
      <c r="Z150" s="35">
        <f t="shared" si="5"/>
        <v>1744403.98</v>
      </c>
      <c r="AA150" s="70">
        <v>1602103.72</v>
      </c>
      <c r="AB150" s="71">
        <v>276257</v>
      </c>
    </row>
    <row r="151" spans="1:28">
      <c r="A151" s="7" t="s">
        <v>160</v>
      </c>
      <c r="B151" s="8" t="s">
        <v>335</v>
      </c>
      <c r="C151" s="27" t="s">
        <v>185</v>
      </c>
      <c r="D151" s="42">
        <v>503082</v>
      </c>
      <c r="E151" s="42">
        <v>39199.01</v>
      </c>
      <c r="F151" s="42"/>
      <c r="G151" s="42"/>
      <c r="H151" s="42"/>
      <c r="I151" s="42"/>
      <c r="J151" s="42"/>
      <c r="K151" s="42"/>
      <c r="L151" s="53"/>
      <c r="M151" s="53"/>
      <c r="N151" s="53"/>
      <c r="O151" s="73"/>
      <c r="P151" s="73"/>
      <c r="Q151" s="73"/>
      <c r="R151" s="73"/>
      <c r="S151" s="73"/>
      <c r="T151" s="73"/>
      <c r="U151" s="73"/>
      <c r="V151" s="73"/>
      <c r="W151" s="73"/>
      <c r="X151" s="42"/>
      <c r="Y151" s="42"/>
      <c r="Z151" s="35">
        <f t="shared" si="5"/>
        <v>542281.01</v>
      </c>
      <c r="AA151" s="70">
        <v>128104.31666666667</v>
      </c>
      <c r="AB151" s="71">
        <v>19946</v>
      </c>
    </row>
    <row r="152" spans="1:28">
      <c r="A152" s="7" t="s">
        <v>161</v>
      </c>
      <c r="B152" s="8" t="s">
        <v>336</v>
      </c>
      <c r="C152" s="27" t="s">
        <v>185</v>
      </c>
      <c r="D152" s="42">
        <v>328594</v>
      </c>
      <c r="E152" s="42">
        <v>48044.83</v>
      </c>
      <c r="F152" s="42"/>
      <c r="G152" s="42"/>
      <c r="H152" s="42"/>
      <c r="I152" s="42"/>
      <c r="J152" s="42"/>
      <c r="K152" s="42"/>
      <c r="L152" s="53"/>
      <c r="M152" s="53"/>
      <c r="N152" s="53"/>
      <c r="O152" s="73"/>
      <c r="P152" s="73"/>
      <c r="Q152" s="73"/>
      <c r="R152" s="73"/>
      <c r="S152" s="73"/>
      <c r="T152" s="73"/>
      <c r="U152" s="73"/>
      <c r="V152" s="175">
        <v>34200</v>
      </c>
      <c r="W152" s="73"/>
      <c r="X152" s="42"/>
      <c r="Y152" s="42"/>
      <c r="Z152" s="35">
        <f t="shared" si="5"/>
        <v>410838.83</v>
      </c>
      <c r="AA152" s="70">
        <v>418455.96333333338</v>
      </c>
      <c r="AB152" s="71">
        <v>109184</v>
      </c>
    </row>
    <row r="153" spans="1:28">
      <c r="A153" s="7" t="s">
        <v>162</v>
      </c>
      <c r="B153" s="8" t="s">
        <v>337</v>
      </c>
      <c r="C153" s="32" t="s">
        <v>183</v>
      </c>
      <c r="D153" s="42">
        <v>222592</v>
      </c>
      <c r="E153" s="42">
        <v>23947.55</v>
      </c>
      <c r="F153" s="42"/>
      <c r="G153" s="42"/>
      <c r="H153" s="42"/>
      <c r="I153" s="42"/>
      <c r="J153" s="42"/>
      <c r="K153" s="42"/>
      <c r="L153" s="53"/>
      <c r="M153" s="53"/>
      <c r="N153" s="53"/>
      <c r="O153" s="73"/>
      <c r="P153" s="73"/>
      <c r="Q153" s="73"/>
      <c r="R153" s="73"/>
      <c r="S153" s="73"/>
      <c r="T153" s="73"/>
      <c r="U153" s="73"/>
      <c r="V153" s="73"/>
      <c r="W153" s="73"/>
      <c r="X153" s="42"/>
      <c r="Y153" s="42"/>
      <c r="Z153" s="35">
        <f t="shared" si="5"/>
        <v>246539.55</v>
      </c>
      <c r="AA153" s="70">
        <v>196600.84666666668</v>
      </c>
      <c r="AB153" s="71">
        <v>21503</v>
      </c>
    </row>
    <row r="154" spans="1:28">
      <c r="A154" s="7" t="s">
        <v>163</v>
      </c>
      <c r="B154" s="8" t="s">
        <v>338</v>
      </c>
      <c r="C154" s="29" t="s">
        <v>201</v>
      </c>
      <c r="D154" s="42">
        <v>2593499</v>
      </c>
      <c r="E154" s="42">
        <v>422627.27</v>
      </c>
      <c r="F154" s="42"/>
      <c r="G154" s="42"/>
      <c r="H154" s="42"/>
      <c r="I154" s="42">
        <v>26294</v>
      </c>
      <c r="J154" s="42"/>
      <c r="K154" s="42">
        <v>126513</v>
      </c>
      <c r="L154" s="53"/>
      <c r="M154" s="53"/>
      <c r="N154" s="53"/>
      <c r="O154" s="73"/>
      <c r="P154" s="73"/>
      <c r="Q154" s="73"/>
      <c r="R154" s="73"/>
      <c r="S154" s="73"/>
      <c r="T154" s="73"/>
      <c r="U154" s="73"/>
      <c r="V154" s="175">
        <v>307934</v>
      </c>
      <c r="W154" s="73"/>
      <c r="X154" s="42"/>
      <c r="Y154" s="176">
        <v>5000</v>
      </c>
      <c r="Z154" s="35">
        <f t="shared" si="5"/>
        <v>3481867.27</v>
      </c>
      <c r="AA154" s="70">
        <v>3449015.6866666661</v>
      </c>
      <c r="AB154" s="71">
        <v>979503</v>
      </c>
    </row>
    <row r="155" spans="1:28">
      <c r="A155" s="7" t="s">
        <v>164</v>
      </c>
      <c r="B155" s="8" t="s">
        <v>339</v>
      </c>
      <c r="C155" s="27" t="s">
        <v>185</v>
      </c>
      <c r="D155" s="42">
        <v>468420</v>
      </c>
      <c r="E155" s="42">
        <v>29684.7</v>
      </c>
      <c r="F155" s="42"/>
      <c r="G155" s="42"/>
      <c r="H155" s="42"/>
      <c r="I155" s="42"/>
      <c r="J155" s="42"/>
      <c r="K155" s="42">
        <v>168217</v>
      </c>
      <c r="L155" s="53"/>
      <c r="M155" s="53"/>
      <c r="N155" s="53"/>
      <c r="O155" s="73"/>
      <c r="P155" s="73"/>
      <c r="Q155" s="73"/>
      <c r="R155" s="73"/>
      <c r="S155" s="73"/>
      <c r="T155" s="73"/>
      <c r="U155" s="73"/>
      <c r="V155" s="73"/>
      <c r="W155" s="73"/>
      <c r="X155" s="42"/>
      <c r="Y155" s="42"/>
      <c r="Z155" s="35">
        <f t="shared" si="5"/>
        <v>666321.69999999995</v>
      </c>
      <c r="AA155" s="70">
        <v>284897.15666666668</v>
      </c>
      <c r="AB155" s="71">
        <v>78918</v>
      </c>
    </row>
    <row r="156" spans="1:28">
      <c r="A156" s="7" t="s">
        <v>165</v>
      </c>
      <c r="B156" s="8" t="s">
        <v>340</v>
      </c>
      <c r="C156" s="33" t="s">
        <v>190</v>
      </c>
      <c r="D156" s="42">
        <v>155593</v>
      </c>
      <c r="E156" s="42">
        <v>16898.05</v>
      </c>
      <c r="F156" s="42"/>
      <c r="G156" s="42"/>
      <c r="H156" s="42"/>
      <c r="I156" s="42"/>
      <c r="J156" s="42"/>
      <c r="K156" s="42"/>
      <c r="L156" s="53"/>
      <c r="M156" s="53"/>
      <c r="N156" s="53"/>
      <c r="O156" s="73"/>
      <c r="P156" s="73"/>
      <c r="Q156" s="73"/>
      <c r="R156" s="73"/>
      <c r="S156" s="73"/>
      <c r="T156" s="73"/>
      <c r="U156" s="73"/>
      <c r="V156" s="73"/>
      <c r="W156" s="73"/>
      <c r="X156" s="42"/>
      <c r="Y156" s="42"/>
      <c r="Z156" s="35">
        <f t="shared" si="5"/>
        <v>172491.05</v>
      </c>
      <c r="AA156" s="70">
        <v>117400.34666666668</v>
      </c>
      <c r="AB156" s="71">
        <v>8104</v>
      </c>
    </row>
    <row r="157" spans="1:28">
      <c r="A157" s="7" t="s">
        <v>166</v>
      </c>
      <c r="B157" s="8" t="s">
        <v>341</v>
      </c>
      <c r="C157" s="34" t="s">
        <v>216</v>
      </c>
      <c r="D157" s="42">
        <v>1307686</v>
      </c>
      <c r="E157" s="42">
        <v>374534.63999999996</v>
      </c>
      <c r="F157" s="42"/>
      <c r="G157" s="42"/>
      <c r="H157" s="42"/>
      <c r="I157" s="42"/>
      <c r="J157" s="42"/>
      <c r="K157" s="42"/>
      <c r="L157" s="53"/>
      <c r="M157" s="53"/>
      <c r="N157" s="53"/>
      <c r="O157" s="73"/>
      <c r="P157" s="73"/>
      <c r="Q157" s="73"/>
      <c r="R157" s="73"/>
      <c r="S157" s="73"/>
      <c r="T157" s="73"/>
      <c r="U157" s="73"/>
      <c r="V157" s="73"/>
      <c r="W157" s="73"/>
      <c r="X157" s="176">
        <v>28231</v>
      </c>
      <c r="Y157" s="42"/>
      <c r="Z157" s="35">
        <f t="shared" si="5"/>
        <v>1710451.64</v>
      </c>
      <c r="AA157" s="70">
        <v>3405159.24</v>
      </c>
      <c r="AB157" s="71">
        <v>737493</v>
      </c>
    </row>
    <row r="158" spans="1:28">
      <c r="A158" s="7" t="s">
        <v>167</v>
      </c>
      <c r="B158" s="8" t="s">
        <v>342</v>
      </c>
      <c r="C158" s="33" t="s">
        <v>190</v>
      </c>
      <c r="D158" s="42">
        <v>229071</v>
      </c>
      <c r="E158" s="42">
        <v>10135.200000000001</v>
      </c>
      <c r="F158" s="42"/>
      <c r="G158" s="42"/>
      <c r="H158" s="42"/>
      <c r="I158" s="42"/>
      <c r="J158" s="42"/>
      <c r="K158" s="42"/>
      <c r="L158" s="53"/>
      <c r="M158" s="53"/>
      <c r="N158" s="53"/>
      <c r="O158" s="73"/>
      <c r="P158" s="73"/>
      <c r="Q158" s="73"/>
      <c r="R158" s="73"/>
      <c r="S158" s="73"/>
      <c r="T158" s="73"/>
      <c r="U158" s="73"/>
      <c r="V158" s="73"/>
      <c r="W158" s="73"/>
      <c r="X158" s="42"/>
      <c r="Y158" s="42"/>
      <c r="Z158" s="35">
        <f t="shared" si="5"/>
        <v>239206.2</v>
      </c>
      <c r="AA158" s="70">
        <v>53740.526666666665</v>
      </c>
      <c r="AB158" s="71">
        <v>29525</v>
      </c>
    </row>
    <row r="159" spans="1:28">
      <c r="A159" s="7" t="s">
        <v>168</v>
      </c>
      <c r="B159" s="8" t="s">
        <v>343</v>
      </c>
      <c r="C159" s="29" t="s">
        <v>201</v>
      </c>
      <c r="D159" s="42">
        <v>305661</v>
      </c>
      <c r="E159" s="42">
        <v>16029.68</v>
      </c>
      <c r="F159" s="42"/>
      <c r="G159" s="42"/>
      <c r="H159" s="42"/>
      <c r="I159" s="42"/>
      <c r="J159" s="42"/>
      <c r="K159" s="42"/>
      <c r="L159" s="53"/>
      <c r="M159" s="53"/>
      <c r="N159" s="53"/>
      <c r="O159" s="73"/>
      <c r="P159" s="73"/>
      <c r="Q159" s="73"/>
      <c r="R159" s="73"/>
      <c r="S159" s="73"/>
      <c r="T159" s="73"/>
      <c r="U159" s="73"/>
      <c r="V159" s="73"/>
      <c r="W159" s="73"/>
      <c r="X159" s="42"/>
      <c r="Y159" s="42"/>
      <c r="Z159" s="35">
        <f t="shared" si="5"/>
        <v>321690.68</v>
      </c>
      <c r="AA159" s="70">
        <v>102171.44666666666</v>
      </c>
      <c r="AB159" s="71">
        <v>24911</v>
      </c>
    </row>
    <row r="160" spans="1:28">
      <c r="A160" s="7" t="s">
        <v>169</v>
      </c>
      <c r="B160" s="8" t="s">
        <v>344</v>
      </c>
      <c r="C160" s="28" t="s">
        <v>187</v>
      </c>
      <c r="D160" s="42">
        <v>2414610</v>
      </c>
      <c r="E160" s="42">
        <v>1277486.1499999999</v>
      </c>
      <c r="F160" s="42"/>
      <c r="G160" s="42"/>
      <c r="H160" s="42">
        <v>600000</v>
      </c>
      <c r="I160" s="42"/>
      <c r="J160" s="42"/>
      <c r="K160" s="42">
        <v>48000</v>
      </c>
      <c r="L160" s="53"/>
      <c r="M160" s="53"/>
      <c r="N160" s="53"/>
      <c r="O160" s="73"/>
      <c r="P160" s="73"/>
      <c r="Q160" s="73"/>
      <c r="R160" s="73"/>
      <c r="S160" s="73"/>
      <c r="T160" s="73"/>
      <c r="U160" s="73"/>
      <c r="V160" s="73"/>
      <c r="W160" s="73"/>
      <c r="X160" s="42"/>
      <c r="Y160" s="42"/>
      <c r="Z160" s="35">
        <f t="shared" si="5"/>
        <v>4340096.1500000004</v>
      </c>
      <c r="AA160" s="70">
        <v>11994307.869999999</v>
      </c>
      <c r="AB160" s="71">
        <v>1004943</v>
      </c>
    </row>
    <row r="161" spans="1:28">
      <c r="A161" s="7" t="s">
        <v>170</v>
      </c>
      <c r="B161" s="8" t="s">
        <v>345</v>
      </c>
      <c r="C161" s="32" t="s">
        <v>183</v>
      </c>
      <c r="D161" s="42">
        <v>115282</v>
      </c>
      <c r="E161" s="42">
        <v>17173.7</v>
      </c>
      <c r="F161" s="42"/>
      <c r="G161" s="42"/>
      <c r="H161" s="42"/>
      <c r="I161" s="42"/>
      <c r="J161" s="42"/>
      <c r="K161" s="42"/>
      <c r="L161" s="53"/>
      <c r="M161" s="53"/>
      <c r="N161" s="53"/>
      <c r="O161" s="73"/>
      <c r="P161" s="73"/>
      <c r="Q161" s="73"/>
      <c r="R161" s="73"/>
      <c r="S161" s="73"/>
      <c r="T161" s="73"/>
      <c r="U161" s="73"/>
      <c r="V161" s="73"/>
      <c r="W161" s="73"/>
      <c r="X161" s="42"/>
      <c r="Y161" s="42"/>
      <c r="Z161" s="35">
        <f t="shared" si="5"/>
        <v>132455.70000000001</v>
      </c>
      <c r="AA161" s="70">
        <v>147426.94666666666</v>
      </c>
      <c r="AB161" s="71">
        <v>30180</v>
      </c>
    </row>
    <row r="162" spans="1:28">
      <c r="A162" s="7" t="s">
        <v>171</v>
      </c>
      <c r="B162" s="8" t="s">
        <v>346</v>
      </c>
      <c r="C162" s="34" t="s">
        <v>216</v>
      </c>
      <c r="D162" s="42">
        <v>571557</v>
      </c>
      <c r="E162" s="42">
        <v>30424.06</v>
      </c>
      <c r="F162" s="42"/>
      <c r="G162" s="42"/>
      <c r="H162" s="42"/>
      <c r="I162" s="42"/>
      <c r="J162" s="42"/>
      <c r="K162" s="42"/>
      <c r="L162" s="54"/>
      <c r="M162" s="54"/>
      <c r="N162" s="54"/>
      <c r="O162" s="73"/>
      <c r="P162" s="73"/>
      <c r="Q162" s="73"/>
      <c r="R162" s="73"/>
      <c r="S162" s="73"/>
      <c r="T162" s="73"/>
      <c r="U162" s="73"/>
      <c r="V162" s="73"/>
      <c r="W162" s="73"/>
      <c r="X162" s="42"/>
      <c r="Y162" s="42"/>
      <c r="Z162" s="35">
        <f t="shared" si="5"/>
        <v>601981.06000000006</v>
      </c>
      <c r="AA162" s="70">
        <v>361348.61999999994</v>
      </c>
      <c r="AB162" s="71">
        <v>40287</v>
      </c>
    </row>
    <row r="163" spans="1:28">
      <c r="A163" s="20" t="s">
        <v>172</v>
      </c>
      <c r="B163" s="17" t="s">
        <v>347</v>
      </c>
      <c r="C163" s="26" t="s">
        <v>181</v>
      </c>
      <c r="D163" s="42">
        <v>316894</v>
      </c>
      <c r="E163" s="42">
        <v>45186.32</v>
      </c>
      <c r="F163" s="42"/>
      <c r="G163" s="42"/>
      <c r="H163" s="42"/>
      <c r="I163" s="42"/>
      <c r="J163" s="42"/>
      <c r="K163" s="42"/>
      <c r="L163" s="53"/>
      <c r="M163" s="53"/>
      <c r="N163" s="53"/>
      <c r="O163" s="73"/>
      <c r="P163" s="73"/>
      <c r="Q163" s="73"/>
      <c r="R163" s="73"/>
      <c r="S163" s="73"/>
      <c r="T163" s="73"/>
      <c r="U163" s="73"/>
      <c r="V163" s="73"/>
      <c r="W163" s="73"/>
      <c r="X163" s="42"/>
      <c r="Y163" s="42"/>
      <c r="Z163" s="35">
        <f>SUM(D163:Y163)</f>
        <v>362080.32</v>
      </c>
      <c r="AA163" s="70">
        <v>208518.26666666669</v>
      </c>
      <c r="AB163" s="71">
        <v>34555</v>
      </c>
    </row>
    <row r="164" spans="1:28">
      <c r="A164" s="7" t="s">
        <v>173</v>
      </c>
      <c r="B164" s="8" t="s">
        <v>348</v>
      </c>
      <c r="C164" s="33" t="s">
        <v>190</v>
      </c>
      <c r="D164" s="42">
        <v>104325</v>
      </c>
      <c r="E164" s="42">
        <v>10356.23</v>
      </c>
      <c r="F164" s="42"/>
      <c r="G164" s="42"/>
      <c r="H164" s="42"/>
      <c r="I164" s="42"/>
      <c r="J164" s="42"/>
      <c r="K164" s="42"/>
      <c r="L164" s="53"/>
      <c r="M164" s="53"/>
      <c r="N164" s="53"/>
      <c r="O164" s="73"/>
      <c r="P164" s="73"/>
      <c r="Q164" s="73"/>
      <c r="R164" s="73"/>
      <c r="S164" s="73"/>
      <c r="T164" s="73"/>
      <c r="U164" s="73"/>
      <c r="V164" s="73"/>
      <c r="W164" s="73"/>
      <c r="X164" s="42"/>
      <c r="Y164" s="42"/>
      <c r="Z164" s="35">
        <f>SUM(D164:Y164)</f>
        <v>114681.23</v>
      </c>
      <c r="AA164" s="70">
        <v>147391.52000000002</v>
      </c>
      <c r="AB164" s="71">
        <v>62015</v>
      </c>
    </row>
    <row r="165" spans="1:28">
      <c r="A165" s="7" t="s">
        <v>174</v>
      </c>
      <c r="B165" s="8" t="s">
        <v>349</v>
      </c>
      <c r="C165" s="34" t="s">
        <v>216</v>
      </c>
      <c r="D165" s="42">
        <v>304849</v>
      </c>
      <c r="E165" s="42">
        <v>29299.56</v>
      </c>
      <c r="F165" s="42"/>
      <c r="G165" s="42"/>
      <c r="H165" s="42"/>
      <c r="I165" s="42"/>
      <c r="J165" s="42"/>
      <c r="K165" s="42"/>
      <c r="L165" s="53"/>
      <c r="M165" s="53"/>
      <c r="N165" s="53"/>
      <c r="O165" s="73"/>
      <c r="P165" s="73"/>
      <c r="Q165" s="73"/>
      <c r="R165" s="73"/>
      <c r="S165" s="73"/>
      <c r="T165" s="73"/>
      <c r="U165" s="73"/>
      <c r="V165" s="73"/>
      <c r="W165" s="73"/>
      <c r="X165" s="42"/>
      <c r="Y165" s="42"/>
      <c r="Z165" s="35">
        <f>SUM(D165:Y165)</f>
        <v>334148.56</v>
      </c>
      <c r="AA165" s="70">
        <v>432642.92</v>
      </c>
      <c r="AB165" s="71">
        <v>14220</v>
      </c>
    </row>
    <row r="166" spans="1:28">
      <c r="A166" s="7" t="s">
        <v>175</v>
      </c>
      <c r="B166" s="8" t="s">
        <v>350</v>
      </c>
      <c r="C166" s="29" t="s">
        <v>201</v>
      </c>
      <c r="D166" s="42">
        <v>279016</v>
      </c>
      <c r="E166" s="42">
        <v>36000</v>
      </c>
      <c r="F166" s="42"/>
      <c r="G166" s="42"/>
      <c r="H166" s="42"/>
      <c r="I166" s="42"/>
      <c r="J166" s="42"/>
      <c r="K166" s="42"/>
      <c r="L166" s="53"/>
      <c r="M166" s="53"/>
      <c r="N166" s="53"/>
      <c r="O166" s="73"/>
      <c r="P166" s="73"/>
      <c r="Q166" s="73"/>
      <c r="R166" s="73"/>
      <c r="S166" s="73"/>
      <c r="T166" s="73"/>
      <c r="U166" s="73"/>
      <c r="V166" s="73"/>
      <c r="W166" s="73"/>
      <c r="X166" s="42"/>
      <c r="Y166" s="42"/>
      <c r="Z166" s="35">
        <f>SUM(D166:Y166)</f>
        <v>315016</v>
      </c>
      <c r="AA166" s="70">
        <v>275346.41666666669</v>
      </c>
      <c r="AB166" s="71">
        <v>33921</v>
      </c>
    </row>
    <row r="167" spans="1:28">
      <c r="E167" s="10"/>
      <c r="K167" s="43"/>
      <c r="O167" s="82"/>
      <c r="P167" s="82"/>
      <c r="Q167" s="82"/>
      <c r="R167" s="82"/>
      <c r="S167" s="82"/>
      <c r="T167" s="77"/>
      <c r="U167" s="77"/>
      <c r="V167" s="82"/>
      <c r="W167" s="77"/>
      <c r="Z167" s="10"/>
    </row>
    <row r="168" spans="1:28">
      <c r="A168" s="6"/>
      <c r="B168" s="4" t="s">
        <v>351</v>
      </c>
      <c r="D168" s="40">
        <f t="shared" ref="D168:J168" si="6">SUM(D2:D167)</f>
        <v>166393834</v>
      </c>
      <c r="E168" s="25">
        <f t="shared" si="6"/>
        <v>47339817.24000001</v>
      </c>
      <c r="F168" s="25">
        <f t="shared" si="6"/>
        <v>1000000</v>
      </c>
      <c r="G168" s="25">
        <f t="shared" si="6"/>
        <v>250000</v>
      </c>
      <c r="H168" s="25">
        <f t="shared" si="6"/>
        <v>1600000</v>
      </c>
      <c r="I168" s="25">
        <f t="shared" si="6"/>
        <v>100000</v>
      </c>
      <c r="J168" s="25">
        <f t="shared" si="6"/>
        <v>1895175</v>
      </c>
      <c r="K168" s="25">
        <f>SUM(K2:K166)</f>
        <v>2888752</v>
      </c>
      <c r="L168" s="25">
        <f t="shared" ref="L168:W168" si="7">SUM(L2:L166)</f>
        <v>152045</v>
      </c>
      <c r="M168" s="25">
        <f t="shared" si="7"/>
        <v>7048907</v>
      </c>
      <c r="N168" s="25">
        <f>SUM(N2:N166)</f>
        <v>1624187</v>
      </c>
      <c r="O168" s="25">
        <f t="shared" si="7"/>
        <v>1975892</v>
      </c>
      <c r="P168" s="25">
        <f t="shared" si="7"/>
        <v>994064</v>
      </c>
      <c r="Q168" s="25">
        <f t="shared" si="7"/>
        <v>519682</v>
      </c>
      <c r="R168" s="25">
        <f t="shared" si="7"/>
        <v>510362</v>
      </c>
      <c r="S168" s="25">
        <f t="shared" si="7"/>
        <v>443322</v>
      </c>
      <c r="T168" s="25">
        <f t="shared" si="7"/>
        <v>1039306</v>
      </c>
      <c r="U168" s="25">
        <f t="shared" si="7"/>
        <v>40901</v>
      </c>
      <c r="V168" s="25">
        <f>SUM(V2:V166)</f>
        <v>2032419</v>
      </c>
      <c r="W168" s="25">
        <f t="shared" si="7"/>
        <v>0</v>
      </c>
      <c r="X168" s="25">
        <f>SUM(X2:X167)</f>
        <v>28231</v>
      </c>
      <c r="Y168" s="25">
        <f>SUM(Y2:Y167)</f>
        <v>45262.400000000001</v>
      </c>
      <c r="Z168" s="25">
        <f>SUM(Z2:Z167)</f>
        <v>237922158.63999993</v>
      </c>
      <c r="AA168" s="25">
        <f>SUM(AA2:AA167)</f>
        <v>500552422.79333347</v>
      </c>
      <c r="AB168" s="25">
        <f>SUM(AB2:AB167)</f>
        <v>102785068</v>
      </c>
    </row>
    <row r="169" spans="1:28" s="36" customFormat="1">
      <c r="C169" s="37"/>
      <c r="D169" s="55">
        <v>163088379</v>
      </c>
      <c r="E169" s="56">
        <v>34302034</v>
      </c>
      <c r="F169" s="55">
        <v>1000000</v>
      </c>
      <c r="G169" s="55">
        <v>250000</v>
      </c>
      <c r="H169" s="55">
        <v>1600000</v>
      </c>
      <c r="I169" s="55">
        <v>100000</v>
      </c>
      <c r="J169" s="55">
        <v>1895175</v>
      </c>
      <c r="K169" s="55">
        <v>3012177</v>
      </c>
      <c r="L169" s="55"/>
      <c r="N169" s="84">
        <v>8200000</v>
      </c>
      <c r="O169" s="55"/>
      <c r="P169" s="18"/>
      <c r="Q169" s="18"/>
      <c r="R169" s="83">
        <v>4000000</v>
      </c>
      <c r="S169" s="55"/>
      <c r="T169" s="55"/>
      <c r="V169" s="102">
        <v>2000000</v>
      </c>
      <c r="W169" s="103">
        <v>710000</v>
      </c>
      <c r="X169" s="55">
        <v>700000</v>
      </c>
      <c r="Y169" s="55">
        <v>100000</v>
      </c>
      <c r="Z169" s="55">
        <f>SUM(D169:Y169)</f>
        <v>220957765</v>
      </c>
    </row>
    <row r="170" spans="1:28" s="36" customFormat="1">
      <c r="C170" s="37"/>
      <c r="D170" s="55">
        <f t="shared" ref="D170:K170" si="8">D168-D169</f>
        <v>3305455</v>
      </c>
      <c r="E170" s="55">
        <f t="shared" si="8"/>
        <v>13037783.24000001</v>
      </c>
      <c r="F170" s="55">
        <f t="shared" si="8"/>
        <v>0</v>
      </c>
      <c r="G170" s="55">
        <f t="shared" si="8"/>
        <v>0</v>
      </c>
      <c r="H170" s="55">
        <f t="shared" si="8"/>
        <v>0</v>
      </c>
      <c r="I170" s="55">
        <f t="shared" si="8"/>
        <v>0</v>
      </c>
      <c r="J170" s="55">
        <f t="shared" si="8"/>
        <v>0</v>
      </c>
      <c r="K170" s="55">
        <f t="shared" si="8"/>
        <v>-123425</v>
      </c>
      <c r="L170" s="55"/>
      <c r="N170" s="84">
        <f>N168+L168+M168-N169</f>
        <v>625139</v>
      </c>
      <c r="O170" s="55"/>
      <c r="P170" s="18"/>
      <c r="Q170" s="18"/>
      <c r="R170" s="83">
        <f>O168+P168+Q168+R168-R169</f>
        <v>0</v>
      </c>
      <c r="S170" s="55"/>
      <c r="T170" s="55"/>
      <c r="V170" s="102">
        <f>V168+S168+T168+U168-V169</f>
        <v>1555948</v>
      </c>
      <c r="W170" s="103">
        <f>W168-W169</f>
        <v>-710000</v>
      </c>
      <c r="X170" s="55">
        <f>X168-X169</f>
        <v>-671769</v>
      </c>
      <c r="Y170" s="55">
        <f>Y168-(Y169-45581.75)</f>
        <v>-9155.8499999999985</v>
      </c>
      <c r="Z170" s="55">
        <f>Z168-Z169</f>
        <v>16964393.639999926</v>
      </c>
    </row>
    <row r="171" spans="1:28">
      <c r="D171" s="19"/>
      <c r="E171" s="36"/>
    </row>
    <row r="172" spans="1:28">
      <c r="A172" s="18">
        <v>1</v>
      </c>
      <c r="B172" s="18">
        <v>2</v>
      </c>
      <c r="C172" s="30">
        <v>3</v>
      </c>
      <c r="D172" s="30">
        <v>4</v>
      </c>
      <c r="E172" s="30">
        <v>5</v>
      </c>
      <c r="F172" s="30">
        <v>6</v>
      </c>
      <c r="G172" s="30">
        <v>7</v>
      </c>
      <c r="H172" s="30">
        <v>8</v>
      </c>
      <c r="I172" s="30">
        <v>9</v>
      </c>
      <c r="J172" s="30">
        <v>10</v>
      </c>
      <c r="K172" s="30">
        <v>11</v>
      </c>
      <c r="L172" s="30">
        <v>12</v>
      </c>
      <c r="M172" s="30">
        <v>13</v>
      </c>
      <c r="N172" s="30">
        <v>14</v>
      </c>
      <c r="O172" s="30">
        <v>15</v>
      </c>
      <c r="P172" s="30">
        <v>16</v>
      </c>
      <c r="Q172" s="30">
        <v>17</v>
      </c>
      <c r="R172" s="30">
        <v>18</v>
      </c>
      <c r="S172" s="30">
        <v>19</v>
      </c>
      <c r="T172" s="30">
        <v>20</v>
      </c>
      <c r="U172" s="30">
        <v>21</v>
      </c>
      <c r="V172" s="30">
        <v>22</v>
      </c>
      <c r="W172" s="30">
        <v>23</v>
      </c>
      <c r="X172" s="30">
        <v>24</v>
      </c>
      <c r="Y172" s="30">
        <v>25</v>
      </c>
      <c r="Z172" s="30">
        <v>26</v>
      </c>
      <c r="AA172" s="30"/>
      <c r="AB172" s="30">
        <v>28</v>
      </c>
    </row>
    <row r="173" spans="1:28">
      <c r="D173" s="10"/>
      <c r="E173" s="36"/>
    </row>
    <row r="174" spans="1:28">
      <c r="K174" s="18">
        <f>K169/Z168</f>
        <v>1.2660346632772972E-2</v>
      </c>
    </row>
  </sheetData>
  <autoFilter ref="A1:AB166" xr:uid="{00000000-0009-0000-0000-000001000000}">
    <sortState xmlns:xlrd2="http://schemas.microsoft.com/office/spreadsheetml/2017/richdata2" ref="A99:AB99">
      <sortCondition ref="B1:B166"/>
    </sortState>
  </autoFilter>
  <pageMargins left="0.25" right="0.25" top="0.75" bottom="0.75" header="0.3" footer="0.3"/>
  <pageSetup scale="36" fitToHeight="0" orientation="portrait" r:id="rId1"/>
  <headerFooter>
    <oddFooter>&amp;L&amp;D&amp;T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2A4C-274E-4DDB-A2B1-AA10C4312B7C}">
  <sheetPr>
    <tabColor theme="7" tint="0.59999389629810485"/>
  </sheetPr>
  <dimension ref="A1:AJ173"/>
  <sheetViews>
    <sheetView zoomScale="80" zoomScaleNormal="80" workbookViewId="0">
      <pane xSplit="3" ySplit="1" topLeftCell="U137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136" customWidth="1"/>
    <col min="4" max="9" width="18.85546875" style="18" customWidth="1"/>
    <col min="10" max="10" width="16.42578125" style="18" customWidth="1"/>
    <col min="11" max="11" width="14.85546875" style="18" customWidth="1"/>
    <col min="12" max="12" width="13.42578125" style="18" bestFit="1" customWidth="1"/>
    <col min="13" max="13" width="15.140625" style="18" bestFit="1" customWidth="1"/>
    <col min="14" max="14" width="15.5703125" style="18" bestFit="1" customWidth="1"/>
    <col min="15" max="15" width="15.85546875" style="18" bestFit="1" customWidth="1"/>
    <col min="16" max="33" width="15.140625" style="18" customWidth="1"/>
    <col min="34" max="34" width="17.28515625" style="18" bestFit="1" customWidth="1"/>
    <col min="35" max="36" width="21.85546875" style="18" customWidth="1"/>
    <col min="37" max="16384" width="9.140625" style="18"/>
  </cols>
  <sheetData>
    <row r="1" spans="1:36" ht="41.25" customHeight="1">
      <c r="A1" s="115" t="s">
        <v>176</v>
      </c>
      <c r="B1" s="15" t="s">
        <v>177</v>
      </c>
      <c r="C1" s="15" t="s">
        <v>178</v>
      </c>
      <c r="D1" s="116" t="s">
        <v>383</v>
      </c>
      <c r="E1" s="116" t="s">
        <v>384</v>
      </c>
      <c r="F1" s="116" t="s">
        <v>385</v>
      </c>
      <c r="G1" s="116" t="s">
        <v>386</v>
      </c>
      <c r="H1" s="116" t="s">
        <v>387</v>
      </c>
      <c r="I1" s="117" t="s">
        <v>381</v>
      </c>
      <c r="J1" s="48" t="s">
        <v>388</v>
      </c>
      <c r="K1" s="118" t="s">
        <v>389</v>
      </c>
      <c r="L1" s="118" t="s">
        <v>390</v>
      </c>
      <c r="M1" s="118" t="s">
        <v>354</v>
      </c>
      <c r="N1" s="15" t="s">
        <v>391</v>
      </c>
      <c r="O1" s="15" t="s">
        <v>392</v>
      </c>
      <c r="P1" s="15" t="s">
        <v>393</v>
      </c>
      <c r="Q1" s="119" t="s">
        <v>399</v>
      </c>
      <c r="R1" s="119" t="s">
        <v>400</v>
      </c>
      <c r="S1" s="119" t="s">
        <v>401</v>
      </c>
      <c r="T1" s="120" t="s">
        <v>415</v>
      </c>
      <c r="U1" s="47" t="s">
        <v>402</v>
      </c>
      <c r="V1" s="47" t="s">
        <v>403</v>
      </c>
      <c r="W1" s="47" t="s">
        <v>404</v>
      </c>
      <c r="X1" s="47" t="s">
        <v>405</v>
      </c>
      <c r="Y1" s="121" t="s">
        <v>416</v>
      </c>
      <c r="Z1" s="85" t="s">
        <v>406</v>
      </c>
      <c r="AA1" s="85" t="s">
        <v>407</v>
      </c>
      <c r="AB1" s="85" t="s">
        <v>408</v>
      </c>
      <c r="AC1" s="85" t="s">
        <v>409</v>
      </c>
      <c r="AD1" s="89" t="s">
        <v>417</v>
      </c>
      <c r="AE1" s="122" t="s">
        <v>414</v>
      </c>
      <c r="AF1" s="86" t="s">
        <v>410</v>
      </c>
      <c r="AG1" s="86" t="s">
        <v>425</v>
      </c>
      <c r="AH1" s="123" t="s">
        <v>179</v>
      </c>
      <c r="AI1" s="16" t="s">
        <v>426</v>
      </c>
      <c r="AJ1" s="16" t="s">
        <v>427</v>
      </c>
    </row>
    <row r="2" spans="1:36">
      <c r="A2" s="124" t="s">
        <v>1</v>
      </c>
      <c r="B2" s="125" t="s">
        <v>180</v>
      </c>
      <c r="C2" s="131" t="s">
        <v>181</v>
      </c>
      <c r="D2" s="73" t="e">
        <f>'2SEPT'!#REF!+'3OCT'!D2+'4NOV'!D2+'5DEC'!D2+'6JAN'!D2+'7FEB'!D2+'8MAR'!D2+'9APR'!D2+'10MAY'!D2+'11JUN'!D2+'12JUL'!D2</f>
        <v>#REF!</v>
      </c>
      <c r="E2" s="73" t="e">
        <f>'2SEPT'!#REF!+'3OCT'!E2+'4NOV'!E2+'5DEC'!E2+'6JAN'!E2+'7FEB'!E2+'8MAR'!E2+'9APR'!E2+'10MAY'!E2+'11JUN'!E2+'12JUL'!E2</f>
        <v>#REF!</v>
      </c>
      <c r="F2" s="73" t="e">
        <f>'2SEPT'!#REF!+'3OCT'!F2+'4NOV'!F2+'5DEC'!F2+'6JAN'!F2+'7FEB'!F2+'8MAR'!F2+'9APR'!F2+'10MAY'!F2+'11JUN'!F2+'12JUL'!F2</f>
        <v>#REF!</v>
      </c>
      <c r="G2" s="73" t="e">
        <f>'2SEPT'!#REF!+'3OCT'!G2+'4NOV'!G2+'5DEC'!G2+'6JAN'!G2+'7FEB'!G2+'8MAR'!G2+'9APR'!G2+'10MAY'!G2+'11JUN'!G2+'12JUL'!G2</f>
        <v>#REF!</v>
      </c>
      <c r="H2" s="73" t="e">
        <f>'2SEPT'!#REF!+'3OCT'!H2+'4NOV'!H2+'5DEC'!H2+'6JAN'!H2+'7FEB'!H2+'8MAR'!H2+'9APR'!H2+'10MAY'!H2+'11JUN'!H2+'12JUL'!H2</f>
        <v>#REF!</v>
      </c>
      <c r="I2" s="104" t="e">
        <f>'2SEPT'!#REF!+'3OCT'!I2+'4NOV'!I2+'5DEC'!I2+'6JAN'!I2+'7FEB'!I2+'8MAR'!I2+'9APR'!I2+'10MAY'!I2+'11JUN'!I2+'12JUL'!I2</f>
        <v>#REF!</v>
      </c>
      <c r="J2" s="73" t="e">
        <f>'2SEPT'!#REF!+'3OCT'!K2+'4NOV'!J2+'5DEC'!J2+'6JAN'!J2+'7FEB'!J2+'8MAR'!J2+'9APR'!J2+'10MAY'!J2+'11JUN'!J2+'12JUL'!J2</f>
        <v>#REF!</v>
      </c>
      <c r="K2" s="73" t="e">
        <f>'2SEPT'!#REF!+'3OCT'!L2+'4NOV'!K2+'5DEC'!K2+'6JAN'!K2+'7FEB'!K2+'8MAR'!K2+'9APR'!K2+'10MAY'!K2+'11JUN'!K2+'12JUL'!K2</f>
        <v>#REF!</v>
      </c>
      <c r="L2" s="73" t="e">
        <f>'2SEPT'!#REF!+'3OCT'!M2+'4NOV'!L2+'5DEC'!L2+'6JAN'!L2+'7FEB'!L2+'8MAR'!L2+'9APR'!L2+'10MAY'!L2+'11JUN'!L2+'12JUL'!L2</f>
        <v>#REF!</v>
      </c>
      <c r="M2" s="73" t="e">
        <f>'2SEPT'!#REF!+'3OCT'!N2+'4NOV'!M2+'5DEC'!M2+'6JAN'!M2+'7FEB'!M2+'8MAR'!M2+'9APR'!M2+'10MAY'!M2+'11JUN'!M2+'12JUL'!M2</f>
        <v>#REF!</v>
      </c>
      <c r="N2" s="73" t="e">
        <f>'2SEPT'!#REF!+'3OCT'!O2+'4NOV'!N2+'5DEC'!N2+'6JAN'!N2+'7FEB'!N2+'8MAR'!N2+'9APR'!N2+'10MAY'!N2+'11JUN'!N2+'12JUL'!N2</f>
        <v>#REF!</v>
      </c>
      <c r="O2" s="73" t="e">
        <f>'2SEPT'!#REF!+'3OCT'!P2+'4NOV'!O2+'5DEC'!O2+'6JAN'!O2+'7FEB'!O2+'8MAR'!O2+'9APR'!O2+'10MAY'!O2+'11JUN'!O2+'12JUL'!O2</f>
        <v>#REF!</v>
      </c>
      <c r="P2" s="73" t="e">
        <f>'2SEPT'!#REF!+'3OCT'!Q2+'4NOV'!P2+'5DEC'!P2+'6JAN'!P2+'7FEB'!P2+'8MAR'!P2+'9APR'!P2+'10MAY'!P2+'11JUN'!P2+'12JUL'!P2</f>
        <v>#REF!</v>
      </c>
      <c r="Q2" s="73" t="e">
        <f>'2SEPT'!#REF!+'3OCT'!R2+'4NOV'!Q2+'5DEC'!Q2+'6JAN'!Q2+'7FEB'!Q2+'8MAR'!Q2+'9APR'!Q2+'10MAY'!Q2+'11JUN'!Q2+'12JUL'!Q2</f>
        <v>#REF!</v>
      </c>
      <c r="R2" s="73" t="e">
        <f>'2SEPT'!#REF!+'3OCT'!S2+'4NOV'!R2+'5DEC'!R2+'6JAN'!R2+'7FEB'!R2+'8MAR'!R2+'9APR'!R2+'10MAY'!R2+'11JUN'!R2+'12JUL'!R2</f>
        <v>#REF!</v>
      </c>
      <c r="S2" s="73" t="e">
        <f>'2SEPT'!#REF!+'3OCT'!T2+'4NOV'!S2+'5DEC'!S2+'6JAN'!S2+'7FEB'!S2+'8MAR'!S2+'9APR'!S2+'10MAY'!S2+'11JUN'!S2+'12JUL'!S2</f>
        <v>#REF!</v>
      </c>
      <c r="T2" s="105" t="e">
        <f>'2SEPT'!#REF!+'3OCT'!U2+'4NOV'!T2+'5DEC'!T2+'6JAN'!T2+'7FEB'!T2+'8MAR'!T2+'9APR'!T2+'10MAY'!T2+'11JUN'!T2+'12JUL'!T2</f>
        <v>#REF!</v>
      </c>
      <c r="U2" s="73" t="e">
        <f>'2SEPT'!#REF!+'3OCT'!V2+'4NOV'!U2+'5DEC'!U2+'6JAN'!U2+'7FEB'!U2+'8MAR'!U2+'9APR'!U2+'10MAY'!U2+'11JUN'!U2+'12JUL'!U2</f>
        <v>#REF!</v>
      </c>
      <c r="V2" s="73" t="e">
        <f>'2SEPT'!#REF!+'3OCT'!W2+'4NOV'!V2+'5DEC'!V2+'6JAN'!V2+'7FEB'!V2+'8MAR'!V2+'9APR'!V2+'10MAY'!V2+'11JUN'!V2+'12JUL'!V2</f>
        <v>#REF!</v>
      </c>
      <c r="W2" s="73" t="e">
        <f>'2SEPT'!#REF!+'3OCT'!X2+'4NOV'!W2+'5DEC'!W2+'6JAN'!W2+'7FEB'!W2+'8MAR'!W2+'9APR'!W2+'10MAY'!W2+'11JUN'!W2+'12JUL'!W2</f>
        <v>#REF!</v>
      </c>
      <c r="X2" s="73" t="e">
        <f>'2SEPT'!#REF!+'3OCT'!Y2+'4NOV'!X2+'5DEC'!X2+'6JAN'!X2+'7FEB'!X2+'8MAR'!X2+'9APR'!X2+'10MAY'!X2+'11JUN'!X2+'12JUL'!X2</f>
        <v>#REF!</v>
      </c>
      <c r="Y2" s="106" t="e">
        <f>'2SEPT'!#REF!+'3OCT'!Z2+'4NOV'!Y2+'5DEC'!Y2+'6JAN'!Y2+'7FEB'!Y2+'8MAR'!Y2+'9APR'!Y2+'10MAY'!Y2+'11JUN'!Y2+'12JUL'!Y2</f>
        <v>#REF!</v>
      </c>
      <c r="Z2" s="73" t="e">
        <f>'2SEPT'!#REF!+'3OCT'!AA2+'4NOV'!Z2+'5DEC'!Z2+'6JAN'!Z2+'7FEB'!Z2+'8MAR'!Z2+'9APR'!Z2+'10MAY'!Z2+'11JUN'!Z2+'12JUL'!Z2</f>
        <v>#REF!</v>
      </c>
      <c r="AA2" s="73" t="e">
        <f>'2SEPT'!#REF!+'3OCT'!AB2+'4NOV'!AA2+'5DEC'!AA2+'6JAN'!AA2+'7FEB'!AA2+'8MAR'!AA2+'9APR'!AA2+'10MAY'!AA2+'11JUN'!AA2+'12JUL'!AA2</f>
        <v>#REF!</v>
      </c>
      <c r="AB2" s="73" t="e">
        <f>'2SEPT'!#REF!+'3OCT'!AC2+'4NOV'!AB2+'5DEC'!AB2+'6JAN'!AB2+'7FEB'!AB2+'8MAR'!AB2+'9APR'!AB2+'10MAY'!AB2+'11JUN'!AB2+'12JUL'!AB2</f>
        <v>#REF!</v>
      </c>
      <c r="AC2" s="73" t="e">
        <f>'2SEPT'!#REF!+'3OCT'!AD2+'4NOV'!AC2+'5DEC'!AC2+'6JAN'!AC2+'7FEB'!AC2+'8MAR'!AC2+'9APR'!AC2+'10MAY'!AC2+'11JUN'!AC2+'12JUL'!AC2</f>
        <v>#REF!</v>
      </c>
      <c r="AD2" s="107" t="e">
        <f>'2SEPT'!#REF!+'3OCT'!AE2+'4NOV'!AD2+'5DEC'!AD2+'6JAN'!AD2+'7FEB'!AD2+'8MAR'!AD2+'9APR'!AD2+'10MAY'!AD2+'11JUN'!AD2+'12JUL'!AD2</f>
        <v>#REF!</v>
      </c>
      <c r="AE2" s="73" t="e">
        <f>'2SEPT'!#REF!+'3OCT'!AF2+'4NOV'!AE2+'5DEC'!AE2+'6JAN'!AE2+'7FEB'!AE2+'8MAR'!AE2+'9APR'!AE2+'10MAY'!AE2+'11JUN'!AE2+'12JUL'!AE2</f>
        <v>#REF!</v>
      </c>
      <c r="AF2" s="73" t="e">
        <f>'2SEPT'!#REF!+'3OCT'!AG2+'4NOV'!AF2+'5DEC'!AF2+'6JAN'!AF2+'7FEB'!AF2+'8MAR'!AF2+'9APR'!AF2+'10MAY'!AF2+'11JUN'!AF2+'12JUL'!AF2</f>
        <v>#REF!</v>
      </c>
      <c r="AG2" s="73" t="e">
        <f>'2SEPT'!#REF!+'3OCT'!AH2+'4NOV'!AG2+'5DEC'!AG2+'6JAN'!AG2+'7FEB'!AG2+'8MAR'!AG2+'9APR'!AG2+'10MAY'!AG2+'11JUN'!AG2+'12JUL'!AG2</f>
        <v>#REF!</v>
      </c>
      <c r="AH2" s="110" t="e">
        <f>'2SEPT'!#REF!+'3OCT'!AI2+'4NOV'!AH2+'5DEC'!AH2+'6JAN'!AH2+'7FEB'!AH2+'8MAR'!AH2+'9APR'!AH2+'10MAY'!AH2+'11JUN'!AH2+'12JUL'!AH2</f>
        <v>#REF!</v>
      </c>
      <c r="AI2" s="51" t="e">
        <f>ORIGINAL!AC2-'TOTAL PMTS'!AH2</f>
        <v>#REF!</v>
      </c>
      <c r="AJ2" s="51" t="e">
        <f>ALLOCATION!Z2-'TOTAL PMTS'!AH2</f>
        <v>#REF!</v>
      </c>
    </row>
    <row r="3" spans="1:36">
      <c r="A3" s="124" t="s">
        <v>2</v>
      </c>
      <c r="B3" s="125" t="s">
        <v>182</v>
      </c>
      <c r="C3" s="126" t="s">
        <v>183</v>
      </c>
      <c r="D3" s="73">
        <f>'2SEPT'!D4+'3OCT'!D3+'4NOV'!D3+'5DEC'!D3+'6JAN'!D3+'7FEB'!D3+'8MAR'!D3+'9APR'!D3+'10MAY'!D3+'11JUN'!D3+'12JUL'!D3</f>
        <v>57199.444799999997</v>
      </c>
      <c r="E3" s="73">
        <f>'2SEPT'!E4+'3OCT'!E3+'4NOV'!E3+'5DEC'!E3+'6JAN'!E3+'7FEB'!E3+'8MAR'!E3+'9APR'!E3+'10MAY'!E3+'11JUN'!E3+'12JUL'!E3</f>
        <v>31320.793599999997</v>
      </c>
      <c r="F3" s="73">
        <f>'2SEPT'!F4+'3OCT'!F3+'4NOV'!F3+'5DEC'!F3+'6JAN'!F3+'7FEB'!F3+'8MAR'!F3+'9APR'!F3+'10MAY'!F3+'11JUN'!F3+'12JUL'!F3</f>
        <v>22355.503199999999</v>
      </c>
      <c r="G3" s="73">
        <f>'2SEPT'!G4+'3OCT'!G3+'4NOV'!G3+'5DEC'!G3+'6JAN'!G3+'7FEB'!G3+'8MAR'!G3+'9APR'!G3+'10MAY'!G3+'11JUN'!G3+'12JUL'!G3</f>
        <v>15576.199199999999</v>
      </c>
      <c r="H3" s="73">
        <f>'2SEPT'!H4+'3OCT'!H3+'4NOV'!H3+'5DEC'!H3+'6JAN'!H3+'7FEB'!H3+'8MAR'!H3+'9APR'!H3+'10MAY'!H3+'11JUN'!H3+'12JUL'!H3</f>
        <v>11779.0592</v>
      </c>
      <c r="I3" s="104">
        <f>'2SEPT'!I4+'3OCT'!I3+'4NOV'!I3+'5DEC'!I3+'6JAN'!I3+'7FEB'!I3+'8MAR'!I3+'9APR'!I3+'10MAY'!I3+'11JUN'!I3+'12JUL'!I3</f>
        <v>138231</v>
      </c>
      <c r="J3" s="73" t="e">
        <f>'2SEPT'!K4+'3OCT'!K3+'4NOV'!J3+'5DEC'!J3+'6JAN'!J3+'7FEB'!J3+'8MAR'!J3+'9APR'!J3+'10MAY'!J3+'11JUN'!J3+'12JUL'!J3</f>
        <v>#VALUE!</v>
      </c>
      <c r="K3" s="73">
        <f>'2SEPT'!L4+'3OCT'!L3+'4NOV'!K3+'5DEC'!K3+'6JAN'!K3+'7FEB'!K3+'8MAR'!K3+'9APR'!K3+'10MAY'!K3+'11JUN'!K3+'12JUL'!K3</f>
        <v>0</v>
      </c>
      <c r="L3" s="73">
        <f>'2SEPT'!M4+'3OCT'!M3+'4NOV'!L3+'5DEC'!L3+'6JAN'!L3+'7FEB'!L3+'8MAR'!L3+'9APR'!L3+'10MAY'!L3+'11JUN'!L3+'12JUL'!L3</f>
        <v>0</v>
      </c>
      <c r="M3" s="73">
        <f>'2SEPT'!N4+'3OCT'!N3+'4NOV'!M3+'5DEC'!M3+'6JAN'!M3+'7FEB'!M3+'8MAR'!M3+'9APR'!M3+'10MAY'!M3+'11JUN'!M3+'12JUL'!M3</f>
        <v>0</v>
      </c>
      <c r="N3" s="73">
        <f>'2SEPT'!O4+'3OCT'!O3+'4NOV'!N3+'5DEC'!N3+'6JAN'!N3+'7FEB'!N3+'8MAR'!N3+'9APR'!N3+'10MAY'!N3+'11JUN'!N3+'12JUL'!N3</f>
        <v>0</v>
      </c>
      <c r="O3" s="73">
        <f>'2SEPT'!P4+'3OCT'!P3+'4NOV'!O3+'5DEC'!O3+'6JAN'!O3+'7FEB'!O3+'8MAR'!O3+'9APR'!O3+'10MAY'!O3+'11JUN'!O3+'12JUL'!O3</f>
        <v>0</v>
      </c>
      <c r="P3" s="73">
        <f>'2SEPT'!Q4+'3OCT'!Q3+'4NOV'!P3+'5DEC'!P3+'6JAN'!P3+'7FEB'!P3+'8MAR'!P3+'9APR'!P3+'10MAY'!P3+'11JUN'!P3+'12JUL'!P3</f>
        <v>0</v>
      </c>
      <c r="Q3" s="73">
        <f>'2SEPT'!R4+'3OCT'!R3+'4NOV'!Q3+'5DEC'!Q3+'6JAN'!Q3+'7FEB'!Q3+'8MAR'!Q3+'9APR'!Q3+'10MAY'!Q3+'11JUN'!Q3+'12JUL'!Q3</f>
        <v>0</v>
      </c>
      <c r="R3" s="73">
        <f>'2SEPT'!S4+'3OCT'!S3+'4NOV'!R3+'5DEC'!R3+'6JAN'!R3+'7FEB'!R3+'8MAR'!R3+'9APR'!R3+'10MAY'!R3+'11JUN'!R3+'12JUL'!R3</f>
        <v>0</v>
      </c>
      <c r="S3" s="73">
        <f>'2SEPT'!T4+'3OCT'!T3+'4NOV'!S3+'5DEC'!S3+'6JAN'!S3+'7FEB'!S3+'8MAR'!S3+'9APR'!S3+'10MAY'!S3+'11JUN'!S3+'12JUL'!S3</f>
        <v>0</v>
      </c>
      <c r="T3" s="105">
        <f>'2SEPT'!U4+'3OCT'!U3+'4NOV'!T3+'5DEC'!T3+'6JAN'!T3+'7FEB'!T3+'8MAR'!T3+'9APR'!T3+'10MAY'!T3+'11JUN'!T3+'12JUL'!T3</f>
        <v>0</v>
      </c>
      <c r="U3" s="73">
        <f>'2SEPT'!V4+'3OCT'!V3+'4NOV'!U3+'5DEC'!U3+'6JAN'!U3+'7FEB'!U3+'8MAR'!U3+'9APR'!U3+'10MAY'!U3+'11JUN'!U3+'12JUL'!U3</f>
        <v>0</v>
      </c>
      <c r="V3" s="73">
        <f>'2SEPT'!W4+'3OCT'!W3+'4NOV'!V3+'5DEC'!V3+'6JAN'!V3+'7FEB'!V3+'8MAR'!V3+'9APR'!V3+'10MAY'!V3+'11JUN'!V3+'12JUL'!V3</f>
        <v>0</v>
      </c>
      <c r="W3" s="73">
        <f>'2SEPT'!X4+'3OCT'!X3+'4NOV'!W3+'5DEC'!W3+'6JAN'!W3+'7FEB'!W3+'8MAR'!W3+'9APR'!W3+'10MAY'!W3+'11JUN'!W3+'12JUL'!W3</f>
        <v>0</v>
      </c>
      <c r="X3" s="73">
        <f>'2SEPT'!Y4+'3OCT'!Y3+'4NOV'!X3+'5DEC'!X3+'6JAN'!X3+'7FEB'!X3+'8MAR'!X3+'9APR'!X3+'10MAY'!X3+'11JUN'!X3+'12JUL'!X3</f>
        <v>0</v>
      </c>
      <c r="Y3" s="106">
        <f>'2SEPT'!Z4+'3OCT'!Z3+'4NOV'!Y3+'5DEC'!Y3+'6JAN'!Y3+'7FEB'!Y3+'8MAR'!Y3+'9APR'!Y3+'10MAY'!Y3+'11JUN'!Y3+'12JUL'!Y3</f>
        <v>0</v>
      </c>
      <c r="Z3" s="73">
        <f>'2SEPT'!AA4+'3OCT'!AA3+'4NOV'!Z3+'5DEC'!Z3+'6JAN'!Z3+'7FEB'!Z3+'8MAR'!Z3+'9APR'!Z3+'10MAY'!Z3+'11JUN'!Z3+'12JUL'!Z3</f>
        <v>0</v>
      </c>
      <c r="AA3" s="73">
        <f>'2SEPT'!AB4+'3OCT'!AB3+'4NOV'!AA3+'5DEC'!AA3+'6JAN'!AA3+'7FEB'!AA3+'8MAR'!AA3+'9APR'!AA3+'10MAY'!AA3+'11JUN'!AA3+'12JUL'!AA3</f>
        <v>0</v>
      </c>
      <c r="AB3" s="73">
        <f>'2SEPT'!AC4+'3OCT'!AC3+'4NOV'!AB3+'5DEC'!AB3+'6JAN'!AB3+'7FEB'!AB3+'8MAR'!AB3+'9APR'!AB3+'10MAY'!AB3+'11JUN'!AB3+'12JUL'!AB3</f>
        <v>0</v>
      </c>
      <c r="AC3" s="73">
        <f>'2SEPT'!AD4+'3OCT'!AD3+'4NOV'!AC3+'5DEC'!AC3+'6JAN'!AC3+'7FEB'!AC3+'8MAR'!AC3+'9APR'!AC3+'10MAY'!AC3+'11JUN'!AC3+'12JUL'!AC3</f>
        <v>0</v>
      </c>
      <c r="AD3" s="107">
        <f>'2SEPT'!AE4+'3OCT'!AE3+'4NOV'!AD3+'5DEC'!AD3+'6JAN'!AD3+'7FEB'!AD3+'8MAR'!AD3+'9APR'!AD3+'10MAY'!AD3+'11JUN'!AD3+'12JUL'!AD3</f>
        <v>0</v>
      </c>
      <c r="AE3" s="73">
        <f>'2SEPT'!AF4+'3OCT'!AF3+'4NOV'!AE3+'5DEC'!AE3+'6JAN'!AE3+'7FEB'!AE3+'8MAR'!AE3+'9APR'!AE3+'10MAY'!AE3+'11JUN'!AE3+'12JUL'!AE3</f>
        <v>0</v>
      </c>
      <c r="AF3" s="73">
        <f>'2SEPT'!AG4+'3OCT'!AG3+'4NOV'!AF3+'5DEC'!AF3+'6JAN'!AF3+'7FEB'!AF3+'8MAR'!AF3+'9APR'!AF3+'10MAY'!AF3+'11JUN'!AF3+'12JUL'!AF3</f>
        <v>0</v>
      </c>
      <c r="AG3" s="73">
        <f>'2SEPT'!AH4+'3OCT'!AH3+'4NOV'!AG3+'5DEC'!AG3+'6JAN'!AG3+'7FEB'!AG3+'8MAR'!AG3+'9APR'!AG3+'10MAY'!AG3+'11JUN'!AG3+'12JUL'!AG3</f>
        <v>0</v>
      </c>
      <c r="AH3" s="110">
        <f>'2SEPT'!AI4+'3OCT'!AI3+'4NOV'!AH3+'5DEC'!AH3+'6JAN'!AH3+'7FEB'!AH3+'8MAR'!AH3+'9APR'!AH3+'10MAY'!AH3+'11JUN'!AH3+'12JUL'!AH3</f>
        <v>162847.5</v>
      </c>
      <c r="AI3" s="51">
        <f>ORIGINAL!AC3-'TOTAL PMTS'!AH3</f>
        <v>98744</v>
      </c>
      <c r="AJ3" s="51">
        <f>ALLOCATION!Z3-'TOTAL PMTS'!AH3</f>
        <v>98744</v>
      </c>
    </row>
    <row r="4" spans="1:36">
      <c r="A4" s="124" t="s">
        <v>4</v>
      </c>
      <c r="B4" s="125" t="s">
        <v>184</v>
      </c>
      <c r="C4" s="127" t="s">
        <v>185</v>
      </c>
      <c r="D4" s="73">
        <f>'2SEPT'!D5+'3OCT'!D4+'4NOV'!D4+'5DEC'!D4+'6JAN'!D4+'7FEB'!D4+'8MAR'!D4+'9APR'!D4+'10MAY'!D4+'11JUN'!D4+'12JUL'!D4</f>
        <v>196756.799</v>
      </c>
      <c r="E4" s="73">
        <f>'2SEPT'!E5+'3OCT'!E4+'4NOV'!E4+'5DEC'!E4+'6JAN'!E4+'7FEB'!E4+'8MAR'!E4+'9APR'!E4+'10MAY'!E4+'11JUN'!E4+'12JUL'!E4</f>
        <v>107739.743</v>
      </c>
      <c r="F4" s="73">
        <f>'2SEPT'!F5+'3OCT'!F4+'4NOV'!F4+'5DEC'!F4+'6JAN'!F4+'7FEB'!F4+'8MAR'!F4+'9APR'!F4+'10MAY'!F4+'11JUN'!F4+'12JUL'!F4</f>
        <v>76892.753500000006</v>
      </c>
      <c r="G4" s="73">
        <f>'2SEPT'!G5+'3OCT'!G4+'4NOV'!G4+'5DEC'!G4+'6JAN'!G4+'7FEB'!G4+'8MAR'!G4+'9APR'!G4+'10MAY'!G4+'11JUN'!G4+'12JUL'!G4</f>
        <v>53584.858500000002</v>
      </c>
      <c r="H4" s="73">
        <f>'2SEPT'!H5+'3OCT'!H4+'4NOV'!H4+'5DEC'!H4+'6JAN'!H4+'7FEB'!H4+'8MAR'!H4+'9APR'!H4+'10MAY'!H4+'11JUN'!H4+'12JUL'!H4</f>
        <v>40514.845999999998</v>
      </c>
      <c r="I4" s="104">
        <f>'2SEPT'!I5+'3OCT'!I4+'4NOV'!I4+'5DEC'!I4+'6JAN'!I4+'7FEB'!I4+'8MAR'!I4+'9APR'!I4+'10MAY'!I4+'11JUN'!I4+'12JUL'!I4</f>
        <v>475489</v>
      </c>
      <c r="J4" s="73" t="e">
        <f>'2SEPT'!K5+'3OCT'!K4+'4NOV'!J4+'5DEC'!J4+'6JAN'!J4+'7FEB'!J4+'8MAR'!J4+'9APR'!J4+'10MAY'!J4+'11JUN'!J4+'12JUL'!J4</f>
        <v>#VALUE!</v>
      </c>
      <c r="K4" s="73">
        <f>'2SEPT'!L5+'3OCT'!L4+'4NOV'!K4+'5DEC'!K4+'6JAN'!K4+'7FEB'!K4+'8MAR'!K4+'9APR'!K4+'10MAY'!K4+'11JUN'!K4+'12JUL'!K4</f>
        <v>0</v>
      </c>
      <c r="L4" s="73">
        <f>'2SEPT'!M5+'3OCT'!M4+'4NOV'!L4+'5DEC'!L4+'6JAN'!L4+'7FEB'!L4+'8MAR'!L4+'9APR'!L4+'10MAY'!L4+'11JUN'!L4+'12JUL'!L4</f>
        <v>0</v>
      </c>
      <c r="M4" s="73">
        <f>'2SEPT'!N5+'3OCT'!N4+'4NOV'!M4+'5DEC'!M4+'6JAN'!M4+'7FEB'!M4+'8MAR'!M4+'9APR'!M4+'10MAY'!M4+'11JUN'!M4+'12JUL'!M4</f>
        <v>0</v>
      </c>
      <c r="N4" s="73">
        <f>'2SEPT'!O5+'3OCT'!O4+'4NOV'!N4+'5DEC'!N4+'6JAN'!N4+'7FEB'!N4+'8MAR'!N4+'9APR'!N4+'10MAY'!N4+'11JUN'!N4+'12JUL'!N4</f>
        <v>0</v>
      </c>
      <c r="O4" s="73">
        <f>'2SEPT'!P5+'3OCT'!P4+'4NOV'!O4+'5DEC'!O4+'6JAN'!O4+'7FEB'!O4+'8MAR'!O4+'9APR'!O4+'10MAY'!O4+'11JUN'!O4+'12JUL'!O4</f>
        <v>56490</v>
      </c>
      <c r="P4" s="73">
        <f>'2SEPT'!Q5+'3OCT'!Q4+'4NOV'!P4+'5DEC'!P4+'6JAN'!P4+'7FEB'!P4+'8MAR'!P4+'9APR'!P4+'10MAY'!P4+'11JUN'!P4+'12JUL'!P4</f>
        <v>0</v>
      </c>
      <c r="Q4" s="73">
        <f>'2SEPT'!R5+'3OCT'!R4+'4NOV'!Q4+'5DEC'!Q4+'6JAN'!Q4+'7FEB'!Q4+'8MAR'!Q4+'9APR'!Q4+'10MAY'!Q4+'11JUN'!Q4+'12JUL'!Q4</f>
        <v>0</v>
      </c>
      <c r="R4" s="73">
        <f>'2SEPT'!S5+'3OCT'!S4+'4NOV'!R4+'5DEC'!R4+'6JAN'!R4+'7FEB'!R4+'8MAR'!R4+'9APR'!R4+'10MAY'!R4+'11JUN'!R4+'12JUL'!R4</f>
        <v>0</v>
      </c>
      <c r="S4" s="73">
        <f>'2SEPT'!T5+'3OCT'!T4+'4NOV'!S4+'5DEC'!S4+'6JAN'!S4+'7FEB'!S4+'8MAR'!S4+'9APR'!S4+'10MAY'!S4+'11JUN'!S4+'12JUL'!S4</f>
        <v>0</v>
      </c>
      <c r="T4" s="105">
        <f>'2SEPT'!U5+'3OCT'!U4+'4NOV'!T4+'5DEC'!T4+'6JAN'!T4+'7FEB'!T4+'8MAR'!T4+'9APR'!T4+'10MAY'!T4+'11JUN'!T4+'12JUL'!T4</f>
        <v>0</v>
      </c>
      <c r="U4" s="73">
        <f>'2SEPT'!V5+'3OCT'!V4+'4NOV'!U4+'5DEC'!U4+'6JAN'!U4+'7FEB'!U4+'8MAR'!U4+'9APR'!U4+'10MAY'!U4+'11JUN'!U4+'12JUL'!U4</f>
        <v>0</v>
      </c>
      <c r="V4" s="73">
        <f>'2SEPT'!W5+'3OCT'!W4+'4NOV'!V4+'5DEC'!V4+'6JAN'!V4+'7FEB'!V4+'8MAR'!V4+'9APR'!V4+'10MAY'!V4+'11JUN'!V4+'12JUL'!V4</f>
        <v>350000</v>
      </c>
      <c r="W4" s="73">
        <f>'2SEPT'!X5+'3OCT'!X4+'4NOV'!W4+'5DEC'!W4+'6JAN'!W4+'7FEB'!W4+'8MAR'!W4+'9APR'!W4+'10MAY'!W4+'11JUN'!W4+'12JUL'!W4</f>
        <v>0</v>
      </c>
      <c r="X4" s="73">
        <f>'2SEPT'!Y5+'3OCT'!Y4+'4NOV'!X4+'5DEC'!X4+'6JAN'!X4+'7FEB'!X4+'8MAR'!X4+'9APR'!X4+'10MAY'!X4+'11JUN'!X4+'12JUL'!X4</f>
        <v>0</v>
      </c>
      <c r="Y4" s="106">
        <f>'2SEPT'!Z5+'3OCT'!Z4+'4NOV'!Y4+'5DEC'!Y4+'6JAN'!Y4+'7FEB'!Y4+'8MAR'!Y4+'9APR'!Y4+'10MAY'!Y4+'11JUN'!Y4+'12JUL'!Y4</f>
        <v>350000</v>
      </c>
      <c r="Z4" s="73">
        <f>'2SEPT'!AA5+'3OCT'!AA4+'4NOV'!Z4+'5DEC'!Z4+'6JAN'!Z4+'7FEB'!Z4+'8MAR'!Z4+'9APR'!Z4+'10MAY'!Z4+'11JUN'!Z4+'12JUL'!Z4</f>
        <v>0</v>
      </c>
      <c r="AA4" s="73">
        <f>'2SEPT'!AB5+'3OCT'!AB4+'4NOV'!AA4+'5DEC'!AA4+'6JAN'!AA4+'7FEB'!AA4+'8MAR'!AA4+'9APR'!AA4+'10MAY'!AA4+'11JUN'!AA4+'12JUL'!AA4</f>
        <v>0</v>
      </c>
      <c r="AB4" s="73">
        <f>'2SEPT'!AC5+'3OCT'!AC4+'4NOV'!AB4+'5DEC'!AB4+'6JAN'!AB4+'7FEB'!AB4+'8MAR'!AB4+'9APR'!AB4+'10MAY'!AB4+'11JUN'!AB4+'12JUL'!AB4</f>
        <v>0</v>
      </c>
      <c r="AC4" s="73">
        <f>'2SEPT'!AD5+'3OCT'!AD4+'4NOV'!AC4+'5DEC'!AC4+'6JAN'!AC4+'7FEB'!AC4+'8MAR'!AC4+'9APR'!AC4+'10MAY'!AC4+'11JUN'!AC4+'12JUL'!AC4</f>
        <v>0</v>
      </c>
      <c r="AD4" s="107">
        <f>'2SEPT'!AE5+'3OCT'!AE4+'4NOV'!AD4+'5DEC'!AD4+'6JAN'!AD4+'7FEB'!AD4+'8MAR'!AD4+'9APR'!AD4+'10MAY'!AD4+'11JUN'!AD4+'12JUL'!AD4</f>
        <v>0</v>
      </c>
      <c r="AE4" s="73">
        <f>'2SEPT'!AF5+'3OCT'!AF4+'4NOV'!AE4+'5DEC'!AE4+'6JAN'!AE4+'7FEB'!AE4+'8MAR'!AE4+'9APR'!AE4+'10MAY'!AE4+'11JUN'!AE4+'12JUL'!AE4</f>
        <v>0</v>
      </c>
      <c r="AF4" s="73">
        <f>'2SEPT'!AG5+'3OCT'!AG4+'4NOV'!AF4+'5DEC'!AF4+'6JAN'!AF4+'7FEB'!AF4+'8MAR'!AF4+'9APR'!AF4+'10MAY'!AF4+'11JUN'!AF4+'12JUL'!AF4</f>
        <v>0</v>
      </c>
      <c r="AG4" s="73">
        <f>'2SEPT'!AH5+'3OCT'!AH4+'4NOV'!AG4+'5DEC'!AG4+'6JAN'!AG4+'7FEB'!AG4+'8MAR'!AG4+'9APR'!AG4+'10MAY'!AG4+'11JUN'!AG4+'12JUL'!AG4</f>
        <v>0</v>
      </c>
      <c r="AH4" s="110">
        <f>'2SEPT'!AI5+'3OCT'!AI4+'4NOV'!AH4+'5DEC'!AH4+'6JAN'!AH4+'7FEB'!AH4+'8MAR'!AH4+'9APR'!AH4+'10MAY'!AH4+'11JUN'!AH4+'12JUL'!AH4</f>
        <v>1062043</v>
      </c>
      <c r="AI4" s="51">
        <f>ORIGINAL!AC4-'TOTAL PMTS'!AH4</f>
        <v>339643</v>
      </c>
      <c r="AJ4" s="51">
        <f>ALLOCATION!Z4-'TOTAL PMTS'!AH4</f>
        <v>339643</v>
      </c>
    </row>
    <row r="5" spans="1:36">
      <c r="A5" s="128" t="s">
        <v>6</v>
      </c>
      <c r="B5" s="125" t="s">
        <v>186</v>
      </c>
      <c r="C5" s="129" t="s">
        <v>187</v>
      </c>
      <c r="D5" s="73">
        <f>'2SEPT'!D6+'3OCT'!D5+'4NOV'!D5+'5DEC'!D5+'6JAN'!D5+'7FEB'!D5+'8MAR'!D5+'9APR'!D5+'10MAY'!D5+'11JUN'!D5+'12JUL'!D5</f>
        <v>144524.51579999999</v>
      </c>
      <c r="E5" s="73">
        <f>'2SEPT'!E6+'3OCT'!E5+'4NOV'!E5+'5DEC'!E5+'6JAN'!E5+'7FEB'!E5+'8MAR'!E5+'9APR'!E5+'10MAY'!E5+'11JUN'!E5+'12JUL'!E5</f>
        <v>79137.640599999999</v>
      </c>
      <c r="F5" s="73">
        <f>'2SEPT'!F6+'3OCT'!F5+'4NOV'!F5+'5DEC'!F5+'6JAN'!F5+'7FEB'!F5+'8MAR'!F5+'9APR'!F5+'10MAY'!F5+'11JUN'!F5+'12JUL'!F5</f>
        <v>56481.204700000002</v>
      </c>
      <c r="G5" s="73">
        <f>'2SEPT'!G6+'3OCT'!G5+'4NOV'!G5+'5DEC'!G5+'6JAN'!G5+'7FEB'!G5+'8MAR'!G5+'9APR'!G5+'10MAY'!G5+'11JUN'!G5+'12JUL'!G5</f>
        <v>39360.445699999997</v>
      </c>
      <c r="H5" s="73">
        <f>'2SEPT'!H6+'3OCT'!H5+'4NOV'!H5+'5DEC'!H5+'6JAN'!H5+'7FEB'!H5+'8MAR'!H5+'9APR'!H5+'10MAY'!H5+'11JUN'!H5+'12JUL'!H5</f>
        <v>29761.193200000002</v>
      </c>
      <c r="I5" s="104">
        <f>'2SEPT'!I6+'3OCT'!I5+'4NOV'!I5+'5DEC'!I5+'6JAN'!I5+'7FEB'!I5+'8MAR'!I5+'9APR'!I5+'10MAY'!I5+'11JUN'!I5+'12JUL'!I5</f>
        <v>349265</v>
      </c>
      <c r="J5" s="73" t="e">
        <f>'2SEPT'!K6+'3OCT'!K5+'4NOV'!J5+'5DEC'!J5+'6JAN'!J5+'7FEB'!J5+'8MAR'!J5+'9APR'!J5+'10MAY'!J5+'11JUN'!J5+'12JUL'!J5</f>
        <v>#VALUE!</v>
      </c>
      <c r="K5" s="73">
        <f>'2SEPT'!L6+'3OCT'!L5+'4NOV'!K5+'5DEC'!K5+'6JAN'!K5+'7FEB'!K5+'8MAR'!K5+'9APR'!K5+'10MAY'!K5+'11JUN'!K5+'12JUL'!K5</f>
        <v>0</v>
      </c>
      <c r="L5" s="73">
        <f>'2SEPT'!M6+'3OCT'!M5+'4NOV'!L5+'5DEC'!L5+'6JAN'!L5+'7FEB'!L5+'8MAR'!L5+'9APR'!L5+'10MAY'!L5+'11JUN'!L5+'12JUL'!L5</f>
        <v>0</v>
      </c>
      <c r="M5" s="73">
        <f>'2SEPT'!N6+'3OCT'!N5+'4NOV'!M5+'5DEC'!M5+'6JAN'!M5+'7FEB'!M5+'8MAR'!M5+'9APR'!M5+'10MAY'!M5+'11JUN'!M5+'12JUL'!M5</f>
        <v>0</v>
      </c>
      <c r="N5" s="73">
        <f>'2SEPT'!O6+'3OCT'!O5+'4NOV'!N5+'5DEC'!N5+'6JAN'!N5+'7FEB'!N5+'8MAR'!N5+'9APR'!N5+'10MAY'!N5+'11JUN'!N5+'12JUL'!N5</f>
        <v>0</v>
      </c>
      <c r="O5" s="73">
        <f>'2SEPT'!P6+'3OCT'!P5+'4NOV'!O5+'5DEC'!O5+'6JAN'!O5+'7FEB'!O5+'8MAR'!O5+'9APR'!O5+'10MAY'!O5+'11JUN'!O5+'12JUL'!O5</f>
        <v>0</v>
      </c>
      <c r="P5" s="73">
        <f>'2SEPT'!Q6+'3OCT'!Q5+'4NOV'!P5+'5DEC'!P5+'6JAN'!P5+'7FEB'!P5+'8MAR'!P5+'9APR'!P5+'10MAY'!P5+'11JUN'!P5+'12JUL'!P5</f>
        <v>0</v>
      </c>
      <c r="Q5" s="73">
        <f>'2SEPT'!R6+'3OCT'!R5+'4NOV'!Q5+'5DEC'!Q5+'6JAN'!Q5+'7FEB'!Q5+'8MAR'!Q5+'9APR'!Q5+'10MAY'!Q5+'11JUN'!Q5+'12JUL'!Q5</f>
        <v>0</v>
      </c>
      <c r="R5" s="73">
        <f>'2SEPT'!S6+'3OCT'!S5+'4NOV'!R5+'5DEC'!R5+'6JAN'!R5+'7FEB'!R5+'8MAR'!R5+'9APR'!R5+'10MAY'!R5+'11JUN'!R5+'12JUL'!R5</f>
        <v>0</v>
      </c>
      <c r="S5" s="73">
        <f>'2SEPT'!T6+'3OCT'!T5+'4NOV'!S5+'5DEC'!S5+'6JAN'!S5+'7FEB'!S5+'8MAR'!S5+'9APR'!S5+'10MAY'!S5+'11JUN'!S5+'12JUL'!S5</f>
        <v>0</v>
      </c>
      <c r="T5" s="105">
        <f>'2SEPT'!U6+'3OCT'!U5+'4NOV'!T5+'5DEC'!T5+'6JAN'!T5+'7FEB'!T5+'8MAR'!T5+'9APR'!T5+'10MAY'!T5+'11JUN'!T5+'12JUL'!T5</f>
        <v>0</v>
      </c>
      <c r="U5" s="73">
        <f>'2SEPT'!V6+'3OCT'!V5+'4NOV'!U5+'5DEC'!U5+'6JAN'!U5+'7FEB'!U5+'8MAR'!U5+'9APR'!U5+'10MAY'!U5+'11JUN'!U5+'12JUL'!U5</f>
        <v>0</v>
      </c>
      <c r="V5" s="73">
        <f>'2SEPT'!W6+'3OCT'!W5+'4NOV'!V5+'5DEC'!V5+'6JAN'!V5+'7FEB'!V5+'8MAR'!V5+'9APR'!V5+'10MAY'!V5+'11JUN'!V5+'12JUL'!V5</f>
        <v>0</v>
      </c>
      <c r="W5" s="73">
        <f>'2SEPT'!X6+'3OCT'!X5+'4NOV'!W5+'5DEC'!W5+'6JAN'!W5+'7FEB'!W5+'8MAR'!W5+'9APR'!W5+'10MAY'!W5+'11JUN'!W5+'12JUL'!W5</f>
        <v>0</v>
      </c>
      <c r="X5" s="73">
        <f>'2SEPT'!Y6+'3OCT'!Y5+'4NOV'!X5+'5DEC'!X5+'6JAN'!X5+'7FEB'!X5+'8MAR'!X5+'9APR'!X5+'10MAY'!X5+'11JUN'!X5+'12JUL'!X5</f>
        <v>0</v>
      </c>
      <c r="Y5" s="106">
        <f>'2SEPT'!Z6+'3OCT'!Z5+'4NOV'!Y5+'5DEC'!Y5+'6JAN'!Y5+'7FEB'!Y5+'8MAR'!Y5+'9APR'!Y5+'10MAY'!Y5+'11JUN'!Y5+'12JUL'!Y5</f>
        <v>0</v>
      </c>
      <c r="Z5" s="73">
        <f>'2SEPT'!AA6+'3OCT'!AA5+'4NOV'!Z5+'5DEC'!Z5+'6JAN'!Z5+'7FEB'!Z5+'8MAR'!Z5+'9APR'!Z5+'10MAY'!Z5+'11JUN'!Z5+'12JUL'!Z5</f>
        <v>0</v>
      </c>
      <c r="AA5" s="73">
        <f>'2SEPT'!AB6+'3OCT'!AB5+'4NOV'!AA5+'5DEC'!AA5+'6JAN'!AA5+'7FEB'!AA5+'8MAR'!AA5+'9APR'!AA5+'10MAY'!AA5+'11JUN'!AA5+'12JUL'!AA5</f>
        <v>0</v>
      </c>
      <c r="AB5" s="73">
        <f>'2SEPT'!AC6+'3OCT'!AC5+'4NOV'!AB5+'5DEC'!AB5+'6JAN'!AB5+'7FEB'!AB5+'8MAR'!AB5+'9APR'!AB5+'10MAY'!AB5+'11JUN'!AB5+'12JUL'!AB5</f>
        <v>0</v>
      </c>
      <c r="AC5" s="73">
        <f>'2SEPT'!AD6+'3OCT'!AD5+'4NOV'!AC5+'5DEC'!AC5+'6JAN'!AC5+'7FEB'!AC5+'8MAR'!AC5+'9APR'!AC5+'10MAY'!AC5+'11JUN'!AC5+'12JUL'!AC5</f>
        <v>0</v>
      </c>
      <c r="AD5" s="107">
        <f>'2SEPT'!AE6+'3OCT'!AE5+'4NOV'!AD5+'5DEC'!AD5+'6JAN'!AD5+'7FEB'!AD5+'8MAR'!AD5+'9APR'!AD5+'10MAY'!AD5+'11JUN'!AD5+'12JUL'!AD5</f>
        <v>0</v>
      </c>
      <c r="AE5" s="73">
        <f>'2SEPT'!AF6+'3OCT'!AF5+'4NOV'!AE5+'5DEC'!AE5+'6JAN'!AE5+'7FEB'!AE5+'8MAR'!AE5+'9APR'!AE5+'10MAY'!AE5+'11JUN'!AE5+'12JUL'!AE5</f>
        <v>0</v>
      </c>
      <c r="AF5" s="73">
        <f>'2SEPT'!AG6+'3OCT'!AG5+'4NOV'!AF5+'5DEC'!AF5+'6JAN'!AF5+'7FEB'!AF5+'8MAR'!AF5+'9APR'!AF5+'10MAY'!AF5+'11JUN'!AF5+'12JUL'!AF5</f>
        <v>0</v>
      </c>
      <c r="AG5" s="73">
        <f>'2SEPT'!AH6+'3OCT'!AH5+'4NOV'!AG5+'5DEC'!AG5+'6JAN'!AG5+'7FEB'!AG5+'8MAR'!AG5+'9APR'!AG5+'10MAY'!AG5+'11JUN'!AG5+'12JUL'!AG5</f>
        <v>0</v>
      </c>
      <c r="AH5" s="110">
        <f>'2SEPT'!AI6+'3OCT'!AI5+'4NOV'!AH5+'5DEC'!AH5+'6JAN'!AH5+'7FEB'!AH5+'8MAR'!AH5+'9APR'!AH5+'10MAY'!AH5+'11JUN'!AH5+'12JUL'!AH5</f>
        <v>459741.39999999997</v>
      </c>
      <c r="AI5" s="51">
        <f>ORIGINAL!AC5-'TOTAL PMTS'!AH5</f>
        <v>249479.00000000006</v>
      </c>
      <c r="AJ5" s="51">
        <f>ALLOCATION!Z5-'TOTAL PMTS'!AH5</f>
        <v>249479.00000000006</v>
      </c>
    </row>
    <row r="6" spans="1:36">
      <c r="A6" s="124" t="s">
        <v>8</v>
      </c>
      <c r="B6" s="125" t="s">
        <v>188</v>
      </c>
      <c r="C6" s="127" t="s">
        <v>185</v>
      </c>
      <c r="D6" s="73">
        <f>'2SEPT'!D7+'3OCT'!D6+'4NOV'!D6+'5DEC'!D6+'6JAN'!D6+'7FEB'!D6+'8MAR'!D6+'9APR'!D6+'10MAY'!D6+'11JUN'!D6+'12JUL'!D6</f>
        <v>68818.948399999994</v>
      </c>
      <c r="E6" s="73">
        <f>'2SEPT'!E7+'3OCT'!E6+'4NOV'!E6+'5DEC'!E6+'6JAN'!E6+'7FEB'!E6+'8MAR'!E6+'9APR'!E6+'10MAY'!E6+'11JUN'!E6+'12JUL'!E6</f>
        <v>37682.578800000003</v>
      </c>
      <c r="F6" s="73">
        <f>'2SEPT'!F7+'3OCT'!F6+'4NOV'!F6+'5DEC'!F6+'6JAN'!F6+'7FEB'!F6+'8MAR'!F6+'9APR'!F6+'10MAY'!F6+'11JUN'!F6+'12JUL'!F6</f>
        <v>26893.660599999999</v>
      </c>
      <c r="G6" s="73">
        <f>'2SEPT'!G7+'3OCT'!G6+'4NOV'!G6+'5DEC'!G6+'6JAN'!G6+'7FEB'!G6+'8MAR'!G6+'9APR'!G6+'10MAY'!G6+'11JUN'!G6+'12JUL'!G6</f>
        <v>18740.278599999998</v>
      </c>
      <c r="H6" s="73">
        <f>'2SEPT'!H7+'3OCT'!H6+'4NOV'!H6+'5DEC'!H6+'6JAN'!H6+'7FEB'!H6+'8MAR'!H6+'9APR'!H6+'10MAY'!H6+'11JUN'!H6+'12JUL'!H6</f>
        <v>14172.533599999999</v>
      </c>
      <c r="I6" s="104">
        <f>'2SEPT'!I7+'3OCT'!I6+'4NOV'!I6+'5DEC'!I6+'6JAN'!I6+'7FEB'!I6+'8MAR'!I6+'9APR'!I6+'10MAY'!I6+'11JUN'!I6+'12JUL'!I6</f>
        <v>166308</v>
      </c>
      <c r="J6" s="73" t="e">
        <f>'2SEPT'!K7+'3OCT'!K6+'4NOV'!J6+'5DEC'!J6+'6JAN'!J6+'7FEB'!J6+'8MAR'!J6+'9APR'!J6+'10MAY'!J6+'11JUN'!J6+'12JUL'!J6</f>
        <v>#VALUE!</v>
      </c>
      <c r="K6" s="73">
        <f>'2SEPT'!L7+'3OCT'!L6+'4NOV'!K6+'5DEC'!K6+'6JAN'!K6+'7FEB'!K6+'8MAR'!K6+'9APR'!K6+'10MAY'!K6+'11JUN'!K6+'12JUL'!K6</f>
        <v>0</v>
      </c>
      <c r="L6" s="73">
        <f>'2SEPT'!M7+'3OCT'!M6+'4NOV'!L6+'5DEC'!L6+'6JAN'!L6+'7FEB'!L6+'8MAR'!L6+'9APR'!L6+'10MAY'!L6+'11JUN'!L6+'12JUL'!L6</f>
        <v>0</v>
      </c>
      <c r="M6" s="73">
        <f>'2SEPT'!N7+'3OCT'!N6+'4NOV'!M6+'5DEC'!M6+'6JAN'!M6+'7FEB'!M6+'8MAR'!M6+'9APR'!M6+'10MAY'!M6+'11JUN'!M6+'12JUL'!M6</f>
        <v>0</v>
      </c>
      <c r="N6" s="73">
        <f>'2SEPT'!O7+'3OCT'!O6+'4NOV'!N6+'5DEC'!N6+'6JAN'!N6+'7FEB'!N6+'8MAR'!N6+'9APR'!N6+'10MAY'!N6+'11JUN'!N6+'12JUL'!N6</f>
        <v>0</v>
      </c>
      <c r="O6" s="73">
        <f>'2SEPT'!P7+'3OCT'!P6+'4NOV'!O6+'5DEC'!O6+'6JAN'!O6+'7FEB'!O6+'8MAR'!O6+'9APR'!O6+'10MAY'!O6+'11JUN'!O6+'12JUL'!O6</f>
        <v>0</v>
      </c>
      <c r="P6" s="73">
        <f>'2SEPT'!Q7+'3OCT'!Q6+'4NOV'!P6+'5DEC'!P6+'6JAN'!P6+'7FEB'!P6+'8MAR'!P6+'9APR'!P6+'10MAY'!P6+'11JUN'!P6+'12JUL'!P6</f>
        <v>0</v>
      </c>
      <c r="Q6" s="73">
        <f>'2SEPT'!R7+'3OCT'!R6+'4NOV'!Q6+'5DEC'!Q6+'6JAN'!Q6+'7FEB'!Q6+'8MAR'!Q6+'9APR'!Q6+'10MAY'!Q6+'11JUN'!Q6+'12JUL'!Q6</f>
        <v>0</v>
      </c>
      <c r="R6" s="73">
        <f>'2SEPT'!S7+'3OCT'!S6+'4NOV'!R6+'5DEC'!R6+'6JAN'!R6+'7FEB'!R6+'8MAR'!R6+'9APR'!R6+'10MAY'!R6+'11JUN'!R6+'12JUL'!R6</f>
        <v>0</v>
      </c>
      <c r="S6" s="73">
        <f>'2SEPT'!T7+'3OCT'!T6+'4NOV'!S6+'5DEC'!S6+'6JAN'!S6+'7FEB'!S6+'8MAR'!S6+'9APR'!S6+'10MAY'!S6+'11JUN'!S6+'12JUL'!S6</f>
        <v>0</v>
      </c>
      <c r="T6" s="105">
        <f>'2SEPT'!U7+'3OCT'!U6+'4NOV'!T6+'5DEC'!T6+'6JAN'!T6+'7FEB'!T6+'8MAR'!T6+'9APR'!T6+'10MAY'!T6+'11JUN'!T6+'12JUL'!T6</f>
        <v>0</v>
      </c>
      <c r="U6" s="73">
        <f>'2SEPT'!V7+'3OCT'!V6+'4NOV'!U6+'5DEC'!U6+'6JAN'!U6+'7FEB'!U6+'8MAR'!U6+'9APR'!U6+'10MAY'!U6+'11JUN'!U6+'12JUL'!U6</f>
        <v>0</v>
      </c>
      <c r="V6" s="73">
        <f>'2SEPT'!W7+'3OCT'!W6+'4NOV'!V6+'5DEC'!V6+'6JAN'!V6+'7FEB'!V6+'8MAR'!V6+'9APR'!V6+'10MAY'!V6+'11JUN'!V6+'12JUL'!V6</f>
        <v>0</v>
      </c>
      <c r="W6" s="73">
        <f>'2SEPT'!X7+'3OCT'!X6+'4NOV'!W6+'5DEC'!W6+'6JAN'!W6+'7FEB'!W6+'8MAR'!W6+'9APR'!W6+'10MAY'!W6+'11JUN'!W6+'12JUL'!W6</f>
        <v>0</v>
      </c>
      <c r="X6" s="73">
        <f>'2SEPT'!Y7+'3OCT'!Y6+'4NOV'!X6+'5DEC'!X6+'6JAN'!X6+'7FEB'!X6+'8MAR'!X6+'9APR'!X6+'10MAY'!X6+'11JUN'!X6+'12JUL'!X6</f>
        <v>0</v>
      </c>
      <c r="Y6" s="106">
        <f>'2SEPT'!Z7+'3OCT'!Z6+'4NOV'!Y6+'5DEC'!Y6+'6JAN'!Y6+'7FEB'!Y6+'8MAR'!Y6+'9APR'!Y6+'10MAY'!Y6+'11JUN'!Y6+'12JUL'!Y6</f>
        <v>0</v>
      </c>
      <c r="Z6" s="73">
        <f>'2SEPT'!AA7+'3OCT'!AA6+'4NOV'!Z6+'5DEC'!Z6+'6JAN'!Z6+'7FEB'!Z6+'8MAR'!Z6+'9APR'!Z6+'10MAY'!Z6+'11JUN'!Z6+'12JUL'!Z6</f>
        <v>0</v>
      </c>
      <c r="AA6" s="73">
        <f>'2SEPT'!AB7+'3OCT'!AB6+'4NOV'!AA6+'5DEC'!AA6+'6JAN'!AA6+'7FEB'!AA6+'8MAR'!AA6+'9APR'!AA6+'10MAY'!AA6+'11JUN'!AA6+'12JUL'!AA6</f>
        <v>0</v>
      </c>
      <c r="AB6" s="73">
        <f>'2SEPT'!AC7+'3OCT'!AC6+'4NOV'!AB6+'5DEC'!AB6+'6JAN'!AB6+'7FEB'!AB6+'8MAR'!AB6+'9APR'!AB6+'10MAY'!AB6+'11JUN'!AB6+'12JUL'!AB6</f>
        <v>0</v>
      </c>
      <c r="AC6" s="73">
        <f>'2SEPT'!AD7+'3OCT'!AD6+'4NOV'!AC6+'5DEC'!AC6+'6JAN'!AC6+'7FEB'!AC6+'8MAR'!AC6+'9APR'!AC6+'10MAY'!AC6+'11JUN'!AC6+'12JUL'!AC6</f>
        <v>0</v>
      </c>
      <c r="AD6" s="107">
        <f>'2SEPT'!AE7+'3OCT'!AE6+'4NOV'!AD6+'5DEC'!AD6+'6JAN'!AD6+'7FEB'!AD6+'8MAR'!AD6+'9APR'!AD6+'10MAY'!AD6+'11JUN'!AD6+'12JUL'!AD6</f>
        <v>0</v>
      </c>
      <c r="AE6" s="73">
        <f>'2SEPT'!AF7+'3OCT'!AF6+'4NOV'!AE6+'5DEC'!AE6+'6JAN'!AE6+'7FEB'!AE6+'8MAR'!AE6+'9APR'!AE6+'10MAY'!AE6+'11JUN'!AE6+'12JUL'!AE6</f>
        <v>0</v>
      </c>
      <c r="AF6" s="73">
        <f>'2SEPT'!AG7+'3OCT'!AG6+'4NOV'!AF6+'5DEC'!AF6+'6JAN'!AF6+'7FEB'!AF6+'8MAR'!AF6+'9APR'!AF6+'10MAY'!AF6+'11JUN'!AF6+'12JUL'!AF6</f>
        <v>0</v>
      </c>
      <c r="AG6" s="73">
        <f>'2SEPT'!AH7+'3OCT'!AH6+'4NOV'!AG6+'5DEC'!AG6+'6JAN'!AG6+'7FEB'!AG6+'8MAR'!AG6+'9APR'!AG6+'10MAY'!AG6+'11JUN'!AG6+'12JUL'!AG6</f>
        <v>0</v>
      </c>
      <c r="AH6" s="110">
        <f>'2SEPT'!AI7+'3OCT'!AI6+'4NOV'!AH6+'5DEC'!AH6+'6JAN'!AH6+'7FEB'!AH6+'8MAR'!AH6+'9APR'!AH6+'10MAY'!AH6+'11JUN'!AH6+'12JUL'!AH6</f>
        <v>190314.85</v>
      </c>
      <c r="AI6" s="51">
        <f>ORIGINAL!AC6-'TOTAL PMTS'!AH6</f>
        <v>118799.99999999997</v>
      </c>
      <c r="AJ6" s="51">
        <f>ALLOCATION!Z6-'TOTAL PMTS'!AH6</f>
        <v>118799.99999999997</v>
      </c>
    </row>
    <row r="7" spans="1:36">
      <c r="A7" s="124" t="s">
        <v>10</v>
      </c>
      <c r="B7" s="125" t="s">
        <v>189</v>
      </c>
      <c r="C7" s="130" t="s">
        <v>190</v>
      </c>
      <c r="D7" s="73">
        <f>'2SEPT'!D8+'3OCT'!D7+'4NOV'!D7+'5DEC'!D7+'6JAN'!D7+'7FEB'!D7+'8MAR'!D7+'9APR'!D7+'10MAY'!D7+'11JUN'!D7+'12JUL'!D7</f>
        <v>47595.123200000002</v>
      </c>
      <c r="E7" s="73">
        <f>'2SEPT'!E8+'3OCT'!E7+'4NOV'!E7+'5DEC'!E7+'6JAN'!E7+'7FEB'!E7+'8MAR'!E7+'9APR'!E7+'10MAY'!E7+'11JUN'!E7+'12JUL'!E7</f>
        <v>26061.982400000001</v>
      </c>
      <c r="F7" s="73">
        <f>'2SEPT'!F8+'3OCT'!F7+'4NOV'!F7+'5DEC'!F7+'6JAN'!F7+'7FEB'!F7+'8MAR'!F7+'9APR'!F7+'10MAY'!F7+'11JUN'!F7+'12JUL'!F7</f>
        <v>18599.108800000002</v>
      </c>
      <c r="G7" s="73">
        <f>'2SEPT'!G8+'3OCT'!G7+'4NOV'!G7+'5DEC'!G7+'6JAN'!G7+'7FEB'!G7+'8MAR'!G7+'9APR'!G7+'10MAY'!G7+'11JUN'!G7+'12JUL'!G7</f>
        <v>12962.772799999999</v>
      </c>
      <c r="H7" s="73">
        <f>'2SEPT'!H8+'3OCT'!H7+'4NOV'!H7+'5DEC'!H7+'6JAN'!H7+'7FEB'!H7+'8MAR'!H7+'9APR'!H7+'10MAY'!H7+'11JUN'!H7+'12JUL'!H7</f>
        <v>9800.0128000000004</v>
      </c>
      <c r="I7" s="104">
        <f>'2SEPT'!I8+'3OCT'!I7+'4NOV'!I7+'5DEC'!I7+'6JAN'!I7+'7FEB'!I7+'8MAR'!I7+'9APR'!I7+'10MAY'!I7+'11JUN'!I7+'12JUL'!I7</f>
        <v>115019</v>
      </c>
      <c r="J7" s="73" t="e">
        <f>'2SEPT'!K8+'3OCT'!K7+'4NOV'!J7+'5DEC'!J7+'6JAN'!J7+'7FEB'!J7+'8MAR'!J7+'9APR'!J7+'10MAY'!J7+'11JUN'!J7+'12JUL'!J7</f>
        <v>#VALUE!</v>
      </c>
      <c r="K7" s="73">
        <f>'2SEPT'!L8+'3OCT'!L7+'4NOV'!K7+'5DEC'!K7+'6JAN'!K7+'7FEB'!K7+'8MAR'!K7+'9APR'!K7+'10MAY'!K7+'11JUN'!K7+'12JUL'!K7</f>
        <v>0</v>
      </c>
      <c r="L7" s="73">
        <f>'2SEPT'!M8+'3OCT'!M7+'4NOV'!L7+'5DEC'!L7+'6JAN'!L7+'7FEB'!L7+'8MAR'!L7+'9APR'!L7+'10MAY'!L7+'11JUN'!L7+'12JUL'!L7</f>
        <v>0</v>
      </c>
      <c r="M7" s="73">
        <f>'2SEPT'!N8+'3OCT'!N7+'4NOV'!M7+'5DEC'!M7+'6JAN'!M7+'7FEB'!M7+'8MAR'!M7+'9APR'!M7+'10MAY'!M7+'11JUN'!M7+'12JUL'!M7</f>
        <v>0</v>
      </c>
      <c r="N7" s="73">
        <f>'2SEPT'!O8+'3OCT'!O7+'4NOV'!N7+'5DEC'!N7+'6JAN'!N7+'7FEB'!N7+'8MAR'!N7+'9APR'!N7+'10MAY'!N7+'11JUN'!N7+'12JUL'!N7</f>
        <v>0</v>
      </c>
      <c r="O7" s="73">
        <f>'2SEPT'!P8+'3OCT'!P7+'4NOV'!O7+'5DEC'!O7+'6JAN'!O7+'7FEB'!O7+'8MAR'!O7+'9APR'!O7+'10MAY'!O7+'11JUN'!O7+'12JUL'!O7</f>
        <v>0</v>
      </c>
      <c r="P7" s="73">
        <f>'2SEPT'!Q8+'3OCT'!Q7+'4NOV'!P7+'5DEC'!P7+'6JAN'!P7+'7FEB'!P7+'8MAR'!P7+'9APR'!P7+'10MAY'!P7+'11JUN'!P7+'12JUL'!P7</f>
        <v>0</v>
      </c>
      <c r="Q7" s="73">
        <f>'2SEPT'!R8+'3OCT'!R7+'4NOV'!Q7+'5DEC'!Q7+'6JAN'!Q7+'7FEB'!Q7+'8MAR'!Q7+'9APR'!Q7+'10MAY'!Q7+'11JUN'!Q7+'12JUL'!Q7</f>
        <v>0</v>
      </c>
      <c r="R7" s="73">
        <f>'2SEPT'!S8+'3OCT'!S7+'4NOV'!R7+'5DEC'!R7+'6JAN'!R7+'7FEB'!R7+'8MAR'!R7+'9APR'!R7+'10MAY'!R7+'11JUN'!R7+'12JUL'!R7</f>
        <v>0</v>
      </c>
      <c r="S7" s="73">
        <f>'2SEPT'!T8+'3OCT'!T7+'4NOV'!S7+'5DEC'!S7+'6JAN'!S7+'7FEB'!S7+'8MAR'!S7+'9APR'!S7+'10MAY'!S7+'11JUN'!S7+'12JUL'!S7</f>
        <v>0</v>
      </c>
      <c r="T7" s="105">
        <f>'2SEPT'!U8+'3OCT'!U7+'4NOV'!T7+'5DEC'!T7+'6JAN'!T7+'7FEB'!T7+'8MAR'!T7+'9APR'!T7+'10MAY'!T7+'11JUN'!T7+'12JUL'!T7</f>
        <v>0</v>
      </c>
      <c r="U7" s="73">
        <f>'2SEPT'!V8+'3OCT'!V7+'4NOV'!U7+'5DEC'!U7+'6JAN'!U7+'7FEB'!U7+'8MAR'!U7+'9APR'!U7+'10MAY'!U7+'11JUN'!U7+'12JUL'!U7</f>
        <v>0</v>
      </c>
      <c r="V7" s="73">
        <f>'2SEPT'!W8+'3OCT'!W7+'4NOV'!V7+'5DEC'!V7+'6JAN'!V7+'7FEB'!V7+'8MAR'!V7+'9APR'!V7+'10MAY'!V7+'11JUN'!V7+'12JUL'!V7</f>
        <v>0</v>
      </c>
      <c r="W7" s="73">
        <f>'2SEPT'!X8+'3OCT'!X7+'4NOV'!W7+'5DEC'!W7+'6JAN'!W7+'7FEB'!W7+'8MAR'!W7+'9APR'!W7+'10MAY'!W7+'11JUN'!W7+'12JUL'!W7</f>
        <v>0</v>
      </c>
      <c r="X7" s="73">
        <f>'2SEPT'!Y8+'3OCT'!Y7+'4NOV'!X7+'5DEC'!X7+'6JAN'!X7+'7FEB'!X7+'8MAR'!X7+'9APR'!X7+'10MAY'!X7+'11JUN'!X7+'12JUL'!X7</f>
        <v>0</v>
      </c>
      <c r="Y7" s="106">
        <f>'2SEPT'!Z8+'3OCT'!Z7+'4NOV'!Y7+'5DEC'!Y7+'6JAN'!Y7+'7FEB'!Y7+'8MAR'!Y7+'9APR'!Y7+'10MAY'!Y7+'11JUN'!Y7+'12JUL'!Y7</f>
        <v>0</v>
      </c>
      <c r="Z7" s="73">
        <f>'2SEPT'!AA8+'3OCT'!AA7+'4NOV'!Z7+'5DEC'!Z7+'6JAN'!Z7+'7FEB'!Z7+'8MAR'!Z7+'9APR'!Z7+'10MAY'!Z7+'11JUN'!Z7+'12JUL'!Z7</f>
        <v>0</v>
      </c>
      <c r="AA7" s="73">
        <f>'2SEPT'!AB8+'3OCT'!AB7+'4NOV'!AA7+'5DEC'!AA7+'6JAN'!AA7+'7FEB'!AA7+'8MAR'!AA7+'9APR'!AA7+'10MAY'!AA7+'11JUN'!AA7+'12JUL'!AA7</f>
        <v>0</v>
      </c>
      <c r="AB7" s="73">
        <f>'2SEPT'!AC8+'3OCT'!AC7+'4NOV'!AB7+'5DEC'!AB7+'6JAN'!AB7+'7FEB'!AB7+'8MAR'!AB7+'9APR'!AB7+'10MAY'!AB7+'11JUN'!AB7+'12JUL'!AB7</f>
        <v>0</v>
      </c>
      <c r="AC7" s="73">
        <f>'2SEPT'!AD8+'3OCT'!AD7+'4NOV'!AC7+'5DEC'!AC7+'6JAN'!AC7+'7FEB'!AC7+'8MAR'!AC7+'9APR'!AC7+'10MAY'!AC7+'11JUN'!AC7+'12JUL'!AC7</f>
        <v>0</v>
      </c>
      <c r="AD7" s="107">
        <f>'2SEPT'!AE8+'3OCT'!AE7+'4NOV'!AD7+'5DEC'!AD7+'6JAN'!AD7+'7FEB'!AD7+'8MAR'!AD7+'9APR'!AD7+'10MAY'!AD7+'11JUN'!AD7+'12JUL'!AD7</f>
        <v>0</v>
      </c>
      <c r="AE7" s="73">
        <f>'2SEPT'!AF8+'3OCT'!AF7+'4NOV'!AE7+'5DEC'!AE7+'6JAN'!AE7+'7FEB'!AE7+'8MAR'!AE7+'9APR'!AE7+'10MAY'!AE7+'11JUN'!AE7+'12JUL'!AE7</f>
        <v>0</v>
      </c>
      <c r="AF7" s="73">
        <f>'2SEPT'!AG8+'3OCT'!AG7+'4NOV'!AF7+'5DEC'!AF7+'6JAN'!AF7+'7FEB'!AF7+'8MAR'!AF7+'9APR'!AF7+'10MAY'!AF7+'11JUN'!AF7+'12JUL'!AF7</f>
        <v>0</v>
      </c>
      <c r="AG7" s="73">
        <f>'2SEPT'!AH8+'3OCT'!AH7+'4NOV'!AG7+'5DEC'!AG7+'6JAN'!AG7+'7FEB'!AG7+'8MAR'!AG7+'9APR'!AG7+'10MAY'!AG7+'11JUN'!AG7+'12JUL'!AG7</f>
        <v>0</v>
      </c>
      <c r="AH7" s="110">
        <f>'2SEPT'!AI8+'3OCT'!AI7+'4NOV'!AH7+'5DEC'!AH7+'6JAN'!AH7+'7FEB'!AH7+'8MAR'!AH7+'9APR'!AH7+'10MAY'!AH7+'11JUN'!AH7+'12JUL'!AH7</f>
        <v>123519</v>
      </c>
      <c r="AI7" s="51">
        <f>ORIGINAL!AC7-'TOTAL PMTS'!AH7</f>
        <v>82167</v>
      </c>
      <c r="AJ7" s="51">
        <f>ALLOCATION!Z7-'TOTAL PMTS'!AH7</f>
        <v>82167</v>
      </c>
    </row>
    <row r="8" spans="1:36">
      <c r="A8" s="124" t="s">
        <v>12</v>
      </c>
      <c r="B8" s="125" t="s">
        <v>191</v>
      </c>
      <c r="C8" s="129" t="s">
        <v>187</v>
      </c>
      <c r="D8" s="73">
        <f>'2SEPT'!D9+'3OCT'!D8+'4NOV'!D8+'5DEC'!D8+'6JAN'!D8+'7FEB'!D8+'8MAR'!D8+'9APR'!D8+'10MAY'!D8+'11JUN'!D8+'12JUL'!D8</f>
        <v>52761.147799999999</v>
      </c>
      <c r="E8" s="73">
        <f>'2SEPT'!E9+'3OCT'!E8+'4NOV'!E8+'5DEC'!E8+'6JAN'!E8+'7FEB'!E8+'8MAR'!E8+'9APR'!E8+'10MAY'!E8+'11JUN'!E8+'12JUL'!E8</f>
        <v>28890.264600000002</v>
      </c>
      <c r="F8" s="73">
        <f>'2SEPT'!F9+'3OCT'!F8+'4NOV'!F8+'5DEC'!F8+'6JAN'!F8+'7FEB'!F8+'8MAR'!F8+'9APR'!F8+'10MAY'!F8+'11JUN'!F8+'12JUL'!F8</f>
        <v>20619.8927</v>
      </c>
      <c r="G8" s="73">
        <f>'2SEPT'!G9+'3OCT'!G8+'4NOV'!G8+'5DEC'!G8+'6JAN'!G8+'7FEB'!G8+'8MAR'!G8+'9APR'!G8+'10MAY'!G8+'11JUN'!G8+'12JUL'!G8</f>
        <v>14369.7737</v>
      </c>
      <c r="H8" s="73">
        <f>'2SEPT'!H9+'3OCT'!H8+'4NOV'!H8+'5DEC'!H8+'6JAN'!H8+'7FEB'!H8+'8MAR'!H8+'9APR'!H8+'10MAY'!H8+'11JUN'!H8+'12JUL'!H8</f>
        <v>10863.921200000001</v>
      </c>
      <c r="I8" s="104">
        <f>'2SEPT'!I9+'3OCT'!I8+'4NOV'!I8+'5DEC'!I8+'6JAN'!I8+'7FEB'!I8+'8MAR'!I8+'9APR'!I8+'10MAY'!I8+'11JUN'!I8+'12JUL'!I8</f>
        <v>127505</v>
      </c>
      <c r="J8" s="73" t="e">
        <f>'2SEPT'!K9+'3OCT'!K8+'4NOV'!J8+'5DEC'!J8+'6JAN'!J8+'7FEB'!J8+'8MAR'!J8+'9APR'!J8+'10MAY'!J8+'11JUN'!J8+'12JUL'!J8</f>
        <v>#VALUE!</v>
      </c>
      <c r="K8" s="73">
        <f>'2SEPT'!L9+'3OCT'!L8+'4NOV'!K8+'5DEC'!K8+'6JAN'!K8+'7FEB'!K8+'8MAR'!K8+'9APR'!K8+'10MAY'!K8+'11JUN'!K8+'12JUL'!K8</f>
        <v>0</v>
      </c>
      <c r="L8" s="73">
        <f>'2SEPT'!M9+'3OCT'!M8+'4NOV'!L8+'5DEC'!L8+'6JAN'!L8+'7FEB'!L8+'8MAR'!L8+'9APR'!L8+'10MAY'!L8+'11JUN'!L8+'12JUL'!L8</f>
        <v>0</v>
      </c>
      <c r="M8" s="73">
        <f>'2SEPT'!N9+'3OCT'!N8+'4NOV'!M8+'5DEC'!M8+'6JAN'!M8+'7FEB'!M8+'8MAR'!M8+'9APR'!M8+'10MAY'!M8+'11JUN'!M8+'12JUL'!M8</f>
        <v>0</v>
      </c>
      <c r="N8" s="73">
        <f>'2SEPT'!O9+'3OCT'!O8+'4NOV'!N8+'5DEC'!N8+'6JAN'!N8+'7FEB'!N8+'8MAR'!N8+'9APR'!N8+'10MAY'!N8+'11JUN'!N8+'12JUL'!N8</f>
        <v>0</v>
      </c>
      <c r="O8" s="73">
        <f>'2SEPT'!P9+'3OCT'!P8+'4NOV'!O8+'5DEC'!O8+'6JAN'!O8+'7FEB'!O8+'8MAR'!O8+'9APR'!O8+'10MAY'!O8+'11JUN'!O8+'12JUL'!O8</f>
        <v>0</v>
      </c>
      <c r="P8" s="73">
        <f>'2SEPT'!Q9+'3OCT'!Q8+'4NOV'!P8+'5DEC'!P8+'6JAN'!P8+'7FEB'!P8+'8MAR'!P8+'9APR'!P8+'10MAY'!P8+'11JUN'!P8+'12JUL'!P8</f>
        <v>249982</v>
      </c>
      <c r="Q8" s="73">
        <f>'2SEPT'!R9+'3OCT'!R8+'4NOV'!Q8+'5DEC'!Q8+'6JAN'!Q8+'7FEB'!Q8+'8MAR'!Q8+'9APR'!Q8+'10MAY'!Q8+'11JUN'!Q8+'12JUL'!Q8</f>
        <v>0</v>
      </c>
      <c r="R8" s="73">
        <f>'2SEPT'!S9+'3OCT'!S8+'4NOV'!R8+'5DEC'!R8+'6JAN'!R8+'7FEB'!R8+'8MAR'!R8+'9APR'!R8+'10MAY'!R8+'11JUN'!R8+'12JUL'!R8</f>
        <v>0</v>
      </c>
      <c r="S8" s="73">
        <f>'2SEPT'!T9+'3OCT'!T8+'4NOV'!S8+'5DEC'!S8+'6JAN'!S8+'7FEB'!S8+'8MAR'!S8+'9APR'!S8+'10MAY'!S8+'11JUN'!S8+'12JUL'!S8</f>
        <v>0</v>
      </c>
      <c r="T8" s="105">
        <f>'2SEPT'!U9+'3OCT'!U8+'4NOV'!T8+'5DEC'!T8+'6JAN'!T8+'7FEB'!T8+'8MAR'!T8+'9APR'!T8+'10MAY'!T8+'11JUN'!T8+'12JUL'!T8</f>
        <v>0</v>
      </c>
      <c r="U8" s="73">
        <f>'2SEPT'!V9+'3OCT'!V8+'4NOV'!U8+'5DEC'!U8+'6JAN'!U8+'7FEB'!U8+'8MAR'!U8+'9APR'!U8+'10MAY'!U8+'11JUN'!U8+'12JUL'!U8</f>
        <v>0</v>
      </c>
      <c r="V8" s="73">
        <f>'2SEPT'!W9+'3OCT'!W8+'4NOV'!V8+'5DEC'!V8+'6JAN'!V8+'7FEB'!V8+'8MAR'!V8+'9APR'!V8+'10MAY'!V8+'11JUN'!V8+'12JUL'!V8</f>
        <v>0</v>
      </c>
      <c r="W8" s="73">
        <f>'2SEPT'!X9+'3OCT'!X8+'4NOV'!W8+'5DEC'!W8+'6JAN'!W8+'7FEB'!W8+'8MAR'!W8+'9APR'!W8+'10MAY'!W8+'11JUN'!W8+'12JUL'!W8</f>
        <v>0</v>
      </c>
      <c r="X8" s="73">
        <f>'2SEPT'!Y9+'3OCT'!Y8+'4NOV'!X8+'5DEC'!X8+'6JAN'!X8+'7FEB'!X8+'8MAR'!X8+'9APR'!X8+'10MAY'!X8+'11JUN'!X8+'12JUL'!X8</f>
        <v>0</v>
      </c>
      <c r="Y8" s="106">
        <f>'2SEPT'!Z9+'3OCT'!Z8+'4NOV'!Y8+'5DEC'!Y8+'6JAN'!Y8+'7FEB'!Y8+'8MAR'!Y8+'9APR'!Y8+'10MAY'!Y8+'11JUN'!Y8+'12JUL'!Y8</f>
        <v>0</v>
      </c>
      <c r="Z8" s="73">
        <f>'2SEPT'!AA9+'3OCT'!AA8+'4NOV'!Z8+'5DEC'!Z8+'6JAN'!Z8+'7FEB'!Z8+'8MAR'!Z8+'9APR'!Z8+'10MAY'!Z8+'11JUN'!Z8+'12JUL'!Z8</f>
        <v>0</v>
      </c>
      <c r="AA8" s="73">
        <f>'2SEPT'!AB9+'3OCT'!AB8+'4NOV'!AA8+'5DEC'!AA8+'6JAN'!AA8+'7FEB'!AA8+'8MAR'!AA8+'9APR'!AA8+'10MAY'!AA8+'11JUN'!AA8+'12JUL'!AA8</f>
        <v>0</v>
      </c>
      <c r="AB8" s="73">
        <f>'2SEPT'!AC9+'3OCT'!AC8+'4NOV'!AB8+'5DEC'!AB8+'6JAN'!AB8+'7FEB'!AB8+'8MAR'!AB8+'9APR'!AB8+'10MAY'!AB8+'11JUN'!AB8+'12JUL'!AB8</f>
        <v>0</v>
      </c>
      <c r="AC8" s="73">
        <f>'2SEPT'!AD9+'3OCT'!AD8+'4NOV'!AC8+'5DEC'!AC8+'6JAN'!AC8+'7FEB'!AC8+'8MAR'!AC8+'9APR'!AC8+'10MAY'!AC8+'11JUN'!AC8+'12JUL'!AC8</f>
        <v>382000</v>
      </c>
      <c r="AD8" s="107">
        <f>'2SEPT'!AE9+'3OCT'!AE8+'4NOV'!AD8+'5DEC'!AD8+'6JAN'!AD8+'7FEB'!AD8+'8MAR'!AD8+'9APR'!AD8+'10MAY'!AD8+'11JUN'!AD8+'12JUL'!AD8</f>
        <v>382000</v>
      </c>
      <c r="AE8" s="73">
        <f>'2SEPT'!AF9+'3OCT'!AF8+'4NOV'!AE8+'5DEC'!AE8+'6JAN'!AE8+'7FEB'!AE8+'8MAR'!AE8+'9APR'!AE8+'10MAY'!AE8+'11JUN'!AE8+'12JUL'!AE8</f>
        <v>0</v>
      </c>
      <c r="AF8" s="73">
        <f>'2SEPT'!AG9+'3OCT'!AG8+'4NOV'!AF8+'5DEC'!AF8+'6JAN'!AF8+'7FEB'!AF8+'8MAR'!AF8+'9APR'!AF8+'10MAY'!AF8+'11JUN'!AF8+'12JUL'!AF8</f>
        <v>0</v>
      </c>
      <c r="AG8" s="73">
        <f>'2SEPT'!AH9+'3OCT'!AH8+'4NOV'!AG8+'5DEC'!AG8+'6JAN'!AG8+'7FEB'!AG8+'8MAR'!AG8+'9APR'!AG8+'10MAY'!AG8+'11JUN'!AG8+'12JUL'!AG8</f>
        <v>0</v>
      </c>
      <c r="AH8" s="110">
        <f>'2SEPT'!AI9+'3OCT'!AI8+'4NOV'!AH8+'5DEC'!AH8+'6JAN'!AH8+'7FEB'!AH8+'8MAR'!AH8+'9APR'!AH8+'10MAY'!AH8+'11JUN'!AH8+'12JUL'!AH8</f>
        <v>791400.97</v>
      </c>
      <c r="AI8" s="51">
        <f>ORIGINAL!AC8-'TOTAL PMTS'!AH8</f>
        <v>91082</v>
      </c>
      <c r="AJ8" s="51">
        <f>ALLOCATION!Z8-'TOTAL PMTS'!AH8</f>
        <v>91082</v>
      </c>
    </row>
    <row r="9" spans="1:36">
      <c r="A9" s="124" t="s">
        <v>14</v>
      </c>
      <c r="B9" s="125" t="s">
        <v>192</v>
      </c>
      <c r="C9" s="129" t="s">
        <v>187</v>
      </c>
      <c r="D9" s="73">
        <f>'2SEPT'!D10+'3OCT'!D9+'4NOV'!D9+'5DEC'!D9+'6JAN'!D9+'7FEB'!D9+'8MAR'!D9+'9APR'!D9+'10MAY'!D9+'11JUN'!D9+'12JUL'!D9</f>
        <v>277536.49400000001</v>
      </c>
      <c r="E9" s="73">
        <f>'2SEPT'!E10+'3OCT'!E9+'4NOV'!E9+'5DEC'!E9+'6JAN'!E9+'7FEB'!E9+'8MAR'!E9+'9APR'!E9+'10MAY'!E9+'11JUN'!E9+'12JUL'!E9</f>
        <v>151973.35800000001</v>
      </c>
      <c r="F9" s="73">
        <f>'2SEPT'!F10+'3OCT'!F9+'4NOV'!F9+'5DEC'!F9+'6JAN'!F9+'7FEB'!F9+'8MAR'!F9+'9APR'!F9+'10MAY'!F9+'11JUN'!F9+'12JUL'!F9</f>
        <v>108461.571</v>
      </c>
      <c r="G9" s="73">
        <f>'2SEPT'!G10+'3OCT'!G9+'4NOV'!G9+'5DEC'!G9+'6JAN'!G9+'7FEB'!G9+'8MAR'!G9+'9APR'!G9+'10MAY'!G9+'11JUN'!G9+'12JUL'!G9</f>
        <v>75581.701000000001</v>
      </c>
      <c r="H9" s="73">
        <f>'2SEPT'!H10+'3OCT'!H9+'4NOV'!H9+'5DEC'!H9+'6JAN'!H9+'7FEB'!H9+'8MAR'!H9+'9APR'!H9+'10MAY'!H9+'11JUN'!H9+'12JUL'!H9</f>
        <v>57146.876000000004</v>
      </c>
      <c r="I9" s="104">
        <f>'2SEPT'!I10+'3OCT'!I9+'4NOV'!I9+'5DEC'!I9+'6JAN'!I9+'7FEB'!I9+'8MAR'!I9+'9APR'!I9+'10MAY'!I9+'11JUN'!I9+'12JUL'!I9</f>
        <v>670700</v>
      </c>
      <c r="J9" s="73" t="e">
        <f>'2SEPT'!K10+'3OCT'!K9+'4NOV'!J9+'5DEC'!J9+'6JAN'!J9+'7FEB'!J9+'8MAR'!J9+'9APR'!J9+'10MAY'!J9+'11JUN'!J9+'12JUL'!J9</f>
        <v>#VALUE!</v>
      </c>
      <c r="K9" s="73">
        <f>'2SEPT'!L10+'3OCT'!L9+'4NOV'!K9+'5DEC'!K9+'6JAN'!K9+'7FEB'!K9+'8MAR'!K9+'9APR'!K9+'10MAY'!K9+'11JUN'!K9+'12JUL'!K9</f>
        <v>0</v>
      </c>
      <c r="L9" s="73">
        <f>'2SEPT'!M10+'3OCT'!M9+'4NOV'!L9+'5DEC'!L9+'6JAN'!L9+'7FEB'!L9+'8MAR'!L9+'9APR'!L9+'10MAY'!L9+'11JUN'!L9+'12JUL'!L9</f>
        <v>0</v>
      </c>
      <c r="M9" s="73">
        <f>'2SEPT'!N10+'3OCT'!N9+'4NOV'!M9+'5DEC'!M9+'6JAN'!M9+'7FEB'!M9+'8MAR'!M9+'9APR'!M9+'10MAY'!M9+'11JUN'!M9+'12JUL'!M9</f>
        <v>0</v>
      </c>
      <c r="N9" s="73">
        <f>'2SEPT'!O10+'3OCT'!O9+'4NOV'!N9+'5DEC'!N9+'6JAN'!N9+'7FEB'!N9+'8MAR'!N9+'9APR'!N9+'10MAY'!N9+'11JUN'!N9+'12JUL'!N9</f>
        <v>0</v>
      </c>
      <c r="O9" s="73">
        <f>'2SEPT'!P10+'3OCT'!P9+'4NOV'!O9+'5DEC'!O9+'6JAN'!O9+'7FEB'!O9+'8MAR'!O9+'9APR'!O9+'10MAY'!O9+'11JUN'!O9+'12JUL'!O9</f>
        <v>0</v>
      </c>
      <c r="P9" s="73">
        <f>'2SEPT'!Q10+'3OCT'!Q9+'4NOV'!P9+'5DEC'!P9+'6JAN'!P9+'7FEB'!P9+'8MAR'!P9+'9APR'!P9+'10MAY'!P9+'11JUN'!P9+'12JUL'!P9</f>
        <v>0</v>
      </c>
      <c r="Q9" s="73">
        <f>'2SEPT'!R10+'3OCT'!R9+'4NOV'!Q9+'5DEC'!Q9+'6JAN'!Q9+'7FEB'!Q9+'8MAR'!Q9+'9APR'!Q9+'10MAY'!Q9+'11JUN'!Q9+'12JUL'!Q9</f>
        <v>0</v>
      </c>
      <c r="R9" s="73">
        <f>'2SEPT'!S10+'3OCT'!S9+'4NOV'!R9+'5DEC'!R9+'6JAN'!R9+'7FEB'!R9+'8MAR'!R9+'9APR'!R9+'10MAY'!R9+'11JUN'!R9+'12JUL'!R9</f>
        <v>0</v>
      </c>
      <c r="S9" s="73">
        <f>'2SEPT'!T10+'3OCT'!T9+'4NOV'!S9+'5DEC'!S9+'6JAN'!S9+'7FEB'!S9+'8MAR'!S9+'9APR'!S9+'10MAY'!S9+'11JUN'!S9+'12JUL'!S9</f>
        <v>0</v>
      </c>
      <c r="T9" s="105">
        <f>'2SEPT'!U10+'3OCT'!U9+'4NOV'!T9+'5DEC'!T9+'6JAN'!T9+'7FEB'!T9+'8MAR'!T9+'9APR'!T9+'10MAY'!T9+'11JUN'!T9+'12JUL'!T9</f>
        <v>0</v>
      </c>
      <c r="U9" s="73">
        <f>'2SEPT'!V10+'3OCT'!V9+'4NOV'!U9+'5DEC'!U9+'6JAN'!U9+'7FEB'!U9+'8MAR'!U9+'9APR'!U9+'10MAY'!U9+'11JUN'!U9+'12JUL'!U9</f>
        <v>0</v>
      </c>
      <c r="V9" s="73">
        <f>'2SEPT'!W10+'3OCT'!W9+'4NOV'!V9+'5DEC'!V9+'6JAN'!V9+'7FEB'!V9+'8MAR'!V9+'9APR'!V9+'10MAY'!V9+'11JUN'!V9+'12JUL'!V9</f>
        <v>0</v>
      </c>
      <c r="W9" s="73">
        <f>'2SEPT'!X10+'3OCT'!X9+'4NOV'!W9+'5DEC'!W9+'6JAN'!W9+'7FEB'!W9+'8MAR'!W9+'9APR'!W9+'10MAY'!W9+'11JUN'!W9+'12JUL'!W9</f>
        <v>0</v>
      </c>
      <c r="X9" s="73">
        <f>'2SEPT'!Y10+'3OCT'!Y9+'4NOV'!X9+'5DEC'!X9+'6JAN'!X9+'7FEB'!X9+'8MAR'!X9+'9APR'!X9+'10MAY'!X9+'11JUN'!X9+'12JUL'!X9</f>
        <v>0</v>
      </c>
      <c r="Y9" s="106">
        <f>'2SEPT'!Z10+'3OCT'!Z9+'4NOV'!Y9+'5DEC'!Y9+'6JAN'!Y9+'7FEB'!Y9+'8MAR'!Y9+'9APR'!Y9+'10MAY'!Y9+'11JUN'!Y9+'12JUL'!Y9</f>
        <v>0</v>
      </c>
      <c r="Z9" s="73">
        <f>'2SEPT'!AA10+'3OCT'!AA9+'4NOV'!Z9+'5DEC'!Z9+'6JAN'!Z9+'7FEB'!Z9+'8MAR'!Z9+'9APR'!Z9+'10MAY'!Z9+'11JUN'!Z9+'12JUL'!Z9</f>
        <v>0</v>
      </c>
      <c r="AA9" s="73">
        <f>'2SEPT'!AB10+'3OCT'!AB9+'4NOV'!AA9+'5DEC'!AA9+'6JAN'!AA9+'7FEB'!AA9+'8MAR'!AA9+'9APR'!AA9+'10MAY'!AA9+'11JUN'!AA9+'12JUL'!AA9</f>
        <v>0</v>
      </c>
      <c r="AB9" s="73">
        <f>'2SEPT'!AC10+'3OCT'!AC9+'4NOV'!AB9+'5DEC'!AB9+'6JAN'!AB9+'7FEB'!AB9+'8MAR'!AB9+'9APR'!AB9+'10MAY'!AB9+'11JUN'!AB9+'12JUL'!AB9</f>
        <v>0</v>
      </c>
      <c r="AC9" s="73">
        <f>'2SEPT'!AD10+'3OCT'!AD9+'4NOV'!AC9+'5DEC'!AC9+'6JAN'!AC9+'7FEB'!AC9+'8MAR'!AC9+'9APR'!AC9+'10MAY'!AC9+'11JUN'!AC9+'12JUL'!AC9</f>
        <v>0</v>
      </c>
      <c r="AD9" s="107">
        <f>'2SEPT'!AE10+'3OCT'!AE9+'4NOV'!AD9+'5DEC'!AD9+'6JAN'!AD9+'7FEB'!AD9+'8MAR'!AD9+'9APR'!AD9+'10MAY'!AD9+'11JUN'!AD9+'12JUL'!AD9</f>
        <v>0</v>
      </c>
      <c r="AE9" s="73">
        <f>'2SEPT'!AF10+'3OCT'!AF9+'4NOV'!AE9+'5DEC'!AE9+'6JAN'!AE9+'7FEB'!AE9+'8MAR'!AE9+'9APR'!AE9+'10MAY'!AE9+'11JUN'!AE9+'12JUL'!AE9</f>
        <v>0</v>
      </c>
      <c r="AF9" s="73">
        <f>'2SEPT'!AG10+'3OCT'!AG9+'4NOV'!AF9+'5DEC'!AF9+'6JAN'!AF9+'7FEB'!AF9+'8MAR'!AF9+'9APR'!AF9+'10MAY'!AF9+'11JUN'!AF9+'12JUL'!AF9</f>
        <v>0</v>
      </c>
      <c r="AG9" s="73">
        <f>'2SEPT'!AH10+'3OCT'!AH9+'4NOV'!AG9+'5DEC'!AG9+'6JAN'!AG9+'7FEB'!AG9+'8MAR'!AG9+'9APR'!AG9+'10MAY'!AG9+'11JUN'!AG9+'12JUL'!AG9</f>
        <v>0</v>
      </c>
      <c r="AH9" s="110">
        <f>'2SEPT'!AI10+'3OCT'!AI9+'4NOV'!AH9+'5DEC'!AH9+'6JAN'!AH9+'7FEB'!AH9+'8MAR'!AH9+'9APR'!AH9+'10MAY'!AH9+'11JUN'!AH9+'12JUL'!AH9</f>
        <v>776845.83000000007</v>
      </c>
      <c r="AI9" s="51">
        <f>ORIGINAL!AC9-'TOTAL PMTS'!AH9</f>
        <v>479081</v>
      </c>
      <c r="AJ9" s="51">
        <f>ALLOCATION!Z9-'TOTAL PMTS'!AH9</f>
        <v>479081</v>
      </c>
    </row>
    <row r="10" spans="1:36">
      <c r="A10" s="124" t="s">
        <v>16</v>
      </c>
      <c r="B10" s="125" t="s">
        <v>193</v>
      </c>
      <c r="C10" s="130" t="s">
        <v>190</v>
      </c>
      <c r="D10" s="73">
        <f>'2SEPT'!D11+'3OCT'!D10+'4NOV'!D10+'5DEC'!D10+'6JAN'!D10+'7FEB'!D10+'8MAR'!D10+'9APR'!D10+'10MAY'!D10+'11JUN'!D10+'12JUL'!D10</f>
        <v>23380.800999999999</v>
      </c>
      <c r="E10" s="73">
        <f>'2SEPT'!E11+'3OCT'!E10+'4NOV'!E10+'5DEC'!E10+'6JAN'!E10+'7FEB'!E10+'8MAR'!E10+'9APR'!E10+'10MAY'!E10+'11JUN'!E10+'12JUL'!E10</f>
        <v>12803.457</v>
      </c>
      <c r="F10" s="73">
        <f>'2SEPT'!F11+'3OCT'!F10+'4NOV'!F10+'5DEC'!F10+'6JAN'!F10+'7FEB'!F10+'8MAR'!F10+'9APR'!F10+'10MAY'!F10+'11JUN'!F10+'12JUL'!F10</f>
        <v>9135.6465000000007</v>
      </c>
      <c r="G10" s="73">
        <f>'2SEPT'!G11+'3OCT'!G10+'4NOV'!G10+'5DEC'!G10+'6JAN'!G10+'7FEB'!G10+'8MAR'!G10+'9APR'!G10+'10MAY'!G10+'11JUN'!G10+'12JUL'!G10</f>
        <v>6368.5414999999994</v>
      </c>
      <c r="H10" s="73">
        <f>'2SEPT'!H11+'3OCT'!H10+'4NOV'!H10+'5DEC'!H10+'6JAN'!H10+'7FEB'!H10+'8MAR'!H10+'9APR'!H10+'10MAY'!H10+'11JUN'!H10+'12JUL'!H10</f>
        <v>4814.5540000000001</v>
      </c>
      <c r="I10" s="104">
        <f>'2SEPT'!I11+'3OCT'!I10+'4NOV'!I10+'5DEC'!I10+'6JAN'!I10+'7FEB'!I10+'8MAR'!I10+'9APR'!I10+'10MAY'!I10+'11JUN'!I10+'12JUL'!I10</f>
        <v>56503</v>
      </c>
      <c r="J10" s="73" t="e">
        <f>'2SEPT'!K11+'3OCT'!K10+'4NOV'!J10+'5DEC'!J10+'6JAN'!J10+'7FEB'!J10+'8MAR'!J10+'9APR'!J10+'10MAY'!J10+'11JUN'!J10+'12JUL'!J10</f>
        <v>#VALUE!</v>
      </c>
      <c r="K10" s="73">
        <f>'2SEPT'!L11+'3OCT'!L10+'4NOV'!K10+'5DEC'!K10+'6JAN'!K10+'7FEB'!K10+'8MAR'!K10+'9APR'!K10+'10MAY'!K10+'11JUN'!K10+'12JUL'!K10</f>
        <v>0</v>
      </c>
      <c r="L10" s="73">
        <f>'2SEPT'!M11+'3OCT'!M10+'4NOV'!L10+'5DEC'!L10+'6JAN'!L10+'7FEB'!L10+'8MAR'!L10+'9APR'!L10+'10MAY'!L10+'11JUN'!L10+'12JUL'!L10</f>
        <v>0</v>
      </c>
      <c r="M10" s="73">
        <f>'2SEPT'!N11+'3OCT'!N10+'4NOV'!M10+'5DEC'!M10+'6JAN'!M10+'7FEB'!M10+'8MAR'!M10+'9APR'!M10+'10MAY'!M10+'11JUN'!M10+'12JUL'!M10</f>
        <v>0</v>
      </c>
      <c r="N10" s="73">
        <f>'2SEPT'!O11+'3OCT'!O10+'4NOV'!N10+'5DEC'!N10+'6JAN'!N10+'7FEB'!N10+'8MAR'!N10+'9APR'!N10+'10MAY'!N10+'11JUN'!N10+'12JUL'!N10</f>
        <v>0</v>
      </c>
      <c r="O10" s="73">
        <f>'2SEPT'!P11+'3OCT'!P10+'4NOV'!O10+'5DEC'!O10+'6JAN'!O10+'7FEB'!O10+'8MAR'!O10+'9APR'!O10+'10MAY'!O10+'11JUN'!O10+'12JUL'!O10</f>
        <v>0</v>
      </c>
      <c r="P10" s="73">
        <f>'2SEPT'!Q11+'3OCT'!Q10+'4NOV'!P10+'5DEC'!P10+'6JAN'!P10+'7FEB'!P10+'8MAR'!P10+'9APR'!P10+'10MAY'!P10+'11JUN'!P10+'12JUL'!P10</f>
        <v>0</v>
      </c>
      <c r="Q10" s="73">
        <f>'2SEPT'!R11+'3OCT'!R10+'4NOV'!Q10+'5DEC'!Q10+'6JAN'!Q10+'7FEB'!Q10+'8MAR'!Q10+'9APR'!Q10+'10MAY'!Q10+'11JUN'!Q10+'12JUL'!Q10</f>
        <v>0</v>
      </c>
      <c r="R10" s="73">
        <f>'2SEPT'!S11+'3OCT'!S10+'4NOV'!R10+'5DEC'!R10+'6JAN'!R10+'7FEB'!R10+'8MAR'!R10+'9APR'!R10+'10MAY'!R10+'11JUN'!R10+'12JUL'!R10</f>
        <v>0</v>
      </c>
      <c r="S10" s="73">
        <f>'2SEPT'!T11+'3OCT'!T10+'4NOV'!S10+'5DEC'!S10+'6JAN'!S10+'7FEB'!S10+'8MAR'!S10+'9APR'!S10+'10MAY'!S10+'11JUN'!S10+'12JUL'!S10</f>
        <v>0</v>
      </c>
      <c r="T10" s="105">
        <f>'2SEPT'!U11+'3OCT'!U10+'4NOV'!T10+'5DEC'!T10+'6JAN'!T10+'7FEB'!T10+'8MAR'!T10+'9APR'!T10+'10MAY'!T10+'11JUN'!T10+'12JUL'!T10</f>
        <v>0</v>
      </c>
      <c r="U10" s="73">
        <f>'2SEPT'!V11+'3OCT'!V10+'4NOV'!U10+'5DEC'!U10+'6JAN'!U10+'7FEB'!U10+'8MAR'!U10+'9APR'!U10+'10MAY'!U10+'11JUN'!U10+'12JUL'!U10</f>
        <v>0</v>
      </c>
      <c r="V10" s="73">
        <f>'2SEPT'!W11+'3OCT'!W10+'4NOV'!V10+'5DEC'!V10+'6JAN'!V10+'7FEB'!V10+'8MAR'!V10+'9APR'!V10+'10MAY'!V10+'11JUN'!V10+'12JUL'!V10</f>
        <v>0</v>
      </c>
      <c r="W10" s="73">
        <f>'2SEPT'!X11+'3OCT'!X10+'4NOV'!W10+'5DEC'!W10+'6JAN'!W10+'7FEB'!W10+'8MAR'!W10+'9APR'!W10+'10MAY'!W10+'11JUN'!W10+'12JUL'!W10</f>
        <v>0</v>
      </c>
      <c r="X10" s="73">
        <f>'2SEPT'!Y11+'3OCT'!Y10+'4NOV'!X10+'5DEC'!X10+'6JAN'!X10+'7FEB'!X10+'8MAR'!X10+'9APR'!X10+'10MAY'!X10+'11JUN'!X10+'12JUL'!X10</f>
        <v>0</v>
      </c>
      <c r="Y10" s="106">
        <f>'2SEPT'!Z11+'3OCT'!Z10+'4NOV'!Y10+'5DEC'!Y10+'6JAN'!Y10+'7FEB'!Y10+'8MAR'!Y10+'9APR'!Y10+'10MAY'!Y10+'11JUN'!Y10+'12JUL'!Y10</f>
        <v>0</v>
      </c>
      <c r="Z10" s="73">
        <f>'2SEPT'!AA11+'3OCT'!AA10+'4NOV'!Z10+'5DEC'!Z10+'6JAN'!Z10+'7FEB'!Z10+'8MAR'!Z10+'9APR'!Z10+'10MAY'!Z10+'11JUN'!Z10+'12JUL'!Z10</f>
        <v>0</v>
      </c>
      <c r="AA10" s="73">
        <f>'2SEPT'!AB11+'3OCT'!AB10+'4NOV'!AA10+'5DEC'!AA10+'6JAN'!AA10+'7FEB'!AA10+'8MAR'!AA10+'9APR'!AA10+'10MAY'!AA10+'11JUN'!AA10+'12JUL'!AA10</f>
        <v>0</v>
      </c>
      <c r="AB10" s="73">
        <f>'2SEPT'!AC11+'3OCT'!AC10+'4NOV'!AB10+'5DEC'!AB10+'6JAN'!AB10+'7FEB'!AB10+'8MAR'!AB10+'9APR'!AB10+'10MAY'!AB10+'11JUN'!AB10+'12JUL'!AB10</f>
        <v>0</v>
      </c>
      <c r="AC10" s="73">
        <f>'2SEPT'!AD11+'3OCT'!AD10+'4NOV'!AC10+'5DEC'!AC10+'6JAN'!AC10+'7FEB'!AC10+'8MAR'!AC10+'9APR'!AC10+'10MAY'!AC10+'11JUN'!AC10+'12JUL'!AC10</f>
        <v>0</v>
      </c>
      <c r="AD10" s="107">
        <f>'2SEPT'!AE11+'3OCT'!AE10+'4NOV'!AD10+'5DEC'!AD10+'6JAN'!AD10+'7FEB'!AD10+'8MAR'!AD10+'9APR'!AD10+'10MAY'!AD10+'11JUN'!AD10+'12JUL'!AD10</f>
        <v>0</v>
      </c>
      <c r="AE10" s="73">
        <f>'2SEPT'!AF11+'3OCT'!AF10+'4NOV'!AE10+'5DEC'!AE10+'6JAN'!AE10+'7FEB'!AE10+'8MAR'!AE10+'9APR'!AE10+'10MAY'!AE10+'11JUN'!AE10+'12JUL'!AE10</f>
        <v>0</v>
      </c>
      <c r="AF10" s="73">
        <f>'2SEPT'!AG11+'3OCT'!AG10+'4NOV'!AF10+'5DEC'!AF10+'6JAN'!AF10+'7FEB'!AF10+'8MAR'!AF10+'9APR'!AF10+'10MAY'!AF10+'11JUN'!AF10+'12JUL'!AF10</f>
        <v>0</v>
      </c>
      <c r="AG10" s="73">
        <f>'2SEPT'!AH11+'3OCT'!AH10+'4NOV'!AG10+'5DEC'!AG10+'6JAN'!AG10+'7FEB'!AG10+'8MAR'!AG10+'9APR'!AG10+'10MAY'!AG10+'11JUN'!AG10+'12JUL'!AG10</f>
        <v>0</v>
      </c>
      <c r="AH10" s="110">
        <f>'2SEPT'!AI11+'3OCT'!AI10+'4NOV'!AH10+'5DEC'!AH10+'6JAN'!AH10+'7FEB'!AH10+'8MAR'!AH10+'9APR'!AH10+'10MAY'!AH10+'11JUN'!AH10+'12JUL'!AH10</f>
        <v>70903</v>
      </c>
      <c r="AI10" s="51">
        <f>ORIGINAL!AC10-'TOTAL PMTS'!AH10</f>
        <v>40364</v>
      </c>
      <c r="AJ10" s="51">
        <f>ALLOCATION!Z10-'TOTAL PMTS'!AH10</f>
        <v>40364</v>
      </c>
    </row>
    <row r="11" spans="1:36">
      <c r="A11" s="124" t="s">
        <v>18</v>
      </c>
      <c r="B11" s="125" t="s">
        <v>194</v>
      </c>
      <c r="C11" s="129" t="s">
        <v>187</v>
      </c>
      <c r="D11" s="73">
        <f>'2SEPT'!D12+'3OCT'!D11+'4NOV'!D11+'5DEC'!D11+'6JAN'!D11+'7FEB'!D11+'8MAR'!D11+'9APR'!D11+'10MAY'!D11+'11JUN'!D11+'12JUL'!D11</f>
        <v>480508.90879999998</v>
      </c>
      <c r="E11" s="73">
        <f>'2SEPT'!E12+'3OCT'!E11+'4NOV'!E11+'5DEC'!E11+'6JAN'!E11+'7FEB'!E11+'8MAR'!E11+'9APR'!E11+'10MAY'!E11+'11JUN'!E11+'12JUL'!E11</f>
        <v>263115.44160000002</v>
      </c>
      <c r="F11" s="73">
        <f>'2SEPT'!F12+'3OCT'!F11+'4NOV'!F11+'5DEC'!F11+'6JAN'!F11+'7FEB'!F11+'8MAR'!F11+'9APR'!F11+'10MAY'!F11+'11JUN'!F11+'12JUL'!F11</f>
        <v>187787.17920000001</v>
      </c>
      <c r="G11" s="73">
        <f>'2SEPT'!G12+'3OCT'!G11+'4NOV'!G11+'5DEC'!G11+'6JAN'!G11+'7FEB'!G11+'8MAR'!G11+'9APR'!G11+'10MAY'!G11+'11JUN'!G11+'12JUL'!G11</f>
        <v>130860.15520000001</v>
      </c>
      <c r="H11" s="73">
        <f>'2SEPT'!H12+'3OCT'!H11+'4NOV'!H11+'5DEC'!H11+'6JAN'!H11+'7FEB'!H11+'8MAR'!H11+'9APR'!H11+'10MAY'!H11+'11JUN'!H11+'12JUL'!H11</f>
        <v>98942.315199999997</v>
      </c>
      <c r="I11" s="104">
        <f>'2SEPT'!I12+'3OCT'!I11+'4NOV'!I11+'5DEC'!I11+'6JAN'!I11+'7FEB'!I11+'8MAR'!I11+'9APR'!I11+'10MAY'!I11+'11JUN'!I11+'12JUL'!I11</f>
        <v>1161214</v>
      </c>
      <c r="J11" s="73" t="e">
        <f>'2SEPT'!K12+'3OCT'!K11+'4NOV'!J11+'5DEC'!J11+'6JAN'!J11+'7FEB'!J11+'8MAR'!J11+'9APR'!J11+'10MAY'!J11+'11JUN'!J11+'12JUL'!J11</f>
        <v>#VALUE!</v>
      </c>
      <c r="K11" s="73">
        <f>'2SEPT'!L12+'3OCT'!L11+'4NOV'!K11+'5DEC'!K11+'6JAN'!K11+'7FEB'!K11+'8MAR'!K11+'9APR'!K11+'10MAY'!K11+'11JUN'!K11+'12JUL'!K11</f>
        <v>0</v>
      </c>
      <c r="L11" s="73">
        <f>'2SEPT'!M12+'3OCT'!M11+'4NOV'!L11+'5DEC'!L11+'6JAN'!L11+'7FEB'!L11+'8MAR'!L11+'9APR'!L11+'10MAY'!L11+'11JUN'!L11+'12JUL'!L11</f>
        <v>0</v>
      </c>
      <c r="M11" s="73">
        <f>'2SEPT'!N12+'3OCT'!N11+'4NOV'!M11+'5DEC'!M11+'6JAN'!M11+'7FEB'!M11+'8MAR'!M11+'9APR'!M11+'10MAY'!M11+'11JUN'!M11+'12JUL'!M11</f>
        <v>0</v>
      </c>
      <c r="N11" s="73">
        <f>'2SEPT'!O12+'3OCT'!O11+'4NOV'!N11+'5DEC'!N11+'6JAN'!N11+'7FEB'!N11+'8MAR'!N11+'9APR'!N11+'10MAY'!N11+'11JUN'!N11+'12JUL'!N11</f>
        <v>0</v>
      </c>
      <c r="O11" s="73">
        <f>'2SEPT'!P12+'3OCT'!P11+'4NOV'!O11+'5DEC'!O11+'6JAN'!O11+'7FEB'!O11+'8MAR'!O11+'9APR'!O11+'10MAY'!O11+'11JUN'!O11+'12JUL'!O11</f>
        <v>0</v>
      </c>
      <c r="P11" s="73">
        <f>'2SEPT'!Q12+'3OCT'!Q11+'4NOV'!P11+'5DEC'!P11+'6JAN'!P11+'7FEB'!P11+'8MAR'!P11+'9APR'!P11+'10MAY'!P11+'11JUN'!P11+'12JUL'!P11</f>
        <v>84643</v>
      </c>
      <c r="Q11" s="73">
        <f>'2SEPT'!R12+'3OCT'!R11+'4NOV'!Q11+'5DEC'!Q11+'6JAN'!Q11+'7FEB'!Q11+'8MAR'!Q11+'9APR'!Q11+'10MAY'!Q11+'11JUN'!Q11+'12JUL'!Q11</f>
        <v>0</v>
      </c>
      <c r="R11" s="73">
        <f>'2SEPT'!S12+'3OCT'!S11+'4NOV'!R11+'5DEC'!R11+'6JAN'!R11+'7FEB'!R11+'8MAR'!R11+'9APR'!R11+'10MAY'!R11+'11JUN'!R11+'12JUL'!R11</f>
        <v>0</v>
      </c>
      <c r="S11" s="73">
        <f>'2SEPT'!T12+'3OCT'!T11+'4NOV'!S11+'5DEC'!S11+'6JAN'!S11+'7FEB'!S11+'8MAR'!S11+'9APR'!S11+'10MAY'!S11+'11JUN'!S11+'12JUL'!S11</f>
        <v>0</v>
      </c>
      <c r="T11" s="105">
        <f>'2SEPT'!U12+'3OCT'!U11+'4NOV'!T11+'5DEC'!T11+'6JAN'!T11+'7FEB'!T11+'8MAR'!T11+'9APR'!T11+'10MAY'!T11+'11JUN'!T11+'12JUL'!T11</f>
        <v>0</v>
      </c>
      <c r="U11" s="73">
        <f>'2SEPT'!V12+'3OCT'!V11+'4NOV'!U11+'5DEC'!U11+'6JAN'!U11+'7FEB'!U11+'8MAR'!U11+'9APR'!U11+'10MAY'!U11+'11JUN'!U11+'12JUL'!U11</f>
        <v>0</v>
      </c>
      <c r="V11" s="73">
        <f>'2SEPT'!W12+'3OCT'!W11+'4NOV'!V11+'5DEC'!V11+'6JAN'!V11+'7FEB'!V11+'8MAR'!V11+'9APR'!V11+'10MAY'!V11+'11JUN'!V11+'12JUL'!V11</f>
        <v>0</v>
      </c>
      <c r="W11" s="73">
        <f>'2SEPT'!X12+'3OCT'!X11+'4NOV'!W11+'5DEC'!W11+'6JAN'!W11+'7FEB'!W11+'8MAR'!W11+'9APR'!W11+'10MAY'!W11+'11JUN'!W11+'12JUL'!W11</f>
        <v>0</v>
      </c>
      <c r="X11" s="73">
        <f>'2SEPT'!Y12+'3OCT'!Y11+'4NOV'!X11+'5DEC'!X11+'6JAN'!X11+'7FEB'!X11+'8MAR'!X11+'9APR'!X11+'10MAY'!X11+'11JUN'!X11+'12JUL'!X11</f>
        <v>510362</v>
      </c>
      <c r="Y11" s="106">
        <f>'2SEPT'!Z12+'3OCT'!Z11+'4NOV'!Y11+'5DEC'!Y11+'6JAN'!Y11+'7FEB'!Y11+'8MAR'!Y11+'9APR'!Y11+'10MAY'!Y11+'11JUN'!Y11+'12JUL'!Y11</f>
        <v>510362</v>
      </c>
      <c r="Z11" s="73">
        <f>'2SEPT'!AA12+'3OCT'!AA11+'4NOV'!Z11+'5DEC'!Z11+'6JAN'!Z11+'7FEB'!Z11+'8MAR'!Z11+'9APR'!Z11+'10MAY'!Z11+'11JUN'!Z11+'12JUL'!Z11</f>
        <v>0</v>
      </c>
      <c r="AA11" s="73">
        <f>'2SEPT'!AB12+'3OCT'!AB11+'4NOV'!AA11+'5DEC'!AA11+'6JAN'!AA11+'7FEB'!AA11+'8MAR'!AA11+'9APR'!AA11+'10MAY'!AA11+'11JUN'!AA11+'12JUL'!AA11</f>
        <v>0</v>
      </c>
      <c r="AB11" s="73">
        <f>'2SEPT'!AC12+'3OCT'!AC11+'4NOV'!AB11+'5DEC'!AB11+'6JAN'!AB11+'7FEB'!AB11+'8MAR'!AB11+'9APR'!AB11+'10MAY'!AB11+'11JUN'!AB11+'12JUL'!AB11</f>
        <v>0</v>
      </c>
      <c r="AC11" s="73">
        <f>'2SEPT'!AD12+'3OCT'!AD11+'4NOV'!AC11+'5DEC'!AC11+'6JAN'!AC11+'7FEB'!AC11+'8MAR'!AC11+'9APR'!AC11+'10MAY'!AC11+'11JUN'!AC11+'12JUL'!AC11</f>
        <v>281180</v>
      </c>
      <c r="AD11" s="107">
        <f>'2SEPT'!AE12+'3OCT'!AE11+'4NOV'!AD11+'5DEC'!AD11+'6JAN'!AD11+'7FEB'!AD11+'8MAR'!AD11+'9APR'!AD11+'10MAY'!AD11+'11JUN'!AD11+'12JUL'!AD11</f>
        <v>281180</v>
      </c>
      <c r="AE11" s="73">
        <f>'2SEPT'!AF12+'3OCT'!AF11+'4NOV'!AE11+'5DEC'!AE11+'6JAN'!AE11+'7FEB'!AE11+'8MAR'!AE11+'9APR'!AE11+'10MAY'!AE11+'11JUN'!AE11+'12JUL'!AE11</f>
        <v>0</v>
      </c>
      <c r="AF11" s="73">
        <f>'2SEPT'!AG12+'3OCT'!AG11+'4NOV'!AF11+'5DEC'!AF11+'6JAN'!AF11+'7FEB'!AF11+'8MAR'!AF11+'9APR'!AF11+'10MAY'!AF11+'11JUN'!AF11+'12JUL'!AF11</f>
        <v>0</v>
      </c>
      <c r="AG11" s="73">
        <f>'2SEPT'!AH12+'3OCT'!AH11+'4NOV'!AG11+'5DEC'!AG11+'6JAN'!AG11+'7FEB'!AG11+'8MAR'!AG11+'9APR'!AG11+'10MAY'!AG11+'11JUN'!AG11+'12JUL'!AG11</f>
        <v>0</v>
      </c>
      <c r="AH11" s="110">
        <f>'2SEPT'!AI12+'3OCT'!AI11+'4NOV'!AH11+'5DEC'!AH11+'6JAN'!AH11+'7FEB'!AH11+'8MAR'!AH11+'9APR'!AH11+'10MAY'!AH11+'11JUN'!AH11+'12JUL'!AH11</f>
        <v>2814214.74</v>
      </c>
      <c r="AI11" s="51">
        <f>ORIGINAL!AC11-'TOTAL PMTS'!AH11</f>
        <v>829443</v>
      </c>
      <c r="AJ11" s="51">
        <f>ALLOCATION!Z11-'TOTAL PMTS'!AH11</f>
        <v>829443</v>
      </c>
    </row>
    <row r="12" spans="1:36">
      <c r="A12" s="124" t="s">
        <v>20</v>
      </c>
      <c r="B12" s="125" t="s">
        <v>195</v>
      </c>
      <c r="C12" s="129" t="s">
        <v>187</v>
      </c>
      <c r="D12" s="73">
        <f>'2SEPT'!D13+'3OCT'!D12+'4NOV'!D12+'5DEC'!D12+'6JAN'!D12+'7FEB'!D12+'8MAR'!D12+'9APR'!D12+'10MAY'!D12+'11JUN'!D12+'12JUL'!D12</f>
        <v>2311068.2807999998</v>
      </c>
      <c r="E12" s="73">
        <f>'2SEPT'!E13+'3OCT'!E12+'4NOV'!E12+'5DEC'!E12+'6JAN'!E12+'7FEB'!E12+'8MAR'!E12+'9APR'!E12+'10MAY'!E12+'11JUN'!E12+'12JUL'!E12</f>
        <v>1265485.2456</v>
      </c>
      <c r="F12" s="73">
        <f>'2SEPT'!F13+'3OCT'!F12+'4NOV'!F12+'5DEC'!F12+'6JAN'!F12+'7FEB'!F12+'8MAR'!F12+'9APR'!F12+'10MAY'!F12+'11JUN'!F12+'12JUL'!F12</f>
        <v>903181.27720000001</v>
      </c>
      <c r="G12" s="73">
        <f>'2SEPT'!G13+'3OCT'!G12+'4NOV'!G12+'5DEC'!G12+'6JAN'!G12+'7FEB'!G12+'8MAR'!G12+'9APR'!G12+'10MAY'!G12+'11JUN'!G12+'12JUL'!G12</f>
        <v>629381.19319999998</v>
      </c>
      <c r="H12" s="73">
        <f>'2SEPT'!H13+'3OCT'!H12+'4NOV'!H12+'5DEC'!H12+'6JAN'!H12+'7FEB'!H12+'8MAR'!H12+'9APR'!H12+'10MAY'!H12+'11JUN'!H12+'12JUL'!H12</f>
        <v>475884.00320000004</v>
      </c>
      <c r="I12" s="104">
        <f>'2SEPT'!I13+'3OCT'!I12+'4NOV'!I12+'5DEC'!I12+'6JAN'!I12+'7FEB'!I12+'8MAR'!I12+'9APR'!I12+'10MAY'!I12+'11JUN'!I12+'12JUL'!I12</f>
        <v>5585000</v>
      </c>
      <c r="J12" s="73" t="e">
        <f>'2SEPT'!K13+'3OCT'!K12+'4NOV'!J12+'5DEC'!J12+'6JAN'!J12+'7FEB'!J12+'8MAR'!J12+'9APR'!J12+'10MAY'!J12+'11JUN'!J12+'12JUL'!J12</f>
        <v>#VALUE!</v>
      </c>
      <c r="K12" s="73">
        <f>'2SEPT'!L13+'3OCT'!L12+'4NOV'!K12+'5DEC'!K12+'6JAN'!K12+'7FEB'!K12+'8MAR'!K12+'9APR'!K12+'10MAY'!K12+'11JUN'!K12+'12JUL'!K12</f>
        <v>0</v>
      </c>
      <c r="L12" s="73">
        <f>'2SEPT'!M13+'3OCT'!M12+'4NOV'!L12+'5DEC'!L12+'6JAN'!L12+'7FEB'!L12+'8MAR'!L12+'9APR'!L12+'10MAY'!L12+'11JUN'!L12+'12JUL'!L12</f>
        <v>0</v>
      </c>
      <c r="M12" s="73">
        <f>'2SEPT'!N13+'3OCT'!N12+'4NOV'!M12+'5DEC'!M12+'6JAN'!M12+'7FEB'!M12+'8MAR'!M12+'9APR'!M12+'10MAY'!M12+'11JUN'!M12+'12JUL'!M12</f>
        <v>0</v>
      </c>
      <c r="N12" s="73">
        <f>'2SEPT'!O13+'3OCT'!O12+'4NOV'!N12+'5DEC'!N12+'6JAN'!N12+'7FEB'!N12+'8MAR'!N12+'9APR'!N12+'10MAY'!N12+'11JUN'!N12+'12JUL'!N12</f>
        <v>0</v>
      </c>
      <c r="O12" s="73">
        <f>'2SEPT'!P13+'3OCT'!P12+'4NOV'!O12+'5DEC'!O12+'6JAN'!O12+'7FEB'!O12+'8MAR'!O12+'9APR'!O12+'10MAY'!O12+'11JUN'!O12+'12JUL'!O12</f>
        <v>216511</v>
      </c>
      <c r="P12" s="73">
        <f>'2SEPT'!Q13+'3OCT'!Q12+'4NOV'!P12+'5DEC'!P12+'6JAN'!P12+'7FEB'!P12+'8MAR'!P12+'9APR'!P12+'10MAY'!P12+'11JUN'!P12+'12JUL'!P12</f>
        <v>437325</v>
      </c>
      <c r="Q12" s="73">
        <f>'2SEPT'!R13+'3OCT'!R12+'4NOV'!Q12+'5DEC'!Q12+'6JAN'!Q12+'7FEB'!Q12+'8MAR'!Q12+'9APR'!Q12+'10MAY'!Q12+'11JUN'!Q12+'12JUL'!Q12</f>
        <v>0</v>
      </c>
      <c r="R12" s="73">
        <f>'2SEPT'!S13+'3OCT'!S12+'4NOV'!R12+'5DEC'!R12+'6JAN'!R12+'7FEB'!R12+'8MAR'!R12+'9APR'!R12+'10MAY'!R12+'11JUN'!R12+'12JUL'!R12</f>
        <v>0</v>
      </c>
      <c r="S12" s="73">
        <f>'2SEPT'!T13+'3OCT'!T12+'4NOV'!S12+'5DEC'!S12+'6JAN'!S12+'7FEB'!S12+'8MAR'!S12+'9APR'!S12+'10MAY'!S12+'11JUN'!S12+'12JUL'!S12</f>
        <v>295780</v>
      </c>
      <c r="T12" s="105">
        <f>'2SEPT'!U13+'3OCT'!U12+'4NOV'!T12+'5DEC'!T12+'6JAN'!T12+'7FEB'!T12+'8MAR'!T12+'9APR'!T12+'10MAY'!T12+'11JUN'!T12+'12JUL'!T12</f>
        <v>295780</v>
      </c>
      <c r="U12" s="73">
        <f>'2SEPT'!V13+'3OCT'!V12+'4NOV'!U12+'5DEC'!U12+'6JAN'!U12+'7FEB'!U12+'8MAR'!U12+'9APR'!U12+'10MAY'!U12+'11JUN'!U12+'12JUL'!U12</f>
        <v>0</v>
      </c>
      <c r="V12" s="73">
        <f>'2SEPT'!W13+'3OCT'!W12+'4NOV'!V12+'5DEC'!V12+'6JAN'!V12+'7FEB'!V12+'8MAR'!V12+'9APR'!V12+'10MAY'!V12+'11JUN'!V12+'12JUL'!V12</f>
        <v>0</v>
      </c>
      <c r="W12" s="73">
        <f>'2SEPT'!X13+'3OCT'!X12+'4NOV'!W12+'5DEC'!W12+'6JAN'!W12+'7FEB'!W12+'8MAR'!W12+'9APR'!W12+'10MAY'!W12+'11JUN'!W12+'12JUL'!W12</f>
        <v>0</v>
      </c>
      <c r="X12" s="73">
        <f>'2SEPT'!Y13+'3OCT'!Y12+'4NOV'!X12+'5DEC'!X12+'6JAN'!X12+'7FEB'!X12+'8MAR'!X12+'9APR'!X12+'10MAY'!X12+'11JUN'!X12+'12JUL'!X12</f>
        <v>0</v>
      </c>
      <c r="Y12" s="106">
        <f>'2SEPT'!Z13+'3OCT'!Z12+'4NOV'!Y12+'5DEC'!Y12+'6JAN'!Y12+'7FEB'!Y12+'8MAR'!Y12+'9APR'!Y12+'10MAY'!Y12+'11JUN'!Y12+'12JUL'!Y12</f>
        <v>0</v>
      </c>
      <c r="Z12" s="73">
        <f>'2SEPT'!AA13+'3OCT'!AA12+'4NOV'!Z12+'5DEC'!Z12+'6JAN'!Z12+'7FEB'!Z12+'8MAR'!Z12+'9APR'!Z12+'10MAY'!Z12+'11JUN'!Z12+'12JUL'!Z12</f>
        <v>0</v>
      </c>
      <c r="AA12" s="73">
        <f>'2SEPT'!AB13+'3OCT'!AB12+'4NOV'!AA12+'5DEC'!AA12+'6JAN'!AA12+'7FEB'!AA12+'8MAR'!AA12+'9APR'!AA12+'10MAY'!AA12+'11JUN'!AA12+'12JUL'!AA12</f>
        <v>0</v>
      </c>
      <c r="AB12" s="73">
        <f>'2SEPT'!AC13+'3OCT'!AC12+'4NOV'!AB12+'5DEC'!AB12+'6JAN'!AB12+'7FEB'!AB12+'8MAR'!AB12+'9APR'!AB12+'10MAY'!AB12+'11JUN'!AB12+'12JUL'!AB12</f>
        <v>0</v>
      </c>
      <c r="AC12" s="73">
        <f>'2SEPT'!AD13+'3OCT'!AD12+'4NOV'!AC12+'5DEC'!AC12+'6JAN'!AC12+'7FEB'!AC12+'8MAR'!AC12+'9APR'!AC12+'10MAY'!AC12+'11JUN'!AC12+'12JUL'!AC12</f>
        <v>0</v>
      </c>
      <c r="AD12" s="107">
        <f>'2SEPT'!AE13+'3OCT'!AE12+'4NOV'!AD12+'5DEC'!AD12+'6JAN'!AD12+'7FEB'!AD12+'8MAR'!AD12+'9APR'!AD12+'10MAY'!AD12+'11JUN'!AD12+'12JUL'!AD12</f>
        <v>0</v>
      </c>
      <c r="AE12" s="73">
        <f>'2SEPT'!AF13+'3OCT'!AF12+'4NOV'!AE12+'5DEC'!AE12+'6JAN'!AE12+'7FEB'!AE12+'8MAR'!AE12+'9APR'!AE12+'10MAY'!AE12+'11JUN'!AE12+'12JUL'!AE12</f>
        <v>0</v>
      </c>
      <c r="AF12" s="73">
        <f>'2SEPT'!AG13+'3OCT'!AG12+'4NOV'!AF12+'5DEC'!AF12+'6JAN'!AF12+'7FEB'!AF12+'8MAR'!AF12+'9APR'!AF12+'10MAY'!AF12+'11JUN'!AF12+'12JUL'!AF12</f>
        <v>0</v>
      </c>
      <c r="AG12" s="73">
        <f>'2SEPT'!AH13+'3OCT'!AH12+'4NOV'!AG12+'5DEC'!AG12+'6JAN'!AG12+'7FEB'!AG12+'8MAR'!AG12+'9APR'!AG12+'10MAY'!AG12+'11JUN'!AG12+'12JUL'!AG12</f>
        <v>0</v>
      </c>
      <c r="AH12" s="110">
        <f>'2SEPT'!AI13+'3OCT'!AI12+'4NOV'!AH12+'5DEC'!AH12+'6JAN'!AH12+'7FEB'!AH12+'8MAR'!AH12+'9APR'!AH12+'10MAY'!AH12+'11JUN'!AH12+'12JUL'!AH12</f>
        <v>10414900.41</v>
      </c>
      <c r="AI12" s="51">
        <f>ORIGINAL!AC12-'TOTAL PMTS'!AH12</f>
        <v>4141340</v>
      </c>
      <c r="AJ12" s="51">
        <f>ALLOCATION!Z12-'TOTAL PMTS'!AH12</f>
        <v>4141340</v>
      </c>
    </row>
    <row r="13" spans="1:36">
      <c r="A13" s="124" t="s">
        <v>22</v>
      </c>
      <c r="B13" s="125" t="s">
        <v>196</v>
      </c>
      <c r="C13" s="131" t="s">
        <v>181</v>
      </c>
      <c r="D13" s="73">
        <f>'2SEPT'!D14+'3OCT'!D13+'4NOV'!D13+'5DEC'!D13+'6JAN'!D13+'7FEB'!D13+'8MAR'!D13+'9APR'!D13+'10MAY'!D13+'11JUN'!D13+'12JUL'!D13</f>
        <v>184317.25699999998</v>
      </c>
      <c r="E13" s="73">
        <f>'2SEPT'!E14+'3OCT'!E13+'4NOV'!E13+'5DEC'!E13+'6JAN'!E13+'7FEB'!E13+'8MAR'!E13+'9APR'!E13+'10MAY'!E13+'11JUN'!E13+'12JUL'!E13</f>
        <v>100924.249</v>
      </c>
      <c r="F13" s="73">
        <f>'2SEPT'!F14+'3OCT'!F13+'4NOV'!F13+'5DEC'!F13+'6JAN'!F13+'7FEB'!F13+'8MAR'!F13+'9APR'!F13+'10MAY'!F13+'11JUN'!F13+'12JUL'!F13</f>
        <v>72032.750499999995</v>
      </c>
      <c r="G13" s="73">
        <f>'2SEPT'!G14+'3OCT'!G13+'4NOV'!G13+'5DEC'!G13+'6JAN'!G13+'7FEB'!G13+'8MAR'!G13+'9APR'!G13+'10MAY'!G13+'11JUN'!G13+'12JUL'!G13</f>
        <v>50196.765500000001</v>
      </c>
      <c r="H13" s="73">
        <f>'2SEPT'!H14+'3OCT'!H13+'4NOV'!H13+'5DEC'!H13+'6JAN'!H13+'7FEB'!H13+'8MAR'!H13+'9APR'!H13+'10MAY'!H13+'11JUN'!H13+'12JUL'!H13</f>
        <v>37952.978000000003</v>
      </c>
      <c r="I13" s="104">
        <f>'2SEPT'!I14+'3OCT'!I13+'4NOV'!I13+'5DEC'!I13+'6JAN'!I13+'7FEB'!I13+'8MAR'!I13+'9APR'!I13+'10MAY'!I13+'11JUN'!I13+'12JUL'!I13</f>
        <v>445424</v>
      </c>
      <c r="J13" s="73" t="e">
        <f>'2SEPT'!K14+'3OCT'!K13+'4NOV'!J13+'5DEC'!J13+'6JAN'!J13+'7FEB'!J13+'8MAR'!J13+'9APR'!J13+'10MAY'!J13+'11JUN'!J13+'12JUL'!J13</f>
        <v>#VALUE!</v>
      </c>
      <c r="K13" s="73">
        <f>'2SEPT'!L14+'3OCT'!L13+'4NOV'!K13+'5DEC'!K13+'6JAN'!K13+'7FEB'!K13+'8MAR'!K13+'9APR'!K13+'10MAY'!K13+'11JUN'!K13+'12JUL'!K13</f>
        <v>0</v>
      </c>
      <c r="L13" s="73">
        <f>'2SEPT'!M14+'3OCT'!M13+'4NOV'!L13+'5DEC'!L13+'6JAN'!L13+'7FEB'!L13+'8MAR'!L13+'9APR'!L13+'10MAY'!L13+'11JUN'!L13+'12JUL'!L13</f>
        <v>0</v>
      </c>
      <c r="M13" s="73">
        <f>'2SEPT'!N14+'3OCT'!N13+'4NOV'!M13+'5DEC'!M13+'6JAN'!M13+'7FEB'!M13+'8MAR'!M13+'9APR'!M13+'10MAY'!M13+'11JUN'!M13+'12JUL'!M13</f>
        <v>0</v>
      </c>
      <c r="N13" s="73">
        <f>'2SEPT'!O14+'3OCT'!O13+'4NOV'!N13+'5DEC'!N13+'6JAN'!N13+'7FEB'!N13+'8MAR'!N13+'9APR'!N13+'10MAY'!N13+'11JUN'!N13+'12JUL'!N13</f>
        <v>0</v>
      </c>
      <c r="O13" s="73">
        <f>'2SEPT'!P14+'3OCT'!P13+'4NOV'!O13+'5DEC'!O13+'6JAN'!O13+'7FEB'!O13+'8MAR'!O13+'9APR'!O13+'10MAY'!O13+'11JUN'!O13+'12JUL'!O13</f>
        <v>0</v>
      </c>
      <c r="P13" s="73">
        <f>'2SEPT'!Q14+'3OCT'!Q13+'4NOV'!P13+'5DEC'!P13+'6JAN'!P13+'7FEB'!P13+'8MAR'!P13+'9APR'!P13+'10MAY'!P13+'11JUN'!P13+'12JUL'!P13</f>
        <v>50195</v>
      </c>
      <c r="Q13" s="73">
        <f>'2SEPT'!R14+'3OCT'!R13+'4NOV'!Q13+'5DEC'!Q13+'6JAN'!Q13+'7FEB'!Q13+'8MAR'!Q13+'9APR'!Q13+'10MAY'!Q13+'11JUN'!Q13+'12JUL'!Q13</f>
        <v>0</v>
      </c>
      <c r="R13" s="73">
        <f>'2SEPT'!S14+'3OCT'!S13+'4NOV'!R13+'5DEC'!R13+'6JAN'!R13+'7FEB'!R13+'8MAR'!R13+'9APR'!R13+'10MAY'!R13+'11JUN'!R13+'12JUL'!R13</f>
        <v>0</v>
      </c>
      <c r="S13" s="73">
        <f>'2SEPT'!T14+'3OCT'!T13+'4NOV'!S13+'5DEC'!S13+'6JAN'!S13+'7FEB'!S13+'8MAR'!S13+'9APR'!S13+'10MAY'!S13+'11JUN'!S13+'12JUL'!S13</f>
        <v>0</v>
      </c>
      <c r="T13" s="105">
        <f>'2SEPT'!U14+'3OCT'!U13+'4NOV'!T13+'5DEC'!T13+'6JAN'!T13+'7FEB'!T13+'8MAR'!T13+'9APR'!T13+'10MAY'!T13+'11JUN'!T13+'12JUL'!T13</f>
        <v>0</v>
      </c>
      <c r="U13" s="73">
        <f>'2SEPT'!V14+'3OCT'!V13+'4NOV'!U13+'5DEC'!U13+'6JAN'!U13+'7FEB'!U13+'8MAR'!U13+'9APR'!U13+'10MAY'!U13+'11JUN'!U13+'12JUL'!U13</f>
        <v>0</v>
      </c>
      <c r="V13" s="73">
        <f>'2SEPT'!W14+'3OCT'!W13+'4NOV'!V13+'5DEC'!V13+'6JAN'!V13+'7FEB'!V13+'8MAR'!V13+'9APR'!V13+'10MAY'!V13+'11JUN'!V13+'12JUL'!V13</f>
        <v>0</v>
      </c>
      <c r="W13" s="73">
        <f>'2SEPT'!X14+'3OCT'!X13+'4NOV'!W13+'5DEC'!W13+'6JAN'!W13+'7FEB'!W13+'8MAR'!W13+'9APR'!W13+'10MAY'!W13+'11JUN'!W13+'12JUL'!W13</f>
        <v>0</v>
      </c>
      <c r="X13" s="73">
        <f>'2SEPT'!Y14+'3OCT'!Y13+'4NOV'!X13+'5DEC'!X13+'6JAN'!X13+'7FEB'!X13+'8MAR'!X13+'9APR'!X13+'10MAY'!X13+'11JUN'!X13+'12JUL'!X13</f>
        <v>0</v>
      </c>
      <c r="Y13" s="106">
        <f>'2SEPT'!Z14+'3OCT'!Z13+'4NOV'!Y13+'5DEC'!Y13+'6JAN'!Y13+'7FEB'!Y13+'8MAR'!Y13+'9APR'!Y13+'10MAY'!Y13+'11JUN'!Y13+'12JUL'!Y13</f>
        <v>0</v>
      </c>
      <c r="Z13" s="73">
        <f>'2SEPT'!AA14+'3OCT'!AA13+'4NOV'!Z13+'5DEC'!Z13+'6JAN'!Z13+'7FEB'!Z13+'8MAR'!Z13+'9APR'!Z13+'10MAY'!Z13+'11JUN'!Z13+'12JUL'!Z13</f>
        <v>0</v>
      </c>
      <c r="AA13" s="73">
        <f>'2SEPT'!AB14+'3OCT'!AB13+'4NOV'!AA13+'5DEC'!AA13+'6JAN'!AA13+'7FEB'!AA13+'8MAR'!AA13+'9APR'!AA13+'10MAY'!AA13+'11JUN'!AA13+'12JUL'!AA13</f>
        <v>0</v>
      </c>
      <c r="AB13" s="73">
        <f>'2SEPT'!AC14+'3OCT'!AC13+'4NOV'!AB13+'5DEC'!AB13+'6JAN'!AB13+'7FEB'!AB13+'8MAR'!AB13+'9APR'!AB13+'10MAY'!AB13+'11JUN'!AB13+'12JUL'!AB13</f>
        <v>0</v>
      </c>
      <c r="AC13" s="73">
        <f>'2SEPT'!AD14+'3OCT'!AD13+'4NOV'!AC13+'5DEC'!AC13+'6JAN'!AC13+'7FEB'!AC13+'8MAR'!AC13+'9APR'!AC13+'10MAY'!AC13+'11JUN'!AC13+'12JUL'!AC13</f>
        <v>0</v>
      </c>
      <c r="AD13" s="107">
        <f>'2SEPT'!AE14+'3OCT'!AE13+'4NOV'!AD13+'5DEC'!AD13+'6JAN'!AD13+'7FEB'!AD13+'8MAR'!AD13+'9APR'!AD13+'10MAY'!AD13+'11JUN'!AD13+'12JUL'!AD13</f>
        <v>0</v>
      </c>
      <c r="AE13" s="73">
        <f>'2SEPT'!AF14+'3OCT'!AF13+'4NOV'!AE13+'5DEC'!AE13+'6JAN'!AE13+'7FEB'!AE13+'8MAR'!AE13+'9APR'!AE13+'10MAY'!AE13+'11JUN'!AE13+'12JUL'!AE13</f>
        <v>0</v>
      </c>
      <c r="AF13" s="73">
        <f>'2SEPT'!AG14+'3OCT'!AG13+'4NOV'!AF13+'5DEC'!AF13+'6JAN'!AF13+'7FEB'!AF13+'8MAR'!AF13+'9APR'!AF13+'10MAY'!AF13+'11JUN'!AF13+'12JUL'!AF13</f>
        <v>0</v>
      </c>
      <c r="AG13" s="73">
        <f>'2SEPT'!AH14+'3OCT'!AH13+'4NOV'!AG13+'5DEC'!AG13+'6JAN'!AG13+'7FEB'!AG13+'8MAR'!AG13+'9APR'!AG13+'10MAY'!AG13+'11JUN'!AG13+'12JUL'!AG13</f>
        <v>0</v>
      </c>
      <c r="AH13" s="110">
        <f>'2SEPT'!AI14+'3OCT'!AI13+'4NOV'!AH13+'5DEC'!AH13+'6JAN'!AH13+'7FEB'!AH13+'8MAR'!AH13+'9APR'!AH13+'10MAY'!AH13+'11JUN'!AH13+'12JUL'!AH13</f>
        <v>548167.13</v>
      </c>
      <c r="AI13" s="51">
        <f>ORIGINAL!AC13-'TOTAL PMTS'!AH13</f>
        <v>318165</v>
      </c>
      <c r="AJ13" s="51">
        <f>ALLOCATION!Z13-'TOTAL PMTS'!AH13</f>
        <v>318165</v>
      </c>
    </row>
    <row r="14" spans="1:36">
      <c r="A14" s="124" t="s">
        <v>24</v>
      </c>
      <c r="B14" s="125" t="s">
        <v>197</v>
      </c>
      <c r="C14" s="127" t="s">
        <v>185</v>
      </c>
      <c r="D14" s="73">
        <f>'2SEPT'!D15+'3OCT'!D14+'4NOV'!D14+'5DEC'!D14+'6JAN'!D14+'7FEB'!D14+'8MAR'!D14+'9APR'!D14+'10MAY'!D14+'11JUN'!D14+'12JUL'!D14</f>
        <v>482874.2304</v>
      </c>
      <c r="E14" s="73">
        <f>'2SEPT'!E15+'3OCT'!E14+'4NOV'!E14+'5DEC'!E14+'6JAN'!E14+'7FEB'!E14+'8MAR'!E14+'9APR'!E14+'10MAY'!E14+'11JUN'!E14+'12JUL'!E14</f>
        <v>264410.25280000002</v>
      </c>
      <c r="F14" s="73">
        <f>'2SEPT'!F15+'3OCT'!F14+'4NOV'!F14+'5DEC'!F14+'6JAN'!F14+'7FEB'!F14+'8MAR'!F14+'9APR'!F14+'10MAY'!F14+'11JUN'!F14+'12JUL'!F14</f>
        <v>188711.0736</v>
      </c>
      <c r="G14" s="73">
        <f>'2SEPT'!G15+'3OCT'!G14+'4NOV'!G14+'5DEC'!G14+'6JAN'!G14+'7FEB'!G14+'8MAR'!G14+'9APR'!G14+'10MAY'!G14+'11JUN'!G14+'12JUL'!G14</f>
        <v>131504.0816</v>
      </c>
      <c r="H14" s="73">
        <f>'2SEPT'!H15+'3OCT'!H14+'4NOV'!H14+'5DEC'!H14+'6JAN'!H14+'7FEB'!H14+'8MAR'!H14+'9APR'!H14+'10MAY'!H14+'11JUN'!H14+'12JUL'!H14</f>
        <v>99430.361600000004</v>
      </c>
      <c r="I14" s="104">
        <f>'2SEPT'!I15+'3OCT'!I14+'4NOV'!I14+'5DEC'!I14+'6JAN'!I14+'7FEB'!I14+'8MAR'!I14+'9APR'!I14+'10MAY'!I14+'11JUN'!I14+'12JUL'!I14</f>
        <v>1166930</v>
      </c>
      <c r="J14" s="73" t="e">
        <f>'2SEPT'!K15+'3OCT'!K14+'4NOV'!J14+'5DEC'!J14+'6JAN'!J14+'7FEB'!J14+'8MAR'!J14+'9APR'!J14+'10MAY'!J14+'11JUN'!J14+'12JUL'!J14</f>
        <v>#VALUE!</v>
      </c>
      <c r="K14" s="73">
        <f>'2SEPT'!L15+'3OCT'!L14+'4NOV'!K14+'5DEC'!K14+'6JAN'!K14+'7FEB'!K14+'8MAR'!K14+'9APR'!K14+'10MAY'!K14+'11JUN'!K14+'12JUL'!K14</f>
        <v>0</v>
      </c>
      <c r="L14" s="73">
        <f>'2SEPT'!M15+'3OCT'!M14+'4NOV'!L14+'5DEC'!L14+'6JAN'!L14+'7FEB'!L14+'8MAR'!L14+'9APR'!L14+'10MAY'!L14+'11JUN'!L14+'12JUL'!L14</f>
        <v>0</v>
      </c>
      <c r="M14" s="73">
        <f>'2SEPT'!N15+'3OCT'!N14+'4NOV'!M14+'5DEC'!M14+'6JAN'!M14+'7FEB'!M14+'8MAR'!M14+'9APR'!M14+'10MAY'!M14+'11JUN'!M14+'12JUL'!M14</f>
        <v>0</v>
      </c>
      <c r="N14" s="73">
        <f>'2SEPT'!O15+'3OCT'!O14+'4NOV'!N14+'5DEC'!N14+'6JAN'!N14+'7FEB'!N14+'8MAR'!N14+'9APR'!N14+'10MAY'!N14+'11JUN'!N14+'12JUL'!N14</f>
        <v>0</v>
      </c>
      <c r="O14" s="73">
        <f>'2SEPT'!P15+'3OCT'!P14+'4NOV'!O14+'5DEC'!O14+'6JAN'!O14+'7FEB'!O14+'8MAR'!O14+'9APR'!O14+'10MAY'!O14+'11JUN'!O14+'12JUL'!O14</f>
        <v>0</v>
      </c>
      <c r="P14" s="73">
        <f>'2SEPT'!Q15+'3OCT'!Q14+'4NOV'!P14+'5DEC'!P14+'6JAN'!P14+'7FEB'!P14+'8MAR'!P14+'9APR'!P14+'10MAY'!P14+'11JUN'!P14+'12JUL'!P14</f>
        <v>0</v>
      </c>
      <c r="Q14" s="73">
        <f>'2SEPT'!R15+'3OCT'!R14+'4NOV'!Q14+'5DEC'!Q14+'6JAN'!Q14+'7FEB'!Q14+'8MAR'!Q14+'9APR'!Q14+'10MAY'!Q14+'11JUN'!Q14+'12JUL'!Q14</f>
        <v>0</v>
      </c>
      <c r="R14" s="73">
        <f>'2SEPT'!S15+'3OCT'!S14+'4NOV'!R14+'5DEC'!R14+'6JAN'!R14+'7FEB'!R14+'8MAR'!R14+'9APR'!R14+'10MAY'!R14+'11JUN'!R14+'12JUL'!R14</f>
        <v>0</v>
      </c>
      <c r="S14" s="73">
        <f>'2SEPT'!T15+'3OCT'!T14+'4NOV'!S14+'5DEC'!S14+'6JAN'!S14+'7FEB'!S14+'8MAR'!S14+'9APR'!S14+'10MAY'!S14+'11JUN'!S14+'12JUL'!S14</f>
        <v>0</v>
      </c>
      <c r="T14" s="105">
        <f>'2SEPT'!U15+'3OCT'!U14+'4NOV'!T14+'5DEC'!T14+'6JAN'!T14+'7FEB'!T14+'8MAR'!T14+'9APR'!T14+'10MAY'!T14+'11JUN'!T14+'12JUL'!T14</f>
        <v>0</v>
      </c>
      <c r="U14" s="73">
        <f>'2SEPT'!V15+'3OCT'!V14+'4NOV'!U14+'5DEC'!U14+'6JAN'!U14+'7FEB'!U14+'8MAR'!U14+'9APR'!U14+'10MAY'!U14+'11JUN'!U14+'12JUL'!U14</f>
        <v>0</v>
      </c>
      <c r="V14" s="73">
        <f>'2SEPT'!W15+'3OCT'!W14+'4NOV'!V14+'5DEC'!V14+'6JAN'!V14+'7FEB'!V14+'8MAR'!V14+'9APR'!V14+'10MAY'!V14+'11JUN'!V14+'12JUL'!V14</f>
        <v>0</v>
      </c>
      <c r="W14" s="73">
        <f>'2SEPT'!X15+'3OCT'!X14+'4NOV'!W14+'5DEC'!W14+'6JAN'!W14+'7FEB'!W14+'8MAR'!W14+'9APR'!W14+'10MAY'!W14+'11JUN'!W14+'12JUL'!W14</f>
        <v>0</v>
      </c>
      <c r="X14" s="73">
        <f>'2SEPT'!Y15+'3OCT'!Y14+'4NOV'!X14+'5DEC'!X14+'6JAN'!X14+'7FEB'!X14+'8MAR'!X14+'9APR'!X14+'10MAY'!X14+'11JUN'!X14+'12JUL'!X14</f>
        <v>0</v>
      </c>
      <c r="Y14" s="106">
        <f>'2SEPT'!Z15+'3OCT'!Z14+'4NOV'!Y14+'5DEC'!Y14+'6JAN'!Y14+'7FEB'!Y14+'8MAR'!Y14+'9APR'!Y14+'10MAY'!Y14+'11JUN'!Y14+'12JUL'!Y14</f>
        <v>0</v>
      </c>
      <c r="Z14" s="73">
        <f>'2SEPT'!AA15+'3OCT'!AA14+'4NOV'!Z14+'5DEC'!Z14+'6JAN'!Z14+'7FEB'!Z14+'8MAR'!Z14+'9APR'!Z14+'10MAY'!Z14+'11JUN'!Z14+'12JUL'!Z14</f>
        <v>0</v>
      </c>
      <c r="AA14" s="73">
        <f>'2SEPT'!AB15+'3OCT'!AB14+'4NOV'!AA14+'5DEC'!AA14+'6JAN'!AA14+'7FEB'!AA14+'8MAR'!AA14+'9APR'!AA14+'10MAY'!AA14+'11JUN'!AA14+'12JUL'!AA14</f>
        <v>0</v>
      </c>
      <c r="AB14" s="73">
        <f>'2SEPT'!AC15+'3OCT'!AC14+'4NOV'!AB14+'5DEC'!AB14+'6JAN'!AB14+'7FEB'!AB14+'8MAR'!AB14+'9APR'!AB14+'10MAY'!AB14+'11JUN'!AB14+'12JUL'!AB14</f>
        <v>0</v>
      </c>
      <c r="AC14" s="73">
        <f>'2SEPT'!AD15+'3OCT'!AD14+'4NOV'!AC14+'5DEC'!AC14+'6JAN'!AC14+'7FEB'!AC14+'8MAR'!AC14+'9APR'!AC14+'10MAY'!AC14+'11JUN'!AC14+'12JUL'!AC14</f>
        <v>0</v>
      </c>
      <c r="AD14" s="107">
        <f>'2SEPT'!AE15+'3OCT'!AE14+'4NOV'!AD14+'5DEC'!AD14+'6JAN'!AD14+'7FEB'!AD14+'8MAR'!AD14+'9APR'!AD14+'10MAY'!AD14+'11JUN'!AD14+'12JUL'!AD14</f>
        <v>0</v>
      </c>
      <c r="AE14" s="73">
        <f>'2SEPT'!AF15+'3OCT'!AF14+'4NOV'!AE14+'5DEC'!AE14+'6JAN'!AE14+'7FEB'!AE14+'8MAR'!AE14+'9APR'!AE14+'10MAY'!AE14+'11JUN'!AE14+'12JUL'!AE14</f>
        <v>0</v>
      </c>
      <c r="AF14" s="73">
        <f>'2SEPT'!AG15+'3OCT'!AG14+'4NOV'!AF14+'5DEC'!AF14+'6JAN'!AF14+'7FEB'!AF14+'8MAR'!AF14+'9APR'!AF14+'10MAY'!AF14+'11JUN'!AF14+'12JUL'!AF14</f>
        <v>15000</v>
      </c>
      <c r="AG14" s="73">
        <f>'2SEPT'!AH15+'3OCT'!AH14+'4NOV'!AG14+'5DEC'!AG14+'6JAN'!AG14+'7FEB'!AG14+'8MAR'!AG14+'9APR'!AG14+'10MAY'!AG14+'11JUN'!AG14+'12JUL'!AG14</f>
        <v>0</v>
      </c>
      <c r="AH14" s="110">
        <f>'2SEPT'!AI15+'3OCT'!AI14+'4NOV'!AH14+'5DEC'!AH14+'6JAN'!AH14+'7FEB'!AH14+'8MAR'!AH14+'9APR'!AH14+'10MAY'!AH14+'11JUN'!AH14+'12JUL'!AH14</f>
        <v>1968809.15</v>
      </c>
      <c r="AI14" s="51">
        <f>ORIGINAL!AC14-'TOTAL PMTS'!AH14</f>
        <v>818518</v>
      </c>
      <c r="AJ14" s="51">
        <f>ALLOCATION!Z14-'TOTAL PMTS'!AH14</f>
        <v>818518</v>
      </c>
    </row>
    <row r="15" spans="1:36">
      <c r="A15" s="124" t="s">
        <v>25</v>
      </c>
      <c r="B15" s="125" t="s">
        <v>198</v>
      </c>
      <c r="C15" s="127" t="s">
        <v>185</v>
      </c>
      <c r="D15" s="73">
        <f>'2SEPT'!D16+'3OCT'!D15+'4NOV'!D15+'5DEC'!D15+'6JAN'!D15+'7FEB'!D15+'8MAR'!D15+'9APR'!D15+'10MAY'!D15+'11JUN'!D15+'12JUL'!D15</f>
        <v>357574.73719999997</v>
      </c>
      <c r="E15" s="73">
        <f>'2SEPT'!E16+'3OCT'!E15+'4NOV'!E15+'5DEC'!E15+'6JAN'!E15+'7FEB'!E15+'8MAR'!E15+'9APR'!E15+'10MAY'!E15+'11JUN'!E15+'12JUL'!E15</f>
        <v>195797.18040000001</v>
      </c>
      <c r="F15" s="73">
        <f>'2SEPT'!F16+'3OCT'!F15+'4NOV'!F15+'5DEC'!F15+'6JAN'!F15+'7FEB'!F15+'8MAR'!F15+'9APR'!F15+'10MAY'!F15+'11JUN'!F15+'12JUL'!F15</f>
        <v>139742.7598</v>
      </c>
      <c r="G15" s="73">
        <f>'2SEPT'!G16+'3OCT'!G15+'4NOV'!G15+'5DEC'!G15+'6JAN'!G15+'7FEB'!G15+'8MAR'!G15+'9APR'!G15+'10MAY'!G15+'11JUN'!G15+'12JUL'!G15</f>
        <v>97378.953800000003</v>
      </c>
      <c r="H15" s="73">
        <f>'2SEPT'!H16+'3OCT'!H15+'4NOV'!H15+'5DEC'!H15+'6JAN'!H15+'7FEB'!H15+'8MAR'!H15+'9APR'!H15+'10MAY'!H15+'11JUN'!H15+'12JUL'!H15</f>
        <v>73629.368799999997</v>
      </c>
      <c r="I15" s="104">
        <f>'2SEPT'!I16+'3OCT'!I15+'4NOV'!I15+'5DEC'!I15+'6JAN'!I15+'7FEB'!I15+'8MAR'!I15+'9APR'!I15+'10MAY'!I15+'11JUN'!I15+'12JUL'!I15</f>
        <v>864123</v>
      </c>
      <c r="J15" s="73" t="e">
        <f>'2SEPT'!K16+'3OCT'!K15+'4NOV'!J15+'5DEC'!J15+'6JAN'!J15+'7FEB'!J15+'8MAR'!J15+'9APR'!J15+'10MAY'!J15+'11JUN'!J15+'12JUL'!J15</f>
        <v>#VALUE!</v>
      </c>
      <c r="K15" s="73">
        <f>'2SEPT'!L16+'3OCT'!L15+'4NOV'!K15+'5DEC'!K15+'6JAN'!K15+'7FEB'!K15+'8MAR'!K15+'9APR'!K15+'10MAY'!K15+'11JUN'!K15+'12JUL'!K15</f>
        <v>0</v>
      </c>
      <c r="L15" s="73">
        <f>'2SEPT'!M16+'3OCT'!M15+'4NOV'!L15+'5DEC'!L15+'6JAN'!L15+'7FEB'!L15+'8MAR'!L15+'9APR'!L15+'10MAY'!L15+'11JUN'!L15+'12JUL'!L15</f>
        <v>0</v>
      </c>
      <c r="M15" s="73">
        <f>'2SEPT'!N16+'3OCT'!N15+'4NOV'!M15+'5DEC'!M15+'6JAN'!M15+'7FEB'!M15+'8MAR'!M15+'9APR'!M15+'10MAY'!M15+'11JUN'!M15+'12JUL'!M15</f>
        <v>0</v>
      </c>
      <c r="N15" s="73">
        <f>'2SEPT'!O16+'3OCT'!O15+'4NOV'!N15+'5DEC'!N15+'6JAN'!N15+'7FEB'!N15+'8MAR'!N15+'9APR'!N15+'10MAY'!N15+'11JUN'!N15+'12JUL'!N15</f>
        <v>0</v>
      </c>
      <c r="O15" s="73">
        <f>'2SEPT'!P16+'3OCT'!P15+'4NOV'!O15+'5DEC'!O15+'6JAN'!O15+'7FEB'!O15+'8MAR'!O15+'9APR'!O15+'10MAY'!O15+'11JUN'!O15+'12JUL'!O15</f>
        <v>0</v>
      </c>
      <c r="P15" s="73">
        <f>'2SEPT'!Q16+'3OCT'!Q15+'4NOV'!P15+'5DEC'!P15+'6JAN'!P15+'7FEB'!P15+'8MAR'!P15+'9APR'!P15+'10MAY'!P15+'11JUN'!P15+'12JUL'!P15</f>
        <v>0</v>
      </c>
      <c r="Q15" s="73">
        <f>'2SEPT'!R16+'3OCT'!R15+'4NOV'!Q15+'5DEC'!Q15+'6JAN'!Q15+'7FEB'!Q15+'8MAR'!Q15+'9APR'!Q15+'10MAY'!Q15+'11JUN'!Q15+'12JUL'!Q15</f>
        <v>0</v>
      </c>
      <c r="R15" s="73">
        <f>'2SEPT'!S16+'3OCT'!S15+'4NOV'!R15+'5DEC'!R15+'6JAN'!R15+'7FEB'!R15+'8MAR'!R15+'9APR'!R15+'10MAY'!R15+'11JUN'!R15+'12JUL'!R15</f>
        <v>0</v>
      </c>
      <c r="S15" s="73">
        <f>'2SEPT'!T16+'3OCT'!T15+'4NOV'!S15+'5DEC'!S15+'6JAN'!S15+'7FEB'!S15+'8MAR'!S15+'9APR'!S15+'10MAY'!S15+'11JUN'!S15+'12JUL'!S15</f>
        <v>0</v>
      </c>
      <c r="T15" s="105">
        <f>'2SEPT'!U16+'3OCT'!U15+'4NOV'!T15+'5DEC'!T15+'6JAN'!T15+'7FEB'!T15+'8MAR'!T15+'9APR'!T15+'10MAY'!T15+'11JUN'!T15+'12JUL'!T15</f>
        <v>0</v>
      </c>
      <c r="U15" s="73">
        <f>'2SEPT'!V16+'3OCT'!V15+'4NOV'!U15+'5DEC'!U15+'6JAN'!U15+'7FEB'!U15+'8MAR'!U15+'9APR'!U15+'10MAY'!U15+'11JUN'!U15+'12JUL'!U15</f>
        <v>0</v>
      </c>
      <c r="V15" s="73">
        <f>'2SEPT'!W16+'3OCT'!W15+'4NOV'!V15+'5DEC'!V15+'6JAN'!V15+'7FEB'!V15+'8MAR'!V15+'9APR'!V15+'10MAY'!V15+'11JUN'!V15+'12JUL'!V15</f>
        <v>0</v>
      </c>
      <c r="W15" s="73">
        <f>'2SEPT'!X16+'3OCT'!X15+'4NOV'!W15+'5DEC'!W15+'6JAN'!W15+'7FEB'!W15+'8MAR'!W15+'9APR'!W15+'10MAY'!W15+'11JUN'!W15+'12JUL'!W15</f>
        <v>0</v>
      </c>
      <c r="X15" s="73">
        <f>'2SEPT'!Y16+'3OCT'!Y15+'4NOV'!X15+'5DEC'!X15+'6JAN'!X15+'7FEB'!X15+'8MAR'!X15+'9APR'!X15+'10MAY'!X15+'11JUN'!X15+'12JUL'!X15</f>
        <v>0</v>
      </c>
      <c r="Y15" s="106">
        <f>'2SEPT'!Z16+'3OCT'!Z15+'4NOV'!Y15+'5DEC'!Y15+'6JAN'!Y15+'7FEB'!Y15+'8MAR'!Y15+'9APR'!Y15+'10MAY'!Y15+'11JUN'!Y15+'12JUL'!Y15</f>
        <v>0</v>
      </c>
      <c r="Z15" s="73">
        <f>'2SEPT'!AA16+'3OCT'!AA15+'4NOV'!Z15+'5DEC'!Z15+'6JAN'!Z15+'7FEB'!Z15+'8MAR'!Z15+'9APR'!Z15+'10MAY'!Z15+'11JUN'!Z15+'12JUL'!Z15</f>
        <v>0</v>
      </c>
      <c r="AA15" s="73">
        <f>'2SEPT'!AB16+'3OCT'!AB15+'4NOV'!AA15+'5DEC'!AA15+'6JAN'!AA15+'7FEB'!AA15+'8MAR'!AA15+'9APR'!AA15+'10MAY'!AA15+'11JUN'!AA15+'12JUL'!AA15</f>
        <v>0</v>
      </c>
      <c r="AB15" s="73">
        <f>'2SEPT'!AC16+'3OCT'!AC15+'4NOV'!AB15+'5DEC'!AB15+'6JAN'!AB15+'7FEB'!AB15+'8MAR'!AB15+'9APR'!AB15+'10MAY'!AB15+'11JUN'!AB15+'12JUL'!AB15</f>
        <v>0</v>
      </c>
      <c r="AC15" s="73">
        <f>'2SEPT'!AD16+'3OCT'!AD15+'4NOV'!AC15+'5DEC'!AC15+'6JAN'!AC15+'7FEB'!AC15+'8MAR'!AC15+'9APR'!AC15+'10MAY'!AC15+'11JUN'!AC15+'12JUL'!AC15</f>
        <v>0</v>
      </c>
      <c r="AD15" s="107">
        <f>'2SEPT'!AE16+'3OCT'!AE15+'4NOV'!AD15+'5DEC'!AD15+'6JAN'!AD15+'7FEB'!AD15+'8MAR'!AD15+'9APR'!AD15+'10MAY'!AD15+'11JUN'!AD15+'12JUL'!AD15</f>
        <v>0</v>
      </c>
      <c r="AE15" s="73">
        <f>'2SEPT'!AF16+'3OCT'!AF15+'4NOV'!AE15+'5DEC'!AE15+'6JAN'!AE15+'7FEB'!AE15+'8MAR'!AE15+'9APR'!AE15+'10MAY'!AE15+'11JUN'!AE15+'12JUL'!AE15</f>
        <v>0</v>
      </c>
      <c r="AF15" s="73">
        <f>'2SEPT'!AG16+'3OCT'!AG15+'4NOV'!AF15+'5DEC'!AF15+'6JAN'!AF15+'7FEB'!AF15+'8MAR'!AF15+'9APR'!AF15+'10MAY'!AF15+'11JUN'!AF15+'12JUL'!AF15</f>
        <v>0</v>
      </c>
      <c r="AG15" s="73">
        <f>'2SEPT'!AH16+'3OCT'!AH15+'4NOV'!AG15+'5DEC'!AG15+'6JAN'!AG15+'7FEB'!AG15+'8MAR'!AG15+'9APR'!AG15+'10MAY'!AG15+'11JUN'!AG15+'12JUL'!AG15</f>
        <v>5000</v>
      </c>
      <c r="AH15" s="110">
        <f>'2SEPT'!AI16+'3OCT'!AI15+'4NOV'!AH15+'5DEC'!AH15+'6JAN'!AH15+'7FEB'!AH15+'8MAR'!AH15+'9APR'!AH15+'10MAY'!AH15+'11JUN'!AH15+'12JUL'!AH15</f>
        <v>1579016.51</v>
      </c>
      <c r="AI15" s="51">
        <f>ORIGINAL!AC15-'TOTAL PMTS'!AH15</f>
        <v>617238.99999999977</v>
      </c>
      <c r="AJ15" s="51">
        <f>ALLOCATION!Z15-'TOTAL PMTS'!AH15</f>
        <v>617238.99999999977</v>
      </c>
    </row>
    <row r="16" spans="1:36">
      <c r="A16" s="124" t="s">
        <v>26</v>
      </c>
      <c r="B16" s="125" t="s">
        <v>199</v>
      </c>
      <c r="C16" s="126" t="s">
        <v>183</v>
      </c>
      <c r="D16" s="73">
        <f>'2SEPT'!D17+'3OCT'!D16+'4NOV'!D16+'5DEC'!D16+'6JAN'!D16+'7FEB'!D16+'8MAR'!D16+'9APR'!D16+'10MAY'!D16+'11JUN'!D16+'12JUL'!D16</f>
        <v>39405.498</v>
      </c>
      <c r="E16" s="73">
        <f>'2SEPT'!E17+'3OCT'!E16+'4NOV'!E16+'5DEC'!E16+'6JAN'!E16+'7FEB'!E16+'8MAR'!E16+'9APR'!E16+'10MAY'!E16+'11JUN'!E16+'12JUL'!E16</f>
        <v>21576.786</v>
      </c>
      <c r="F16" s="73">
        <f>'2SEPT'!F17+'3OCT'!F16+'4NOV'!F16+'5DEC'!F16+'6JAN'!F16+'7FEB'!F16+'8MAR'!F16+'9APR'!F16+'10MAY'!F16+'11JUN'!F16+'12JUL'!F16</f>
        <v>15399.857</v>
      </c>
      <c r="G16" s="73">
        <f>'2SEPT'!G17+'3OCT'!G16+'4NOV'!G16+'5DEC'!G16+'6JAN'!G16+'7FEB'!G16+'8MAR'!G16+'9APR'!G16+'10MAY'!G16+'11JUN'!G16+'12JUL'!G16</f>
        <v>10731.566999999999</v>
      </c>
      <c r="H16" s="73">
        <f>'2SEPT'!H17+'3OCT'!H16+'4NOV'!H16+'5DEC'!H16+'6JAN'!H16+'7FEB'!H16+'8MAR'!H16+'9APR'!H16+'10MAY'!H16+'11JUN'!H16+'12JUL'!H16</f>
        <v>8113.2919999999995</v>
      </c>
      <c r="I16" s="104">
        <f>'2SEPT'!I17+'3OCT'!I16+'4NOV'!I16+'5DEC'!I16+'6JAN'!I16+'7FEB'!I16+'8MAR'!I16+'9APR'!I16+'10MAY'!I16+'11JUN'!I16+'12JUL'!I16</f>
        <v>95227</v>
      </c>
      <c r="J16" s="73" t="e">
        <f>'2SEPT'!K17+'3OCT'!K16+'4NOV'!J16+'5DEC'!J16+'6JAN'!J16+'7FEB'!J16+'8MAR'!J16+'9APR'!J16+'10MAY'!J16+'11JUN'!J16+'12JUL'!J16</f>
        <v>#VALUE!</v>
      </c>
      <c r="K16" s="73">
        <f>'2SEPT'!L17+'3OCT'!L16+'4NOV'!K16+'5DEC'!K16+'6JAN'!K16+'7FEB'!K16+'8MAR'!K16+'9APR'!K16+'10MAY'!K16+'11JUN'!K16+'12JUL'!K16</f>
        <v>0</v>
      </c>
      <c r="L16" s="73">
        <f>'2SEPT'!M17+'3OCT'!M16+'4NOV'!L16+'5DEC'!L16+'6JAN'!L16+'7FEB'!L16+'8MAR'!L16+'9APR'!L16+'10MAY'!L16+'11JUN'!L16+'12JUL'!L16</f>
        <v>0</v>
      </c>
      <c r="M16" s="73">
        <f>'2SEPT'!N17+'3OCT'!N16+'4NOV'!M16+'5DEC'!M16+'6JAN'!M16+'7FEB'!M16+'8MAR'!M16+'9APR'!M16+'10MAY'!M16+'11JUN'!M16+'12JUL'!M16</f>
        <v>0</v>
      </c>
      <c r="N16" s="73">
        <f>'2SEPT'!O17+'3OCT'!O16+'4NOV'!N16+'5DEC'!N16+'6JAN'!N16+'7FEB'!N16+'8MAR'!N16+'9APR'!N16+'10MAY'!N16+'11JUN'!N16+'12JUL'!N16</f>
        <v>0</v>
      </c>
      <c r="O16" s="73">
        <f>'2SEPT'!P17+'3OCT'!P16+'4NOV'!O16+'5DEC'!O16+'6JAN'!O16+'7FEB'!O16+'8MAR'!O16+'9APR'!O16+'10MAY'!O16+'11JUN'!O16+'12JUL'!O16</f>
        <v>0</v>
      </c>
      <c r="P16" s="73">
        <f>'2SEPT'!Q17+'3OCT'!Q16+'4NOV'!P16+'5DEC'!P16+'6JAN'!P16+'7FEB'!P16+'8MAR'!P16+'9APR'!P16+'10MAY'!P16+'11JUN'!P16+'12JUL'!P16</f>
        <v>0</v>
      </c>
      <c r="Q16" s="73">
        <f>'2SEPT'!R17+'3OCT'!R16+'4NOV'!Q16+'5DEC'!Q16+'6JAN'!Q16+'7FEB'!Q16+'8MAR'!Q16+'9APR'!Q16+'10MAY'!Q16+'11JUN'!Q16+'12JUL'!Q16</f>
        <v>0</v>
      </c>
      <c r="R16" s="73">
        <f>'2SEPT'!S17+'3OCT'!S16+'4NOV'!R16+'5DEC'!R16+'6JAN'!R16+'7FEB'!R16+'8MAR'!R16+'9APR'!R16+'10MAY'!R16+'11JUN'!R16+'12JUL'!R16</f>
        <v>0</v>
      </c>
      <c r="S16" s="73">
        <f>'2SEPT'!T17+'3OCT'!T16+'4NOV'!S16+'5DEC'!S16+'6JAN'!S16+'7FEB'!S16+'8MAR'!S16+'9APR'!S16+'10MAY'!S16+'11JUN'!S16+'12JUL'!S16</f>
        <v>0</v>
      </c>
      <c r="T16" s="105">
        <f>'2SEPT'!U17+'3OCT'!U16+'4NOV'!T16+'5DEC'!T16+'6JAN'!T16+'7FEB'!T16+'8MAR'!T16+'9APR'!T16+'10MAY'!T16+'11JUN'!T16+'12JUL'!T16</f>
        <v>0</v>
      </c>
      <c r="U16" s="73">
        <f>'2SEPT'!V17+'3OCT'!V16+'4NOV'!U16+'5DEC'!U16+'6JAN'!U16+'7FEB'!U16+'8MAR'!U16+'9APR'!U16+'10MAY'!U16+'11JUN'!U16+'12JUL'!U16</f>
        <v>0</v>
      </c>
      <c r="V16" s="73">
        <f>'2SEPT'!W17+'3OCT'!W16+'4NOV'!V16+'5DEC'!V16+'6JAN'!V16+'7FEB'!V16+'8MAR'!V16+'9APR'!V16+'10MAY'!V16+'11JUN'!V16+'12JUL'!V16</f>
        <v>0</v>
      </c>
      <c r="W16" s="73">
        <f>'2SEPT'!X17+'3OCT'!X16+'4NOV'!W16+'5DEC'!W16+'6JAN'!W16+'7FEB'!W16+'8MAR'!W16+'9APR'!W16+'10MAY'!W16+'11JUN'!W16+'12JUL'!W16</f>
        <v>0</v>
      </c>
      <c r="X16" s="73">
        <f>'2SEPT'!Y17+'3OCT'!Y16+'4NOV'!X16+'5DEC'!X16+'6JAN'!X16+'7FEB'!X16+'8MAR'!X16+'9APR'!X16+'10MAY'!X16+'11JUN'!X16+'12JUL'!X16</f>
        <v>0</v>
      </c>
      <c r="Y16" s="106">
        <f>'2SEPT'!Z17+'3OCT'!Z16+'4NOV'!Y16+'5DEC'!Y16+'6JAN'!Y16+'7FEB'!Y16+'8MAR'!Y16+'9APR'!Y16+'10MAY'!Y16+'11JUN'!Y16+'12JUL'!Y16</f>
        <v>0</v>
      </c>
      <c r="Z16" s="73">
        <f>'2SEPT'!AA17+'3OCT'!AA16+'4NOV'!Z16+'5DEC'!Z16+'6JAN'!Z16+'7FEB'!Z16+'8MAR'!Z16+'9APR'!Z16+'10MAY'!Z16+'11JUN'!Z16+'12JUL'!Z16</f>
        <v>0</v>
      </c>
      <c r="AA16" s="73">
        <f>'2SEPT'!AB17+'3OCT'!AB16+'4NOV'!AA16+'5DEC'!AA16+'6JAN'!AA16+'7FEB'!AA16+'8MAR'!AA16+'9APR'!AA16+'10MAY'!AA16+'11JUN'!AA16+'12JUL'!AA16</f>
        <v>0</v>
      </c>
      <c r="AB16" s="73">
        <f>'2SEPT'!AC17+'3OCT'!AC16+'4NOV'!AB16+'5DEC'!AB16+'6JAN'!AB16+'7FEB'!AB16+'8MAR'!AB16+'9APR'!AB16+'10MAY'!AB16+'11JUN'!AB16+'12JUL'!AB16</f>
        <v>0</v>
      </c>
      <c r="AC16" s="73">
        <f>'2SEPT'!AD17+'3OCT'!AD16+'4NOV'!AC16+'5DEC'!AC16+'6JAN'!AC16+'7FEB'!AC16+'8MAR'!AC16+'9APR'!AC16+'10MAY'!AC16+'11JUN'!AC16+'12JUL'!AC16</f>
        <v>0</v>
      </c>
      <c r="AD16" s="107">
        <f>'2SEPT'!AE17+'3OCT'!AE16+'4NOV'!AD16+'5DEC'!AD16+'6JAN'!AD16+'7FEB'!AD16+'8MAR'!AD16+'9APR'!AD16+'10MAY'!AD16+'11JUN'!AD16+'12JUL'!AD16</f>
        <v>0</v>
      </c>
      <c r="AE16" s="73">
        <f>'2SEPT'!AF17+'3OCT'!AF16+'4NOV'!AE16+'5DEC'!AE16+'6JAN'!AE16+'7FEB'!AE16+'8MAR'!AE16+'9APR'!AE16+'10MAY'!AE16+'11JUN'!AE16+'12JUL'!AE16</f>
        <v>0</v>
      </c>
      <c r="AF16" s="73">
        <f>'2SEPT'!AG17+'3OCT'!AG16+'4NOV'!AF16+'5DEC'!AF16+'6JAN'!AF16+'7FEB'!AF16+'8MAR'!AF16+'9APR'!AF16+'10MAY'!AF16+'11JUN'!AF16+'12JUL'!AF16</f>
        <v>0</v>
      </c>
      <c r="AG16" s="73">
        <f>'2SEPT'!AH17+'3OCT'!AH16+'4NOV'!AG16+'5DEC'!AG16+'6JAN'!AG16+'7FEB'!AG16+'8MAR'!AG16+'9APR'!AG16+'10MAY'!AG16+'11JUN'!AG16+'12JUL'!AG16</f>
        <v>0</v>
      </c>
      <c r="AH16" s="110">
        <f>'2SEPT'!AI17+'3OCT'!AI16+'4NOV'!AH16+'5DEC'!AH16+'6JAN'!AH16+'7FEB'!AH16+'8MAR'!AH16+'9APR'!AH16+'10MAY'!AH16+'11JUN'!AH16+'12JUL'!AH16</f>
        <v>118596.75</v>
      </c>
      <c r="AI16" s="51">
        <f>ORIGINAL!AC16-'TOTAL PMTS'!AH16</f>
        <v>68035</v>
      </c>
      <c r="AJ16" s="51">
        <f>ALLOCATION!Z16-'TOTAL PMTS'!AH16</f>
        <v>68035</v>
      </c>
    </row>
    <row r="17" spans="1:36">
      <c r="A17" s="124" t="s">
        <v>27</v>
      </c>
      <c r="B17" s="125" t="s">
        <v>200</v>
      </c>
      <c r="C17" s="132" t="s">
        <v>201</v>
      </c>
      <c r="D17" s="73">
        <f>'2SEPT'!D18+'3OCT'!D17+'4NOV'!D17+'5DEC'!D17+'6JAN'!D17+'7FEB'!D17+'8MAR'!D17+'9APR'!D17+'10MAY'!D17+'11JUN'!D17+'12JUL'!D17</f>
        <v>39279.911200000002</v>
      </c>
      <c r="E17" s="73">
        <f>'2SEPT'!E18+'3OCT'!E17+'4NOV'!E17+'5DEC'!E17+'6JAN'!E17+'7FEB'!E17+'8MAR'!E17+'9APR'!E17+'10MAY'!E17+'11JUN'!E17+'12JUL'!E17</f>
        <v>21507.2984</v>
      </c>
      <c r="F17" s="73">
        <f>'2SEPT'!F18+'3OCT'!F17+'4NOV'!F17+'5DEC'!F17+'6JAN'!F17+'7FEB'!F17+'8MAR'!F17+'9APR'!F17+'10MAY'!F17+'11JUN'!F17+'12JUL'!F17</f>
        <v>15350.950800000001</v>
      </c>
      <c r="G17" s="73">
        <f>'2SEPT'!G18+'3OCT'!G17+'4NOV'!G17+'5DEC'!G17+'6JAN'!G17+'7FEB'!G17+'8MAR'!G17+'9APR'!G17+'10MAY'!G17+'11JUN'!G17+'12JUL'!G17</f>
        <v>10696.8748</v>
      </c>
      <c r="H17" s="73">
        <f>'2SEPT'!H18+'3OCT'!H17+'4NOV'!H17+'5DEC'!H17+'6JAN'!H17+'7FEB'!H17+'8MAR'!H17+'9APR'!H17+'10MAY'!H17+'11JUN'!H17+'12JUL'!H17</f>
        <v>8089.9647999999997</v>
      </c>
      <c r="I17" s="104">
        <f>'2SEPT'!I18+'3OCT'!I17+'4NOV'!I17+'5DEC'!I17+'6JAN'!I17+'7FEB'!I17+'8MAR'!I17+'9APR'!I17+'10MAY'!I17+'11JUN'!I17+'12JUL'!I17</f>
        <v>94925</v>
      </c>
      <c r="J17" s="73" t="e">
        <f>'2SEPT'!K18+'3OCT'!K17+'4NOV'!J17+'5DEC'!J17+'6JAN'!J17+'7FEB'!J17+'8MAR'!J17+'9APR'!J17+'10MAY'!J17+'11JUN'!J17+'12JUL'!J17</f>
        <v>#VALUE!</v>
      </c>
      <c r="K17" s="73">
        <f>'2SEPT'!L18+'3OCT'!L17+'4NOV'!K17+'5DEC'!K17+'6JAN'!K17+'7FEB'!K17+'8MAR'!K17+'9APR'!K17+'10MAY'!K17+'11JUN'!K17+'12JUL'!K17</f>
        <v>0</v>
      </c>
      <c r="L17" s="73">
        <f>'2SEPT'!M18+'3OCT'!M17+'4NOV'!L17+'5DEC'!L17+'6JAN'!L17+'7FEB'!L17+'8MAR'!L17+'9APR'!L17+'10MAY'!L17+'11JUN'!L17+'12JUL'!L17</f>
        <v>0</v>
      </c>
      <c r="M17" s="73">
        <f>'2SEPT'!N18+'3OCT'!N17+'4NOV'!M17+'5DEC'!M17+'6JAN'!M17+'7FEB'!M17+'8MAR'!M17+'9APR'!M17+'10MAY'!M17+'11JUN'!M17+'12JUL'!M17</f>
        <v>0</v>
      </c>
      <c r="N17" s="73">
        <f>'2SEPT'!O18+'3OCT'!O17+'4NOV'!N17+'5DEC'!N17+'6JAN'!N17+'7FEB'!N17+'8MAR'!N17+'9APR'!N17+'10MAY'!N17+'11JUN'!N17+'12JUL'!N17</f>
        <v>0</v>
      </c>
      <c r="O17" s="73">
        <f>'2SEPT'!P18+'3OCT'!P17+'4NOV'!O17+'5DEC'!O17+'6JAN'!O17+'7FEB'!O17+'8MAR'!O17+'9APR'!O17+'10MAY'!O17+'11JUN'!O17+'12JUL'!O17</f>
        <v>0</v>
      </c>
      <c r="P17" s="73">
        <f>'2SEPT'!Q18+'3OCT'!Q17+'4NOV'!P17+'5DEC'!P17+'6JAN'!P17+'7FEB'!P17+'8MAR'!P17+'9APR'!P17+'10MAY'!P17+'11JUN'!P17+'12JUL'!P17</f>
        <v>0</v>
      </c>
      <c r="Q17" s="73">
        <f>'2SEPT'!R18+'3OCT'!R17+'4NOV'!Q17+'5DEC'!Q17+'6JAN'!Q17+'7FEB'!Q17+'8MAR'!Q17+'9APR'!Q17+'10MAY'!Q17+'11JUN'!Q17+'12JUL'!Q17</f>
        <v>0</v>
      </c>
      <c r="R17" s="73">
        <f>'2SEPT'!S18+'3OCT'!S17+'4NOV'!R17+'5DEC'!R17+'6JAN'!R17+'7FEB'!R17+'8MAR'!R17+'9APR'!R17+'10MAY'!R17+'11JUN'!R17+'12JUL'!R17</f>
        <v>0</v>
      </c>
      <c r="S17" s="73">
        <f>'2SEPT'!T18+'3OCT'!T17+'4NOV'!S17+'5DEC'!S17+'6JAN'!S17+'7FEB'!S17+'8MAR'!S17+'9APR'!S17+'10MAY'!S17+'11JUN'!S17+'12JUL'!S17</f>
        <v>0</v>
      </c>
      <c r="T17" s="105">
        <f>'2SEPT'!U18+'3OCT'!U17+'4NOV'!T17+'5DEC'!T17+'6JAN'!T17+'7FEB'!T17+'8MAR'!T17+'9APR'!T17+'10MAY'!T17+'11JUN'!T17+'12JUL'!T17</f>
        <v>0</v>
      </c>
      <c r="U17" s="73">
        <f>'2SEPT'!V18+'3OCT'!V17+'4NOV'!U17+'5DEC'!U17+'6JAN'!U17+'7FEB'!U17+'8MAR'!U17+'9APR'!U17+'10MAY'!U17+'11JUN'!U17+'12JUL'!U17</f>
        <v>0</v>
      </c>
      <c r="V17" s="73">
        <f>'2SEPT'!W18+'3OCT'!W17+'4NOV'!V17+'5DEC'!V17+'6JAN'!V17+'7FEB'!V17+'8MAR'!V17+'9APR'!V17+'10MAY'!V17+'11JUN'!V17+'12JUL'!V17</f>
        <v>0</v>
      </c>
      <c r="W17" s="73">
        <f>'2SEPT'!X18+'3OCT'!X17+'4NOV'!W17+'5DEC'!W17+'6JAN'!W17+'7FEB'!W17+'8MAR'!W17+'9APR'!W17+'10MAY'!W17+'11JUN'!W17+'12JUL'!W17</f>
        <v>0</v>
      </c>
      <c r="X17" s="73">
        <f>'2SEPT'!Y18+'3OCT'!Y17+'4NOV'!X17+'5DEC'!X17+'6JAN'!X17+'7FEB'!X17+'8MAR'!X17+'9APR'!X17+'10MAY'!X17+'11JUN'!X17+'12JUL'!X17</f>
        <v>0</v>
      </c>
      <c r="Y17" s="106">
        <f>'2SEPT'!Z18+'3OCT'!Z17+'4NOV'!Y17+'5DEC'!Y17+'6JAN'!Y17+'7FEB'!Y17+'8MAR'!Y17+'9APR'!Y17+'10MAY'!Y17+'11JUN'!Y17+'12JUL'!Y17</f>
        <v>0</v>
      </c>
      <c r="Z17" s="73">
        <f>'2SEPT'!AA18+'3OCT'!AA17+'4NOV'!Z17+'5DEC'!Z17+'6JAN'!Z17+'7FEB'!Z17+'8MAR'!Z17+'9APR'!Z17+'10MAY'!Z17+'11JUN'!Z17+'12JUL'!Z17</f>
        <v>0</v>
      </c>
      <c r="AA17" s="73">
        <f>'2SEPT'!AB18+'3OCT'!AB17+'4NOV'!AA17+'5DEC'!AA17+'6JAN'!AA17+'7FEB'!AA17+'8MAR'!AA17+'9APR'!AA17+'10MAY'!AA17+'11JUN'!AA17+'12JUL'!AA17</f>
        <v>0</v>
      </c>
      <c r="AB17" s="73">
        <f>'2SEPT'!AC18+'3OCT'!AC17+'4NOV'!AB17+'5DEC'!AB17+'6JAN'!AB17+'7FEB'!AB17+'8MAR'!AB17+'9APR'!AB17+'10MAY'!AB17+'11JUN'!AB17+'12JUL'!AB17</f>
        <v>0</v>
      </c>
      <c r="AC17" s="73">
        <f>'2SEPT'!AD18+'3OCT'!AD17+'4NOV'!AC17+'5DEC'!AC17+'6JAN'!AC17+'7FEB'!AC17+'8MAR'!AC17+'9APR'!AC17+'10MAY'!AC17+'11JUN'!AC17+'12JUL'!AC17</f>
        <v>0</v>
      </c>
      <c r="AD17" s="107">
        <f>'2SEPT'!AE18+'3OCT'!AE17+'4NOV'!AD17+'5DEC'!AD17+'6JAN'!AD17+'7FEB'!AD17+'8MAR'!AD17+'9APR'!AD17+'10MAY'!AD17+'11JUN'!AD17+'12JUL'!AD17</f>
        <v>0</v>
      </c>
      <c r="AE17" s="73">
        <f>'2SEPT'!AF18+'3OCT'!AF17+'4NOV'!AE17+'5DEC'!AE17+'6JAN'!AE17+'7FEB'!AE17+'8MAR'!AE17+'9APR'!AE17+'10MAY'!AE17+'11JUN'!AE17+'12JUL'!AE17</f>
        <v>0</v>
      </c>
      <c r="AF17" s="73">
        <f>'2SEPT'!AG18+'3OCT'!AG17+'4NOV'!AF17+'5DEC'!AF17+'6JAN'!AF17+'7FEB'!AF17+'8MAR'!AF17+'9APR'!AF17+'10MAY'!AF17+'11JUN'!AF17+'12JUL'!AF17</f>
        <v>0</v>
      </c>
      <c r="AG17" s="73">
        <f>'2SEPT'!AH18+'3OCT'!AH17+'4NOV'!AG17+'5DEC'!AG17+'6JAN'!AG17+'7FEB'!AG17+'8MAR'!AG17+'9APR'!AG17+'10MAY'!AG17+'11JUN'!AG17+'12JUL'!AG17</f>
        <v>0</v>
      </c>
      <c r="AH17" s="110">
        <f>'2SEPT'!AI18+'3OCT'!AI17+'4NOV'!AH17+'5DEC'!AH17+'6JAN'!AH17+'7FEB'!AH17+'8MAR'!AH17+'9APR'!AH17+'10MAY'!AH17+'11JUN'!AH17+'12JUL'!AH17</f>
        <v>110732.22</v>
      </c>
      <c r="AI17" s="51">
        <f>ORIGINAL!AC17-'TOTAL PMTS'!AH17</f>
        <v>67816</v>
      </c>
      <c r="AJ17" s="51">
        <f>ALLOCATION!Z17-'TOTAL PMTS'!AH17</f>
        <v>67816</v>
      </c>
    </row>
    <row r="18" spans="1:36">
      <c r="A18" s="124" t="s">
        <v>28</v>
      </c>
      <c r="B18" s="125" t="s">
        <v>202</v>
      </c>
      <c r="C18" s="126" t="s">
        <v>183</v>
      </c>
      <c r="D18" s="73">
        <f>'2SEPT'!D19+'3OCT'!D18+'4NOV'!D18+'5DEC'!D18+'6JAN'!D18+'7FEB'!D18+'8MAR'!D18+'9APR'!D18+'10MAY'!D18+'11JUN'!D18+'12JUL'!D18</f>
        <v>96357.3554</v>
      </c>
      <c r="E18" s="73">
        <f>'2SEPT'!E19+'3OCT'!E18+'4NOV'!E18+'5DEC'!E18+'6JAN'!E18+'7FEB'!E18+'8MAR'!E18+'9APR'!E18+'10MAY'!E18+'11JUN'!E18+'12JUL'!E18</f>
        <v>52762.377800000002</v>
      </c>
      <c r="F18" s="73">
        <f>'2SEPT'!F19+'3OCT'!F18+'4NOV'!F18+'5DEC'!F18+'6JAN'!F18+'7FEB'!F18+'8MAR'!F18+'9APR'!F18+'10MAY'!F18+'11JUN'!F18+'12JUL'!F18</f>
        <v>37657.386100000003</v>
      </c>
      <c r="G18" s="73">
        <f>'2SEPT'!G19+'3OCT'!G18+'4NOV'!G18+'5DEC'!G18+'6JAN'!G18+'7FEB'!G18+'8MAR'!G18+'9APR'!G18+'10MAY'!G18+'11JUN'!G18+'12JUL'!G18</f>
        <v>26242.269099999998</v>
      </c>
      <c r="H18" s="73">
        <f>'2SEPT'!H19+'3OCT'!H18+'4NOV'!H18+'5DEC'!H18+'6JAN'!H18+'7FEB'!H18+'8MAR'!H18+'9APR'!H18+'10MAY'!H18+'11JUN'!H18+'12JUL'!H18</f>
        <v>19842.6116</v>
      </c>
      <c r="I18" s="104">
        <f>'2SEPT'!I19+'3OCT'!I18+'4NOV'!I18+'5DEC'!I18+'6JAN'!I18+'7FEB'!I18+'8MAR'!I18+'9APR'!I18+'10MAY'!I18+'11JUN'!I18+'12JUL'!I18</f>
        <v>232862</v>
      </c>
      <c r="J18" s="73" t="e">
        <f>'2SEPT'!K19+'3OCT'!K18+'4NOV'!J18+'5DEC'!J18+'6JAN'!J18+'7FEB'!J18+'8MAR'!J18+'9APR'!J18+'10MAY'!J18+'11JUN'!J18+'12JUL'!J18</f>
        <v>#VALUE!</v>
      </c>
      <c r="K18" s="73">
        <f>'2SEPT'!L19+'3OCT'!L18+'4NOV'!K18+'5DEC'!K18+'6JAN'!K18+'7FEB'!K18+'8MAR'!K18+'9APR'!K18+'10MAY'!K18+'11JUN'!K18+'12JUL'!K18</f>
        <v>0</v>
      </c>
      <c r="L18" s="73">
        <f>'2SEPT'!M19+'3OCT'!M18+'4NOV'!L18+'5DEC'!L18+'6JAN'!L18+'7FEB'!L18+'8MAR'!L18+'9APR'!L18+'10MAY'!L18+'11JUN'!L18+'12JUL'!L18</f>
        <v>0</v>
      </c>
      <c r="M18" s="73">
        <f>'2SEPT'!N19+'3OCT'!N18+'4NOV'!M18+'5DEC'!M18+'6JAN'!M18+'7FEB'!M18+'8MAR'!M18+'9APR'!M18+'10MAY'!M18+'11JUN'!M18+'12JUL'!M18</f>
        <v>0</v>
      </c>
      <c r="N18" s="73">
        <f>'2SEPT'!O19+'3OCT'!O18+'4NOV'!N18+'5DEC'!N18+'6JAN'!N18+'7FEB'!N18+'8MAR'!N18+'9APR'!N18+'10MAY'!N18+'11JUN'!N18+'12JUL'!N18</f>
        <v>0</v>
      </c>
      <c r="O18" s="73">
        <f>'2SEPT'!P19+'3OCT'!P18+'4NOV'!O18+'5DEC'!O18+'6JAN'!O18+'7FEB'!O18+'8MAR'!O18+'9APR'!O18+'10MAY'!O18+'11JUN'!O18+'12JUL'!O18</f>
        <v>0</v>
      </c>
      <c r="P18" s="73">
        <f>'2SEPT'!Q19+'3OCT'!Q18+'4NOV'!P18+'5DEC'!P18+'6JAN'!P18+'7FEB'!P18+'8MAR'!P18+'9APR'!P18+'10MAY'!P18+'11JUN'!P18+'12JUL'!P18</f>
        <v>0</v>
      </c>
      <c r="Q18" s="73">
        <f>'2SEPT'!R19+'3OCT'!R18+'4NOV'!Q18+'5DEC'!Q18+'6JAN'!Q18+'7FEB'!Q18+'8MAR'!Q18+'9APR'!Q18+'10MAY'!Q18+'11JUN'!Q18+'12JUL'!Q18</f>
        <v>0</v>
      </c>
      <c r="R18" s="73">
        <f>'2SEPT'!S19+'3OCT'!S18+'4NOV'!R18+'5DEC'!R18+'6JAN'!R18+'7FEB'!R18+'8MAR'!R18+'9APR'!R18+'10MAY'!R18+'11JUN'!R18+'12JUL'!R18</f>
        <v>0</v>
      </c>
      <c r="S18" s="73">
        <f>'2SEPT'!T19+'3OCT'!T18+'4NOV'!S18+'5DEC'!S18+'6JAN'!S18+'7FEB'!S18+'8MAR'!S18+'9APR'!S18+'10MAY'!S18+'11JUN'!S18+'12JUL'!S18</f>
        <v>0</v>
      </c>
      <c r="T18" s="105">
        <f>'2SEPT'!U19+'3OCT'!U18+'4NOV'!T18+'5DEC'!T18+'6JAN'!T18+'7FEB'!T18+'8MAR'!T18+'9APR'!T18+'10MAY'!T18+'11JUN'!T18+'12JUL'!T18</f>
        <v>0</v>
      </c>
      <c r="U18" s="73">
        <f>'2SEPT'!V19+'3OCT'!V18+'4NOV'!U18+'5DEC'!U18+'6JAN'!U18+'7FEB'!U18+'8MAR'!U18+'9APR'!U18+'10MAY'!U18+'11JUN'!U18+'12JUL'!U18</f>
        <v>0</v>
      </c>
      <c r="V18" s="73">
        <f>'2SEPT'!W19+'3OCT'!W18+'4NOV'!V18+'5DEC'!V18+'6JAN'!V18+'7FEB'!V18+'8MAR'!V18+'9APR'!V18+'10MAY'!V18+'11JUN'!V18+'12JUL'!V18</f>
        <v>0</v>
      </c>
      <c r="W18" s="73">
        <f>'2SEPT'!X19+'3OCT'!X18+'4NOV'!W18+'5DEC'!W18+'6JAN'!W18+'7FEB'!W18+'8MAR'!W18+'9APR'!W18+'10MAY'!W18+'11JUN'!W18+'12JUL'!W18</f>
        <v>0</v>
      </c>
      <c r="X18" s="73">
        <f>'2SEPT'!Y19+'3OCT'!Y18+'4NOV'!X18+'5DEC'!X18+'6JAN'!X18+'7FEB'!X18+'8MAR'!X18+'9APR'!X18+'10MAY'!X18+'11JUN'!X18+'12JUL'!X18</f>
        <v>0</v>
      </c>
      <c r="Y18" s="106">
        <f>'2SEPT'!Z19+'3OCT'!Z18+'4NOV'!Y18+'5DEC'!Y18+'6JAN'!Y18+'7FEB'!Y18+'8MAR'!Y18+'9APR'!Y18+'10MAY'!Y18+'11JUN'!Y18+'12JUL'!Y18</f>
        <v>0</v>
      </c>
      <c r="Z18" s="73">
        <f>'2SEPT'!AA19+'3OCT'!AA18+'4NOV'!Z18+'5DEC'!Z18+'6JAN'!Z18+'7FEB'!Z18+'8MAR'!Z18+'9APR'!Z18+'10MAY'!Z18+'11JUN'!Z18+'12JUL'!Z18</f>
        <v>0</v>
      </c>
      <c r="AA18" s="73">
        <f>'2SEPT'!AB19+'3OCT'!AB18+'4NOV'!AA18+'5DEC'!AA18+'6JAN'!AA18+'7FEB'!AA18+'8MAR'!AA18+'9APR'!AA18+'10MAY'!AA18+'11JUN'!AA18+'12JUL'!AA18</f>
        <v>0</v>
      </c>
      <c r="AB18" s="73">
        <f>'2SEPT'!AC19+'3OCT'!AC18+'4NOV'!AB18+'5DEC'!AB18+'6JAN'!AB18+'7FEB'!AB18+'8MAR'!AB18+'9APR'!AB18+'10MAY'!AB18+'11JUN'!AB18+'12JUL'!AB18</f>
        <v>0</v>
      </c>
      <c r="AC18" s="73">
        <f>'2SEPT'!AD19+'3OCT'!AD18+'4NOV'!AC18+'5DEC'!AC18+'6JAN'!AC18+'7FEB'!AC18+'8MAR'!AC18+'9APR'!AC18+'10MAY'!AC18+'11JUN'!AC18+'12JUL'!AC18</f>
        <v>0</v>
      </c>
      <c r="AD18" s="107">
        <f>'2SEPT'!AE19+'3OCT'!AE18+'4NOV'!AD18+'5DEC'!AD18+'6JAN'!AD18+'7FEB'!AD18+'8MAR'!AD18+'9APR'!AD18+'10MAY'!AD18+'11JUN'!AD18+'12JUL'!AD18</f>
        <v>0</v>
      </c>
      <c r="AE18" s="73">
        <f>'2SEPT'!AF19+'3OCT'!AF18+'4NOV'!AE18+'5DEC'!AE18+'6JAN'!AE18+'7FEB'!AE18+'8MAR'!AE18+'9APR'!AE18+'10MAY'!AE18+'11JUN'!AE18+'12JUL'!AE18</f>
        <v>0</v>
      </c>
      <c r="AF18" s="73">
        <f>'2SEPT'!AG19+'3OCT'!AG18+'4NOV'!AF18+'5DEC'!AF18+'6JAN'!AF18+'7FEB'!AF18+'8MAR'!AF18+'9APR'!AF18+'10MAY'!AF18+'11JUN'!AF18+'12JUL'!AF18</f>
        <v>0</v>
      </c>
      <c r="AG18" s="73">
        <f>'2SEPT'!AH19+'3OCT'!AH18+'4NOV'!AG18+'5DEC'!AG18+'6JAN'!AG18+'7FEB'!AG18+'8MAR'!AG18+'9APR'!AG18+'10MAY'!AG18+'11JUN'!AG18+'12JUL'!AG18</f>
        <v>0</v>
      </c>
      <c r="AH18" s="110">
        <f>'2SEPT'!AI19+'3OCT'!AI18+'4NOV'!AH18+'5DEC'!AH18+'6JAN'!AH18+'7FEB'!AH18+'8MAR'!AH18+'9APR'!AH18+'10MAY'!AH18+'11JUN'!AH18+'12JUL'!AH18</f>
        <v>299056.61</v>
      </c>
      <c r="AI18" s="51">
        <f>ORIGINAL!AC18-'TOTAL PMTS'!AH18</f>
        <v>166338</v>
      </c>
      <c r="AJ18" s="51">
        <f>ALLOCATION!Z18-'TOTAL PMTS'!AH18</f>
        <v>166338</v>
      </c>
    </row>
    <row r="19" spans="1:36">
      <c r="A19" s="124" t="s">
        <v>29</v>
      </c>
      <c r="B19" s="125" t="s">
        <v>203</v>
      </c>
      <c r="C19" s="129" t="s">
        <v>187</v>
      </c>
      <c r="D19" s="73">
        <f>'2SEPT'!D20+'3OCT'!D19+'4NOV'!D19+'5DEC'!D19+'6JAN'!D19+'7FEB'!D19+'8MAR'!D19+'9APR'!D19+'10MAY'!D19+'11JUN'!D19+'12JUL'!D19</f>
        <v>164208.05780000001</v>
      </c>
      <c r="E19" s="73">
        <f>'2SEPT'!E20+'3OCT'!E19+'4NOV'!E19+'5DEC'!E19+'6JAN'!E19+'7FEB'!E19+'8MAR'!E19+'9APR'!E19+'10MAY'!E19+'11JUN'!E19+'12JUL'!E19</f>
        <v>89917.134600000005</v>
      </c>
      <c r="F19" s="73">
        <f>'2SEPT'!F20+'3OCT'!F19+'4NOV'!F19+'5DEC'!F19+'6JAN'!F19+'7FEB'!F19+'8MAR'!F19+'9APR'!F19+'10MAY'!F19+'11JUN'!F19+'12JUL'!F19</f>
        <v>64173.707699999999</v>
      </c>
      <c r="G19" s="73">
        <f>'2SEPT'!G20+'3OCT'!G19+'4NOV'!G19+'5DEC'!G19+'6JAN'!G19+'7FEB'!G19+'8MAR'!G19+'9APR'!G19+'10MAY'!G19+'11JUN'!G19+'12JUL'!G19</f>
        <v>44718.038699999997</v>
      </c>
      <c r="H19" s="73">
        <f>'2SEPT'!H20+'3OCT'!H19+'4NOV'!H19+'5DEC'!H19+'6JAN'!H19+'7FEB'!H19+'8MAR'!H19+'9APR'!H19+'10MAY'!H19+'11JUN'!H19+'12JUL'!H19</f>
        <v>33814.061199999996</v>
      </c>
      <c r="I19" s="104">
        <f>'2SEPT'!I20+'3OCT'!I19+'4NOV'!I19+'5DEC'!I19+'6JAN'!I19+'7FEB'!I19+'8MAR'!I19+'9APR'!I19+'10MAY'!I19+'11JUN'!I19+'12JUL'!I19</f>
        <v>396831</v>
      </c>
      <c r="J19" s="73" t="e">
        <f>'2SEPT'!K20+'3OCT'!K19+'4NOV'!J19+'5DEC'!J19+'6JAN'!J19+'7FEB'!J19+'8MAR'!J19+'9APR'!J19+'10MAY'!J19+'11JUN'!J19+'12JUL'!J19</f>
        <v>#VALUE!</v>
      </c>
      <c r="K19" s="73">
        <f>'2SEPT'!L20+'3OCT'!L19+'4NOV'!K19+'5DEC'!K19+'6JAN'!K19+'7FEB'!K19+'8MAR'!K19+'9APR'!K19+'10MAY'!K19+'11JUN'!K19+'12JUL'!K19</f>
        <v>0</v>
      </c>
      <c r="L19" s="73">
        <f>'2SEPT'!M20+'3OCT'!M19+'4NOV'!L19+'5DEC'!L19+'6JAN'!L19+'7FEB'!L19+'8MAR'!L19+'9APR'!L19+'10MAY'!L19+'11JUN'!L19+'12JUL'!L19</f>
        <v>0</v>
      </c>
      <c r="M19" s="73">
        <f>'2SEPT'!N20+'3OCT'!N19+'4NOV'!M19+'5DEC'!M19+'6JAN'!M19+'7FEB'!M19+'8MAR'!M19+'9APR'!M19+'10MAY'!M19+'11JUN'!M19+'12JUL'!M19</f>
        <v>0</v>
      </c>
      <c r="N19" s="73">
        <f>'2SEPT'!O20+'3OCT'!O19+'4NOV'!N19+'5DEC'!N19+'6JAN'!N19+'7FEB'!N19+'8MAR'!N19+'9APR'!N19+'10MAY'!N19+'11JUN'!N19+'12JUL'!N19</f>
        <v>0</v>
      </c>
      <c r="O19" s="73">
        <f>'2SEPT'!P20+'3OCT'!P19+'4NOV'!O19+'5DEC'!O19+'6JAN'!O19+'7FEB'!O19+'8MAR'!O19+'9APR'!O19+'10MAY'!O19+'11JUN'!O19+'12JUL'!O19</f>
        <v>0</v>
      </c>
      <c r="P19" s="73">
        <f>'2SEPT'!Q20+'3OCT'!Q19+'4NOV'!P19+'5DEC'!P19+'6JAN'!P19+'7FEB'!P19+'8MAR'!P19+'9APR'!P19+'10MAY'!P19+'11JUN'!P19+'12JUL'!P19</f>
        <v>0</v>
      </c>
      <c r="Q19" s="73">
        <f>'2SEPT'!R20+'3OCT'!R19+'4NOV'!Q19+'5DEC'!Q19+'6JAN'!Q19+'7FEB'!Q19+'8MAR'!Q19+'9APR'!Q19+'10MAY'!Q19+'11JUN'!Q19+'12JUL'!Q19</f>
        <v>0</v>
      </c>
      <c r="R19" s="73">
        <f>'2SEPT'!S20+'3OCT'!S19+'4NOV'!R19+'5DEC'!R19+'6JAN'!R19+'7FEB'!R19+'8MAR'!R19+'9APR'!R19+'10MAY'!R19+'11JUN'!R19+'12JUL'!R19</f>
        <v>0</v>
      </c>
      <c r="S19" s="73">
        <f>'2SEPT'!T20+'3OCT'!T19+'4NOV'!S19+'5DEC'!S19+'6JAN'!S19+'7FEB'!S19+'8MAR'!S19+'9APR'!S19+'10MAY'!S19+'11JUN'!S19+'12JUL'!S19</f>
        <v>0</v>
      </c>
      <c r="T19" s="105">
        <f>'2SEPT'!U20+'3OCT'!U19+'4NOV'!T19+'5DEC'!T19+'6JAN'!T19+'7FEB'!T19+'8MAR'!T19+'9APR'!T19+'10MAY'!T19+'11JUN'!T19+'12JUL'!T19</f>
        <v>0</v>
      </c>
      <c r="U19" s="73">
        <f>'2SEPT'!V20+'3OCT'!V19+'4NOV'!U19+'5DEC'!U19+'6JAN'!U19+'7FEB'!U19+'8MAR'!U19+'9APR'!U19+'10MAY'!U19+'11JUN'!U19+'12JUL'!U19</f>
        <v>0</v>
      </c>
      <c r="V19" s="73">
        <f>'2SEPT'!W20+'3OCT'!W19+'4NOV'!V19+'5DEC'!V19+'6JAN'!V19+'7FEB'!V19+'8MAR'!V19+'9APR'!V19+'10MAY'!V19+'11JUN'!V19+'12JUL'!V19</f>
        <v>0</v>
      </c>
      <c r="W19" s="73">
        <f>'2SEPT'!X20+'3OCT'!X19+'4NOV'!W19+'5DEC'!W19+'6JAN'!W19+'7FEB'!W19+'8MAR'!W19+'9APR'!W19+'10MAY'!W19+'11JUN'!W19+'12JUL'!W19</f>
        <v>0</v>
      </c>
      <c r="X19" s="73">
        <f>'2SEPT'!Y20+'3OCT'!Y19+'4NOV'!X19+'5DEC'!X19+'6JAN'!X19+'7FEB'!X19+'8MAR'!X19+'9APR'!X19+'10MAY'!X19+'11JUN'!X19+'12JUL'!X19</f>
        <v>0</v>
      </c>
      <c r="Y19" s="106">
        <f>'2SEPT'!Z20+'3OCT'!Z19+'4NOV'!Y19+'5DEC'!Y19+'6JAN'!Y19+'7FEB'!Y19+'8MAR'!Y19+'9APR'!Y19+'10MAY'!Y19+'11JUN'!Y19+'12JUL'!Y19</f>
        <v>0</v>
      </c>
      <c r="Z19" s="73">
        <f>'2SEPT'!AA20+'3OCT'!AA19+'4NOV'!Z19+'5DEC'!Z19+'6JAN'!Z19+'7FEB'!Z19+'8MAR'!Z19+'9APR'!Z19+'10MAY'!Z19+'11JUN'!Z19+'12JUL'!Z19</f>
        <v>0</v>
      </c>
      <c r="AA19" s="73">
        <f>'2SEPT'!AB20+'3OCT'!AB19+'4NOV'!AA19+'5DEC'!AA19+'6JAN'!AA19+'7FEB'!AA19+'8MAR'!AA19+'9APR'!AA19+'10MAY'!AA19+'11JUN'!AA19+'12JUL'!AA19</f>
        <v>0</v>
      </c>
      <c r="AB19" s="73">
        <f>'2SEPT'!AC20+'3OCT'!AC19+'4NOV'!AB19+'5DEC'!AB19+'6JAN'!AB19+'7FEB'!AB19+'8MAR'!AB19+'9APR'!AB19+'10MAY'!AB19+'11JUN'!AB19+'12JUL'!AB19</f>
        <v>0</v>
      </c>
      <c r="AC19" s="73">
        <f>'2SEPT'!AD20+'3OCT'!AD19+'4NOV'!AC19+'5DEC'!AC19+'6JAN'!AC19+'7FEB'!AC19+'8MAR'!AC19+'9APR'!AC19+'10MAY'!AC19+'11JUN'!AC19+'12JUL'!AC19</f>
        <v>0</v>
      </c>
      <c r="AD19" s="107">
        <f>'2SEPT'!AE20+'3OCT'!AE19+'4NOV'!AD19+'5DEC'!AD19+'6JAN'!AD19+'7FEB'!AD19+'8MAR'!AD19+'9APR'!AD19+'10MAY'!AD19+'11JUN'!AD19+'12JUL'!AD19</f>
        <v>0</v>
      </c>
      <c r="AE19" s="73">
        <f>'2SEPT'!AF20+'3OCT'!AF19+'4NOV'!AE19+'5DEC'!AE19+'6JAN'!AE19+'7FEB'!AE19+'8MAR'!AE19+'9APR'!AE19+'10MAY'!AE19+'11JUN'!AE19+'12JUL'!AE19</f>
        <v>0</v>
      </c>
      <c r="AF19" s="73">
        <f>'2SEPT'!AG20+'3OCT'!AG19+'4NOV'!AF19+'5DEC'!AF19+'6JAN'!AF19+'7FEB'!AF19+'8MAR'!AF19+'9APR'!AF19+'10MAY'!AF19+'11JUN'!AF19+'12JUL'!AF19</f>
        <v>0</v>
      </c>
      <c r="AG19" s="73">
        <f>'2SEPT'!AH20+'3OCT'!AH19+'4NOV'!AG19+'5DEC'!AG19+'6JAN'!AG19+'7FEB'!AG19+'8MAR'!AG19+'9APR'!AG19+'10MAY'!AG19+'11JUN'!AG19+'12JUL'!AG19</f>
        <v>0</v>
      </c>
      <c r="AH19" s="110">
        <f>'2SEPT'!AI20+'3OCT'!AI19+'4NOV'!AH19+'5DEC'!AH19+'6JAN'!AH19+'7FEB'!AH19+'8MAR'!AH19+'9APR'!AH19+'10MAY'!AH19+'11JUN'!AH19+'12JUL'!AH19</f>
        <v>461813.19</v>
      </c>
      <c r="AI19" s="51">
        <f>ORIGINAL!AC19-'TOTAL PMTS'!AH19</f>
        <v>283456.99999999994</v>
      </c>
      <c r="AJ19" s="51">
        <f>ALLOCATION!Z19-'TOTAL PMTS'!AH19</f>
        <v>283456.99999999994</v>
      </c>
    </row>
    <row r="20" spans="1:36">
      <c r="A20" s="124" t="s">
        <v>30</v>
      </c>
      <c r="B20" s="125" t="s">
        <v>204</v>
      </c>
      <c r="C20" s="129" t="s">
        <v>187</v>
      </c>
      <c r="D20" s="73">
        <f>'2SEPT'!D21+'3OCT'!D20+'4NOV'!D20+'5DEC'!D20+'6JAN'!D20+'7FEB'!D20+'8MAR'!D20+'9APR'!D20+'10MAY'!D20+'11JUN'!D20+'12JUL'!D20</f>
        <v>128793.40640000001</v>
      </c>
      <c r="E20" s="73">
        <f>'2SEPT'!E21+'3OCT'!E20+'4NOV'!E20+'5DEC'!E20+'6JAN'!E20+'7FEB'!E20+'8MAR'!E20+'9APR'!E20+'10MAY'!E20+'11JUN'!E20+'12JUL'!E20</f>
        <v>70522.084799999997</v>
      </c>
      <c r="F20" s="73">
        <f>'2SEPT'!F21+'3OCT'!F20+'4NOV'!F20+'5DEC'!F20+'6JAN'!F20+'7FEB'!F20+'8MAR'!F20+'9APR'!F20+'10MAY'!F20+'11JUN'!F20+'12JUL'!F20</f>
        <v>50333.657599999999</v>
      </c>
      <c r="G20" s="73">
        <f>'2SEPT'!G21+'3OCT'!G20+'4NOV'!G20+'5DEC'!G20+'6JAN'!G20+'7FEB'!G20+'8MAR'!G20+'9APR'!G20+'10MAY'!G20+'11JUN'!G20+'12JUL'!G20</f>
        <v>35076.185599999997</v>
      </c>
      <c r="H20" s="73">
        <f>'2SEPT'!H21+'3OCT'!H20+'4NOV'!H20+'5DEC'!H20+'6JAN'!H20+'7FEB'!H20+'8MAR'!H20+'9APR'!H20+'10MAY'!H20+'11JUN'!H20+'12JUL'!H20</f>
        <v>26520.6656</v>
      </c>
      <c r="I20" s="104">
        <f>'2SEPT'!I21+'3OCT'!I20+'4NOV'!I20+'5DEC'!I20+'6JAN'!I20+'7FEB'!I20+'8MAR'!I20+'9APR'!I20+'10MAY'!I20+'11JUN'!I20+'12JUL'!I20</f>
        <v>311246</v>
      </c>
      <c r="J20" s="73" t="e">
        <f>'2SEPT'!K21+'3OCT'!K20+'4NOV'!J20+'5DEC'!J20+'6JAN'!J20+'7FEB'!J20+'8MAR'!J20+'9APR'!J20+'10MAY'!J20+'11JUN'!J20+'12JUL'!J20</f>
        <v>#VALUE!</v>
      </c>
      <c r="K20" s="73">
        <f>'2SEPT'!L21+'3OCT'!L20+'4NOV'!K20+'5DEC'!K20+'6JAN'!K20+'7FEB'!K20+'8MAR'!K20+'9APR'!K20+'10MAY'!K20+'11JUN'!K20+'12JUL'!K20</f>
        <v>0</v>
      </c>
      <c r="L20" s="73">
        <f>'2SEPT'!M21+'3OCT'!M20+'4NOV'!L20+'5DEC'!L20+'6JAN'!L20+'7FEB'!L20+'8MAR'!L20+'9APR'!L20+'10MAY'!L20+'11JUN'!L20+'12JUL'!L20</f>
        <v>0</v>
      </c>
      <c r="M20" s="73">
        <f>'2SEPT'!N21+'3OCT'!N20+'4NOV'!M20+'5DEC'!M20+'6JAN'!M20+'7FEB'!M20+'8MAR'!M20+'9APR'!M20+'10MAY'!M20+'11JUN'!M20+'12JUL'!M20</f>
        <v>0</v>
      </c>
      <c r="N20" s="73">
        <f>'2SEPT'!O21+'3OCT'!O20+'4NOV'!N20+'5DEC'!N20+'6JAN'!N20+'7FEB'!N20+'8MAR'!N20+'9APR'!N20+'10MAY'!N20+'11JUN'!N20+'12JUL'!N20</f>
        <v>0</v>
      </c>
      <c r="O20" s="73">
        <f>'2SEPT'!P21+'3OCT'!P20+'4NOV'!O20+'5DEC'!O20+'6JAN'!O20+'7FEB'!O20+'8MAR'!O20+'9APR'!O20+'10MAY'!O20+'11JUN'!O20+'12JUL'!O20</f>
        <v>0</v>
      </c>
      <c r="P20" s="73">
        <f>'2SEPT'!Q21+'3OCT'!Q20+'4NOV'!P20+'5DEC'!P20+'6JAN'!P20+'7FEB'!P20+'8MAR'!P20+'9APR'!P20+'10MAY'!P20+'11JUN'!P20+'12JUL'!P20</f>
        <v>0</v>
      </c>
      <c r="Q20" s="73">
        <f>'2SEPT'!R21+'3OCT'!R20+'4NOV'!Q20+'5DEC'!Q20+'6JAN'!Q20+'7FEB'!Q20+'8MAR'!Q20+'9APR'!Q20+'10MAY'!Q20+'11JUN'!Q20+'12JUL'!Q20</f>
        <v>0</v>
      </c>
      <c r="R20" s="73">
        <f>'2SEPT'!S21+'3OCT'!S20+'4NOV'!R20+'5DEC'!R20+'6JAN'!R20+'7FEB'!R20+'8MAR'!R20+'9APR'!R20+'10MAY'!R20+'11JUN'!R20+'12JUL'!R20</f>
        <v>0</v>
      </c>
      <c r="S20" s="73">
        <f>'2SEPT'!T21+'3OCT'!T20+'4NOV'!S20+'5DEC'!S20+'6JAN'!S20+'7FEB'!S20+'8MAR'!S20+'9APR'!S20+'10MAY'!S20+'11JUN'!S20+'12JUL'!S20</f>
        <v>0</v>
      </c>
      <c r="T20" s="105">
        <f>'2SEPT'!U21+'3OCT'!U20+'4NOV'!T20+'5DEC'!T20+'6JAN'!T20+'7FEB'!T20+'8MAR'!T20+'9APR'!T20+'10MAY'!T20+'11JUN'!T20+'12JUL'!T20</f>
        <v>0</v>
      </c>
      <c r="U20" s="73">
        <f>'2SEPT'!V21+'3OCT'!V20+'4NOV'!U20+'5DEC'!U20+'6JAN'!U20+'7FEB'!U20+'8MAR'!U20+'9APR'!U20+'10MAY'!U20+'11JUN'!U20+'12JUL'!U20</f>
        <v>0</v>
      </c>
      <c r="V20" s="73">
        <f>'2SEPT'!W21+'3OCT'!W20+'4NOV'!V20+'5DEC'!V20+'6JAN'!V20+'7FEB'!V20+'8MAR'!V20+'9APR'!V20+'10MAY'!V20+'11JUN'!V20+'12JUL'!V20</f>
        <v>0</v>
      </c>
      <c r="W20" s="73">
        <f>'2SEPT'!X21+'3OCT'!X20+'4NOV'!W20+'5DEC'!W20+'6JAN'!W20+'7FEB'!W20+'8MAR'!W20+'9APR'!W20+'10MAY'!W20+'11JUN'!W20+'12JUL'!W20</f>
        <v>0</v>
      </c>
      <c r="X20" s="73">
        <f>'2SEPT'!Y21+'3OCT'!Y20+'4NOV'!X20+'5DEC'!X20+'6JAN'!X20+'7FEB'!X20+'8MAR'!X20+'9APR'!X20+'10MAY'!X20+'11JUN'!X20+'12JUL'!X20</f>
        <v>0</v>
      </c>
      <c r="Y20" s="106">
        <f>'2SEPT'!Z21+'3OCT'!Z20+'4NOV'!Y20+'5DEC'!Y20+'6JAN'!Y20+'7FEB'!Y20+'8MAR'!Y20+'9APR'!Y20+'10MAY'!Y20+'11JUN'!Y20+'12JUL'!Y20</f>
        <v>0</v>
      </c>
      <c r="Z20" s="73">
        <f>'2SEPT'!AA21+'3OCT'!AA20+'4NOV'!Z20+'5DEC'!Z20+'6JAN'!Z20+'7FEB'!Z20+'8MAR'!Z20+'9APR'!Z20+'10MAY'!Z20+'11JUN'!Z20+'12JUL'!Z20</f>
        <v>0</v>
      </c>
      <c r="AA20" s="73">
        <f>'2SEPT'!AB21+'3OCT'!AB20+'4NOV'!AA20+'5DEC'!AA20+'6JAN'!AA20+'7FEB'!AA20+'8MAR'!AA20+'9APR'!AA20+'10MAY'!AA20+'11JUN'!AA20+'12JUL'!AA20</f>
        <v>0</v>
      </c>
      <c r="AB20" s="73">
        <f>'2SEPT'!AC21+'3OCT'!AC20+'4NOV'!AB20+'5DEC'!AB20+'6JAN'!AB20+'7FEB'!AB20+'8MAR'!AB20+'9APR'!AB20+'10MAY'!AB20+'11JUN'!AB20+'12JUL'!AB20</f>
        <v>0</v>
      </c>
      <c r="AC20" s="73">
        <f>'2SEPT'!AD21+'3OCT'!AD20+'4NOV'!AC20+'5DEC'!AC20+'6JAN'!AC20+'7FEB'!AC20+'8MAR'!AC20+'9APR'!AC20+'10MAY'!AC20+'11JUN'!AC20+'12JUL'!AC20</f>
        <v>0</v>
      </c>
      <c r="AD20" s="107">
        <f>'2SEPT'!AE21+'3OCT'!AE20+'4NOV'!AD20+'5DEC'!AD20+'6JAN'!AD20+'7FEB'!AD20+'8MAR'!AD20+'9APR'!AD20+'10MAY'!AD20+'11JUN'!AD20+'12JUL'!AD20</f>
        <v>0</v>
      </c>
      <c r="AE20" s="73">
        <f>'2SEPT'!AF21+'3OCT'!AF20+'4NOV'!AE20+'5DEC'!AE20+'6JAN'!AE20+'7FEB'!AE20+'8MAR'!AE20+'9APR'!AE20+'10MAY'!AE20+'11JUN'!AE20+'12JUL'!AE20</f>
        <v>0</v>
      </c>
      <c r="AF20" s="73">
        <f>'2SEPT'!AG21+'3OCT'!AG20+'4NOV'!AF20+'5DEC'!AF20+'6JAN'!AF20+'7FEB'!AF20+'8MAR'!AF20+'9APR'!AF20+'10MAY'!AF20+'11JUN'!AF20+'12JUL'!AF20</f>
        <v>0</v>
      </c>
      <c r="AG20" s="73">
        <f>'2SEPT'!AH21+'3OCT'!AH20+'4NOV'!AG20+'5DEC'!AG20+'6JAN'!AG20+'7FEB'!AG20+'8MAR'!AG20+'9APR'!AG20+'10MAY'!AG20+'11JUN'!AG20+'12JUL'!AG20</f>
        <v>0</v>
      </c>
      <c r="AH20" s="110">
        <f>'2SEPT'!AI21+'3OCT'!AI20+'4NOV'!AH20+'5DEC'!AH20+'6JAN'!AH20+'7FEB'!AH20+'8MAR'!AH20+'9APR'!AH20+'10MAY'!AH20+'11JUN'!AH20+'12JUL'!AH20</f>
        <v>378838.91000000003</v>
      </c>
      <c r="AI20" s="51">
        <f>ORIGINAL!AC20-'TOTAL PMTS'!AH20</f>
        <v>222323</v>
      </c>
      <c r="AJ20" s="51">
        <f>ALLOCATION!Z20-'TOTAL PMTS'!AH20</f>
        <v>222323</v>
      </c>
    </row>
    <row r="21" spans="1:36">
      <c r="A21" s="124" t="s">
        <v>31</v>
      </c>
      <c r="B21" s="125" t="s">
        <v>205</v>
      </c>
      <c r="C21" s="132" t="s">
        <v>201</v>
      </c>
      <c r="D21" s="73">
        <f>'2SEPT'!D22+'3OCT'!D21+'4NOV'!D21+'5DEC'!D21+'6JAN'!D21+'7FEB'!D21+'8MAR'!D21+'9APR'!D21+'10MAY'!D21+'11JUN'!D21+'12JUL'!D21</f>
        <v>74104.318400000004</v>
      </c>
      <c r="E21" s="73">
        <f>'2SEPT'!E22+'3OCT'!E21+'4NOV'!E21+'5DEC'!E21+'6JAN'!E21+'7FEB'!E21+'8MAR'!E21+'9APR'!E21+'10MAY'!E21+'11JUN'!E21+'12JUL'!E21</f>
        <v>40575.668799999999</v>
      </c>
      <c r="F21" s="73">
        <f>'2SEPT'!F22+'3OCT'!F21+'4NOV'!F21+'5DEC'!F21+'6JAN'!F21+'7FEB'!F21+'8MAR'!F21+'9APR'!F21+'10MAY'!F21+'11JUN'!F21+'12JUL'!F21</f>
        <v>28962.865600000001</v>
      </c>
      <c r="G21" s="73">
        <f>'2SEPT'!G22+'3OCT'!G21+'4NOV'!G21+'5DEC'!G21+'6JAN'!G21+'7FEB'!G21+'8MAR'!G21+'9APR'!G21+'10MAY'!G21+'11JUN'!G21+'12JUL'!G21</f>
        <v>20181.633600000001</v>
      </c>
      <c r="H21" s="73">
        <f>'2SEPT'!H22+'3OCT'!H21+'4NOV'!H21+'5DEC'!H21+'6JAN'!H21+'7FEB'!H21+'8MAR'!H21+'9APR'!H21+'10MAY'!H21+'11JUN'!H21+'12JUL'!H21</f>
        <v>15259.5136</v>
      </c>
      <c r="I21" s="104">
        <f>'2SEPT'!I22+'3OCT'!I21+'4NOV'!I21+'5DEC'!I21+'6JAN'!I21+'7FEB'!I21+'8MAR'!I21+'9APR'!I21+'10MAY'!I21+'11JUN'!I21+'12JUL'!I21</f>
        <v>179084</v>
      </c>
      <c r="J21" s="73" t="e">
        <f>'2SEPT'!K22+'3OCT'!K21+'4NOV'!J21+'5DEC'!J21+'6JAN'!J21+'7FEB'!J21+'8MAR'!J21+'9APR'!J21+'10MAY'!J21+'11JUN'!J21+'12JUL'!J21</f>
        <v>#VALUE!</v>
      </c>
      <c r="K21" s="73">
        <f>'2SEPT'!L22+'3OCT'!L21+'4NOV'!K21+'5DEC'!K21+'6JAN'!K21+'7FEB'!K21+'8MAR'!K21+'9APR'!K21+'10MAY'!K21+'11JUN'!K21+'12JUL'!K21</f>
        <v>0</v>
      </c>
      <c r="L21" s="73">
        <f>'2SEPT'!M22+'3OCT'!M21+'4NOV'!L21+'5DEC'!L21+'6JAN'!L21+'7FEB'!L21+'8MAR'!L21+'9APR'!L21+'10MAY'!L21+'11JUN'!L21+'12JUL'!L21</f>
        <v>0</v>
      </c>
      <c r="M21" s="73">
        <f>'2SEPT'!N22+'3OCT'!N21+'4NOV'!M21+'5DEC'!M21+'6JAN'!M21+'7FEB'!M21+'8MAR'!M21+'9APR'!M21+'10MAY'!M21+'11JUN'!M21+'12JUL'!M21</f>
        <v>0</v>
      </c>
      <c r="N21" s="73">
        <f>'2SEPT'!O22+'3OCT'!O21+'4NOV'!N21+'5DEC'!N21+'6JAN'!N21+'7FEB'!N21+'8MAR'!N21+'9APR'!N21+'10MAY'!N21+'11JUN'!N21+'12JUL'!N21</f>
        <v>0</v>
      </c>
      <c r="O21" s="73">
        <f>'2SEPT'!P22+'3OCT'!P21+'4NOV'!O21+'5DEC'!O21+'6JAN'!O21+'7FEB'!O21+'8MAR'!O21+'9APR'!O21+'10MAY'!O21+'11JUN'!O21+'12JUL'!O21</f>
        <v>0</v>
      </c>
      <c r="P21" s="73">
        <f>'2SEPT'!Q22+'3OCT'!Q21+'4NOV'!P21+'5DEC'!P21+'6JAN'!P21+'7FEB'!P21+'8MAR'!P21+'9APR'!P21+'10MAY'!P21+'11JUN'!P21+'12JUL'!P21</f>
        <v>125078</v>
      </c>
      <c r="Q21" s="73">
        <f>'2SEPT'!R22+'3OCT'!R21+'4NOV'!Q21+'5DEC'!Q21+'6JAN'!Q21+'7FEB'!Q21+'8MAR'!Q21+'9APR'!Q21+'10MAY'!Q21+'11JUN'!Q21+'12JUL'!Q21</f>
        <v>0</v>
      </c>
      <c r="R21" s="73">
        <f>'2SEPT'!S22+'3OCT'!S21+'4NOV'!R21+'5DEC'!R21+'6JAN'!R21+'7FEB'!R21+'8MAR'!R21+'9APR'!R21+'10MAY'!R21+'11JUN'!R21+'12JUL'!R21</f>
        <v>0</v>
      </c>
      <c r="S21" s="73">
        <f>'2SEPT'!T22+'3OCT'!T21+'4NOV'!S21+'5DEC'!S21+'6JAN'!S21+'7FEB'!S21+'8MAR'!S21+'9APR'!S21+'10MAY'!S21+'11JUN'!S21+'12JUL'!S21</f>
        <v>0</v>
      </c>
      <c r="T21" s="105">
        <f>'2SEPT'!U22+'3OCT'!U21+'4NOV'!T21+'5DEC'!T21+'6JAN'!T21+'7FEB'!T21+'8MAR'!T21+'9APR'!T21+'10MAY'!T21+'11JUN'!T21+'12JUL'!T21</f>
        <v>0</v>
      </c>
      <c r="U21" s="73">
        <f>'2SEPT'!V22+'3OCT'!V21+'4NOV'!U21+'5DEC'!U21+'6JAN'!U21+'7FEB'!U21+'8MAR'!U21+'9APR'!U21+'10MAY'!U21+'11JUN'!U21+'12JUL'!U21</f>
        <v>0</v>
      </c>
      <c r="V21" s="73">
        <f>'2SEPT'!W22+'3OCT'!W21+'4NOV'!V21+'5DEC'!V21+'6JAN'!V21+'7FEB'!V21+'8MAR'!V21+'9APR'!V21+'10MAY'!V21+'11JUN'!V21+'12JUL'!V21</f>
        <v>0</v>
      </c>
      <c r="W21" s="73">
        <f>'2SEPT'!X22+'3OCT'!X21+'4NOV'!W21+'5DEC'!W21+'6JAN'!W21+'7FEB'!W21+'8MAR'!W21+'9APR'!W21+'10MAY'!W21+'11JUN'!W21+'12JUL'!W21</f>
        <v>0</v>
      </c>
      <c r="X21" s="73">
        <f>'2SEPT'!Y22+'3OCT'!Y21+'4NOV'!X21+'5DEC'!X21+'6JAN'!X21+'7FEB'!X21+'8MAR'!X21+'9APR'!X21+'10MAY'!X21+'11JUN'!X21+'12JUL'!X21</f>
        <v>0</v>
      </c>
      <c r="Y21" s="106">
        <f>'2SEPT'!Z22+'3OCT'!Z21+'4NOV'!Y21+'5DEC'!Y21+'6JAN'!Y21+'7FEB'!Y21+'8MAR'!Y21+'9APR'!Y21+'10MAY'!Y21+'11JUN'!Y21+'12JUL'!Y21</f>
        <v>0</v>
      </c>
      <c r="Z21" s="73">
        <f>'2SEPT'!AA22+'3OCT'!AA21+'4NOV'!Z21+'5DEC'!Z21+'6JAN'!Z21+'7FEB'!Z21+'8MAR'!Z21+'9APR'!Z21+'10MAY'!Z21+'11JUN'!Z21+'12JUL'!Z21</f>
        <v>0</v>
      </c>
      <c r="AA21" s="73">
        <f>'2SEPT'!AB22+'3OCT'!AB21+'4NOV'!AA21+'5DEC'!AA21+'6JAN'!AA21+'7FEB'!AA21+'8MAR'!AA21+'9APR'!AA21+'10MAY'!AA21+'11JUN'!AA21+'12JUL'!AA21</f>
        <v>0</v>
      </c>
      <c r="AB21" s="73">
        <f>'2SEPT'!AC22+'3OCT'!AC21+'4NOV'!AB21+'5DEC'!AB21+'6JAN'!AB21+'7FEB'!AB21+'8MAR'!AB21+'9APR'!AB21+'10MAY'!AB21+'11JUN'!AB21+'12JUL'!AB21</f>
        <v>0</v>
      </c>
      <c r="AC21" s="73">
        <f>'2SEPT'!AD22+'3OCT'!AD21+'4NOV'!AC21+'5DEC'!AC21+'6JAN'!AC21+'7FEB'!AC21+'8MAR'!AC21+'9APR'!AC21+'10MAY'!AC21+'11JUN'!AC21+'12JUL'!AC21</f>
        <v>0</v>
      </c>
      <c r="AD21" s="107">
        <f>'2SEPT'!AE22+'3OCT'!AE21+'4NOV'!AD21+'5DEC'!AD21+'6JAN'!AD21+'7FEB'!AD21+'8MAR'!AD21+'9APR'!AD21+'10MAY'!AD21+'11JUN'!AD21+'12JUL'!AD21</f>
        <v>0</v>
      </c>
      <c r="AE21" s="73">
        <f>'2SEPT'!AF22+'3OCT'!AF21+'4NOV'!AE21+'5DEC'!AE21+'6JAN'!AE21+'7FEB'!AE21+'8MAR'!AE21+'9APR'!AE21+'10MAY'!AE21+'11JUN'!AE21+'12JUL'!AE21</f>
        <v>0</v>
      </c>
      <c r="AF21" s="73">
        <f>'2SEPT'!AG22+'3OCT'!AG21+'4NOV'!AF21+'5DEC'!AF21+'6JAN'!AF21+'7FEB'!AF21+'8MAR'!AF21+'9APR'!AF21+'10MAY'!AF21+'11JUN'!AF21+'12JUL'!AF21</f>
        <v>0</v>
      </c>
      <c r="AG21" s="73">
        <f>'2SEPT'!AH22+'3OCT'!AH21+'4NOV'!AG21+'5DEC'!AG21+'6JAN'!AG21+'7FEB'!AG21+'8MAR'!AG21+'9APR'!AG21+'10MAY'!AG21+'11JUN'!AG21+'12JUL'!AG21</f>
        <v>0</v>
      </c>
      <c r="AH21" s="110">
        <f>'2SEPT'!AI22+'3OCT'!AI21+'4NOV'!AH21+'5DEC'!AH21+'6JAN'!AH21+'7FEB'!AH21+'8MAR'!AH21+'9APR'!AH21+'10MAY'!AH21+'11JUN'!AH21+'12JUL'!AH21</f>
        <v>327179.15000000002</v>
      </c>
      <c r="AI21" s="51">
        <f>ORIGINAL!AC21-'TOTAL PMTS'!AH21</f>
        <v>127923</v>
      </c>
      <c r="AJ21" s="51">
        <f>ALLOCATION!Z21-'TOTAL PMTS'!AH21</f>
        <v>127923</v>
      </c>
    </row>
    <row r="22" spans="1:36">
      <c r="A22" s="124" t="s">
        <v>32</v>
      </c>
      <c r="B22" s="125" t="s">
        <v>206</v>
      </c>
      <c r="C22" s="126" t="s">
        <v>183</v>
      </c>
      <c r="D22" s="73">
        <f>'2SEPT'!D23+'3OCT'!D22+'4NOV'!D22+'5DEC'!D22+'6JAN'!D22+'7FEB'!D22+'8MAR'!D22+'9APR'!D22+'10MAY'!D22+'11JUN'!D22+'12JUL'!D22</f>
        <v>13246</v>
      </c>
      <c r="E22" s="73">
        <f>'2SEPT'!E23+'3OCT'!E22+'4NOV'!E22+'5DEC'!E22+'6JAN'!E22+'7FEB'!E22+'8MAR'!E22+'9APR'!E22+'10MAY'!E22+'11JUN'!E22+'12JUL'!E22</f>
        <v>7255</v>
      </c>
      <c r="F22" s="73">
        <f>'2SEPT'!F23+'3OCT'!F22+'4NOV'!F22+'5DEC'!F22+'6JAN'!F22+'7FEB'!F22+'8MAR'!F22+'9APR'!F22+'10MAY'!F22+'11JUN'!F22+'12JUL'!F22</f>
        <v>5179</v>
      </c>
      <c r="G22" s="73">
        <f>'2SEPT'!G23+'3OCT'!G22+'4NOV'!G22+'5DEC'!G22+'6JAN'!G22+'7FEB'!G22+'8MAR'!G22+'9APR'!G22+'10MAY'!G22+'11JUN'!G22+'12JUL'!G22</f>
        <v>3609</v>
      </c>
      <c r="H22" s="73">
        <f>'2SEPT'!H23+'3OCT'!H22+'4NOV'!H22+'5DEC'!H22+'6JAN'!H22+'7FEB'!H22+'8MAR'!H22+'9APR'!H22+'10MAY'!H22+'11JUN'!H22+'12JUL'!H22</f>
        <v>2729</v>
      </c>
      <c r="I22" s="104">
        <f>'2SEPT'!I23+'3OCT'!I22+'4NOV'!I22+'5DEC'!I22+'6JAN'!I22+'7FEB'!I22+'8MAR'!I22+'9APR'!I22+'10MAY'!I22+'11JUN'!I22+'12JUL'!I22</f>
        <v>32018</v>
      </c>
      <c r="J22" s="73" t="e">
        <f>'2SEPT'!K23+'3OCT'!K22+'4NOV'!J22+'5DEC'!J22+'6JAN'!J22+'7FEB'!J22+'8MAR'!J22+'9APR'!J22+'10MAY'!J22+'11JUN'!J22+'12JUL'!J22</f>
        <v>#VALUE!</v>
      </c>
      <c r="K22" s="73">
        <f>'2SEPT'!L23+'3OCT'!L22+'4NOV'!K22+'5DEC'!K22+'6JAN'!K22+'7FEB'!K22+'8MAR'!K22+'9APR'!K22+'10MAY'!K22+'11JUN'!K22+'12JUL'!K22</f>
        <v>0</v>
      </c>
      <c r="L22" s="73">
        <f>'2SEPT'!M23+'3OCT'!M22+'4NOV'!L22+'5DEC'!L22+'6JAN'!L22+'7FEB'!L22+'8MAR'!L22+'9APR'!L22+'10MAY'!L22+'11JUN'!L22+'12JUL'!L22</f>
        <v>0</v>
      </c>
      <c r="M22" s="73">
        <f>'2SEPT'!N23+'3OCT'!N22+'4NOV'!M22+'5DEC'!M22+'6JAN'!M22+'7FEB'!M22+'8MAR'!M22+'9APR'!M22+'10MAY'!M22+'11JUN'!M22+'12JUL'!M22</f>
        <v>0</v>
      </c>
      <c r="N22" s="73">
        <f>'2SEPT'!O23+'3OCT'!O22+'4NOV'!N22+'5DEC'!N22+'6JAN'!N22+'7FEB'!N22+'8MAR'!N22+'9APR'!N22+'10MAY'!N22+'11JUN'!N22+'12JUL'!N22</f>
        <v>0</v>
      </c>
      <c r="O22" s="73">
        <f>'2SEPT'!P23+'3OCT'!P22+'4NOV'!O22+'5DEC'!O22+'6JAN'!O22+'7FEB'!O22+'8MAR'!O22+'9APR'!O22+'10MAY'!O22+'11JUN'!O22+'12JUL'!O22</f>
        <v>0</v>
      </c>
      <c r="P22" s="73">
        <f>'2SEPT'!Q23+'3OCT'!Q22+'4NOV'!P22+'5DEC'!P22+'6JAN'!P22+'7FEB'!P22+'8MAR'!P22+'9APR'!P22+'10MAY'!P22+'11JUN'!P22+'12JUL'!P22</f>
        <v>0</v>
      </c>
      <c r="Q22" s="73">
        <f>'2SEPT'!R23+'3OCT'!R22+'4NOV'!Q22+'5DEC'!Q22+'6JAN'!Q22+'7FEB'!Q22+'8MAR'!Q22+'9APR'!Q22+'10MAY'!Q22+'11JUN'!Q22+'12JUL'!Q22</f>
        <v>0</v>
      </c>
      <c r="R22" s="73">
        <f>'2SEPT'!S23+'3OCT'!S22+'4NOV'!R22+'5DEC'!R22+'6JAN'!R22+'7FEB'!R22+'8MAR'!R22+'9APR'!R22+'10MAY'!R22+'11JUN'!R22+'12JUL'!R22</f>
        <v>0</v>
      </c>
      <c r="S22" s="73">
        <f>'2SEPT'!T23+'3OCT'!T22+'4NOV'!S22+'5DEC'!S22+'6JAN'!S22+'7FEB'!S22+'8MAR'!S22+'9APR'!S22+'10MAY'!S22+'11JUN'!S22+'12JUL'!S22</f>
        <v>0</v>
      </c>
      <c r="T22" s="105">
        <f>'2SEPT'!U23+'3OCT'!U22+'4NOV'!T22+'5DEC'!T22+'6JAN'!T22+'7FEB'!T22+'8MAR'!T22+'9APR'!T22+'10MAY'!T22+'11JUN'!T22+'12JUL'!T22</f>
        <v>0</v>
      </c>
      <c r="U22" s="73">
        <f>'2SEPT'!V23+'3OCT'!V22+'4NOV'!U22+'5DEC'!U22+'6JAN'!U22+'7FEB'!U22+'8MAR'!U22+'9APR'!U22+'10MAY'!U22+'11JUN'!U22+'12JUL'!U22</f>
        <v>0</v>
      </c>
      <c r="V22" s="73">
        <f>'2SEPT'!W23+'3OCT'!W22+'4NOV'!V22+'5DEC'!V22+'6JAN'!V22+'7FEB'!V22+'8MAR'!V22+'9APR'!V22+'10MAY'!V22+'11JUN'!V22+'12JUL'!V22</f>
        <v>0</v>
      </c>
      <c r="W22" s="73">
        <f>'2SEPT'!X23+'3OCT'!X22+'4NOV'!W22+'5DEC'!W22+'6JAN'!W22+'7FEB'!W22+'8MAR'!W22+'9APR'!W22+'10MAY'!W22+'11JUN'!W22+'12JUL'!W22</f>
        <v>0</v>
      </c>
      <c r="X22" s="73">
        <f>'2SEPT'!Y23+'3OCT'!Y22+'4NOV'!X22+'5DEC'!X22+'6JAN'!X22+'7FEB'!X22+'8MAR'!X22+'9APR'!X22+'10MAY'!X22+'11JUN'!X22+'12JUL'!X22</f>
        <v>0</v>
      </c>
      <c r="Y22" s="106">
        <f>'2SEPT'!Z23+'3OCT'!Z22+'4NOV'!Y22+'5DEC'!Y22+'6JAN'!Y22+'7FEB'!Y22+'8MAR'!Y22+'9APR'!Y22+'10MAY'!Y22+'11JUN'!Y22+'12JUL'!Y22</f>
        <v>0</v>
      </c>
      <c r="Z22" s="73">
        <f>'2SEPT'!AA23+'3OCT'!AA22+'4NOV'!Z22+'5DEC'!Z22+'6JAN'!Z22+'7FEB'!Z22+'8MAR'!Z22+'9APR'!Z22+'10MAY'!Z22+'11JUN'!Z22+'12JUL'!Z22</f>
        <v>0</v>
      </c>
      <c r="AA22" s="73">
        <f>'2SEPT'!AB23+'3OCT'!AB22+'4NOV'!AA22+'5DEC'!AA22+'6JAN'!AA22+'7FEB'!AA22+'8MAR'!AA22+'9APR'!AA22+'10MAY'!AA22+'11JUN'!AA22+'12JUL'!AA22</f>
        <v>0</v>
      </c>
      <c r="AB22" s="73">
        <f>'2SEPT'!AC23+'3OCT'!AC22+'4NOV'!AB22+'5DEC'!AB22+'6JAN'!AB22+'7FEB'!AB22+'8MAR'!AB22+'9APR'!AB22+'10MAY'!AB22+'11JUN'!AB22+'12JUL'!AB22</f>
        <v>0</v>
      </c>
      <c r="AC22" s="73">
        <f>'2SEPT'!AD23+'3OCT'!AD22+'4NOV'!AC22+'5DEC'!AC22+'6JAN'!AC22+'7FEB'!AC22+'8MAR'!AC22+'9APR'!AC22+'10MAY'!AC22+'11JUN'!AC22+'12JUL'!AC22</f>
        <v>0</v>
      </c>
      <c r="AD22" s="107">
        <f>'2SEPT'!AE23+'3OCT'!AE22+'4NOV'!AD22+'5DEC'!AD22+'6JAN'!AD22+'7FEB'!AD22+'8MAR'!AD22+'9APR'!AD22+'10MAY'!AD22+'11JUN'!AD22+'12JUL'!AD22</f>
        <v>0</v>
      </c>
      <c r="AE22" s="73">
        <f>'2SEPT'!AF23+'3OCT'!AF22+'4NOV'!AE22+'5DEC'!AE22+'6JAN'!AE22+'7FEB'!AE22+'8MAR'!AE22+'9APR'!AE22+'10MAY'!AE22+'11JUN'!AE22+'12JUL'!AE22</f>
        <v>0</v>
      </c>
      <c r="AF22" s="73">
        <f>'2SEPT'!AG23+'3OCT'!AG22+'4NOV'!AF22+'5DEC'!AF22+'6JAN'!AF22+'7FEB'!AF22+'8MAR'!AF22+'9APR'!AF22+'10MAY'!AF22+'11JUN'!AF22+'12JUL'!AF22</f>
        <v>0</v>
      </c>
      <c r="AG22" s="73">
        <f>'2SEPT'!AH23+'3OCT'!AH22+'4NOV'!AG22+'5DEC'!AG22+'6JAN'!AG22+'7FEB'!AG22+'8MAR'!AG22+'9APR'!AG22+'10MAY'!AG22+'11JUN'!AG22+'12JUL'!AG22</f>
        <v>0</v>
      </c>
      <c r="AH22" s="110">
        <f>'2SEPT'!AI23+'3OCT'!AI22+'4NOV'!AH22+'5DEC'!AH22+'6JAN'!AH22+'7FEB'!AH22+'8MAR'!AH22+'9APR'!AH22+'10MAY'!AH22+'11JUN'!AH22+'12JUL'!AH22</f>
        <v>48425</v>
      </c>
      <c r="AI22" s="51">
        <f>ORIGINAL!AC22-'TOTAL PMTS'!AH22</f>
        <v>-44825</v>
      </c>
      <c r="AJ22" s="51">
        <f>ALLOCATION!Z22-'TOTAL PMTS'!AH22</f>
        <v>32019</v>
      </c>
    </row>
    <row r="23" spans="1:36">
      <c r="A23" s="124" t="s">
        <v>33</v>
      </c>
      <c r="B23" s="125" t="s">
        <v>207</v>
      </c>
      <c r="C23" s="132" t="s">
        <v>201</v>
      </c>
      <c r="D23" s="73">
        <f>'2SEPT'!D24+'3OCT'!D23+'4NOV'!D23+'5DEC'!D23+'6JAN'!D23+'7FEB'!D23+'8MAR'!D23+'9APR'!D23+'10MAY'!D23+'11JUN'!D23+'12JUL'!D23</f>
        <v>789957.65819999995</v>
      </c>
      <c r="E23" s="73">
        <f>'2SEPT'!E24+'3OCT'!E23+'4NOV'!E23+'5DEC'!E23+'6JAN'!E23+'7FEB'!E23+'8MAR'!E23+'9APR'!E23+'10MAY'!E23+'11JUN'!E23+'12JUL'!E23</f>
        <v>432561.47739999997</v>
      </c>
      <c r="F23" s="73">
        <f>'2SEPT'!F24+'3OCT'!F23+'4NOV'!F23+'5DEC'!F23+'6JAN'!F23+'7FEB'!F23+'8MAR'!F23+'9APR'!F23+'10MAY'!F23+'11JUN'!F23+'12JUL'!F23</f>
        <v>308721.48629999999</v>
      </c>
      <c r="G23" s="73">
        <f>'2SEPT'!G24+'3OCT'!G23+'4NOV'!G23+'5DEC'!G23+'6JAN'!G23+'7FEB'!G23+'8MAR'!G23+'9APR'!G23+'10MAY'!G23+'11JUN'!G23+'12JUL'!G23</f>
        <v>215130.97529999999</v>
      </c>
      <c r="H23" s="73">
        <f>'2SEPT'!H24+'3OCT'!H23+'4NOV'!H23+'5DEC'!H23+'6JAN'!H23+'7FEB'!H23+'8MAR'!H23+'9APR'!H23+'10MAY'!H23+'11JUN'!H23+'12JUL'!H23</f>
        <v>162665.40279999998</v>
      </c>
      <c r="I23" s="104">
        <f>'2SEPT'!I24+'3OCT'!I23+'4NOV'!I23+'5DEC'!I23+'6JAN'!I23+'7FEB'!I23+'8MAR'!I23+'9APR'!I23+'10MAY'!I23+'11JUN'!I23+'12JUL'!I23</f>
        <v>1909037</v>
      </c>
      <c r="J23" s="73" t="e">
        <f>'2SEPT'!K24+'3OCT'!K23+'4NOV'!J23+'5DEC'!J23+'6JAN'!J23+'7FEB'!J23+'8MAR'!J23+'9APR'!J23+'10MAY'!J23+'11JUN'!J23+'12JUL'!J23</f>
        <v>#VALUE!</v>
      </c>
      <c r="K23" s="73">
        <f>'2SEPT'!L24+'3OCT'!L23+'4NOV'!K23+'5DEC'!K23+'6JAN'!K23+'7FEB'!K23+'8MAR'!K23+'9APR'!K23+'10MAY'!K23+'11JUN'!K23+'12JUL'!K23</f>
        <v>0</v>
      </c>
      <c r="L23" s="73">
        <f>'2SEPT'!M24+'3OCT'!M23+'4NOV'!L23+'5DEC'!L23+'6JAN'!L23+'7FEB'!L23+'8MAR'!L23+'9APR'!L23+'10MAY'!L23+'11JUN'!L23+'12JUL'!L23</f>
        <v>100000</v>
      </c>
      <c r="M23" s="73">
        <f>'2SEPT'!N24+'3OCT'!N23+'4NOV'!M23+'5DEC'!M23+'6JAN'!M23+'7FEB'!M23+'8MAR'!M23+'9APR'!M23+'10MAY'!M23+'11JUN'!M23+'12JUL'!M23</f>
        <v>0</v>
      </c>
      <c r="N23" s="73">
        <f>'2SEPT'!O24+'3OCT'!O23+'4NOV'!N23+'5DEC'!N23+'6JAN'!N23+'7FEB'!N23+'8MAR'!N23+'9APR'!N23+'10MAY'!N23+'11JUN'!N23+'12JUL'!N23</f>
        <v>24954</v>
      </c>
      <c r="O23" s="73">
        <f>'2SEPT'!P24+'3OCT'!P23+'4NOV'!O23+'5DEC'!O23+'6JAN'!O23+'7FEB'!O23+'8MAR'!O23+'9APR'!O23+'10MAY'!O23+'11JUN'!O23+'12JUL'!O23</f>
        <v>107163</v>
      </c>
      <c r="P23" s="73">
        <f>'2SEPT'!Q24+'3OCT'!Q23+'4NOV'!P23+'5DEC'!P23+'6JAN'!P23+'7FEB'!P23+'8MAR'!P23+'9APR'!P23+'10MAY'!P23+'11JUN'!P23+'12JUL'!P23</f>
        <v>124792</v>
      </c>
      <c r="Q23" s="73">
        <f>'2SEPT'!R24+'3OCT'!R23+'4NOV'!Q23+'5DEC'!Q23+'6JAN'!Q23+'7FEB'!Q23+'8MAR'!Q23+'9APR'!Q23+'10MAY'!Q23+'11JUN'!Q23+'12JUL'!Q23</f>
        <v>0</v>
      </c>
      <c r="R23" s="73">
        <f>'2SEPT'!S24+'3OCT'!S23+'4NOV'!R23+'5DEC'!R23+'6JAN'!R23+'7FEB'!R23+'8MAR'!R23+'9APR'!R23+'10MAY'!R23+'11JUN'!R23+'12JUL'!R23</f>
        <v>0</v>
      </c>
      <c r="S23" s="73">
        <f>'2SEPT'!T24+'3OCT'!T23+'4NOV'!S23+'5DEC'!S23+'6JAN'!S23+'7FEB'!S23+'8MAR'!S23+'9APR'!S23+'10MAY'!S23+'11JUN'!S23+'12JUL'!S23</f>
        <v>159128</v>
      </c>
      <c r="T23" s="105">
        <f>'2SEPT'!U24+'3OCT'!U23+'4NOV'!T23+'5DEC'!T23+'6JAN'!T23+'7FEB'!T23+'8MAR'!T23+'9APR'!T23+'10MAY'!T23+'11JUN'!T23+'12JUL'!T23</f>
        <v>159128</v>
      </c>
      <c r="U23" s="73">
        <f>'2SEPT'!V24+'3OCT'!V23+'4NOV'!U23+'5DEC'!U23+'6JAN'!U23+'7FEB'!U23+'8MAR'!U23+'9APR'!U23+'10MAY'!U23+'11JUN'!U23+'12JUL'!U23</f>
        <v>0</v>
      </c>
      <c r="V23" s="73">
        <f>'2SEPT'!W24+'3OCT'!W23+'4NOV'!V23+'5DEC'!V23+'6JAN'!V23+'7FEB'!V23+'8MAR'!V23+'9APR'!V23+'10MAY'!V23+'11JUN'!V23+'12JUL'!V23</f>
        <v>0</v>
      </c>
      <c r="W23" s="73">
        <f>'2SEPT'!X24+'3OCT'!X23+'4NOV'!W23+'5DEC'!W23+'6JAN'!W23+'7FEB'!W23+'8MAR'!W23+'9APR'!W23+'10MAY'!W23+'11JUN'!W23+'12JUL'!W23</f>
        <v>102500</v>
      </c>
      <c r="X23" s="73">
        <f>'2SEPT'!Y24+'3OCT'!Y23+'4NOV'!X23+'5DEC'!X23+'6JAN'!X23+'7FEB'!X23+'8MAR'!X23+'9APR'!X23+'10MAY'!X23+'11JUN'!X23+'12JUL'!X23</f>
        <v>0</v>
      </c>
      <c r="Y23" s="106">
        <f>'2SEPT'!Z24+'3OCT'!Z23+'4NOV'!Y23+'5DEC'!Y23+'6JAN'!Y23+'7FEB'!Y23+'8MAR'!Y23+'9APR'!Y23+'10MAY'!Y23+'11JUN'!Y23+'12JUL'!Y23</f>
        <v>102500</v>
      </c>
      <c r="Z23" s="73">
        <f>'2SEPT'!AA24+'3OCT'!AA23+'4NOV'!Z23+'5DEC'!Z23+'6JAN'!Z23+'7FEB'!Z23+'8MAR'!Z23+'9APR'!Z23+'10MAY'!Z23+'11JUN'!Z23+'12JUL'!Z23</f>
        <v>155739</v>
      </c>
      <c r="AA23" s="73">
        <f>'2SEPT'!AB24+'3OCT'!AB23+'4NOV'!AA23+'5DEC'!AA23+'6JAN'!AA23+'7FEB'!AA23+'8MAR'!AA23+'9APR'!AA23+'10MAY'!AA23+'11JUN'!AA23+'12JUL'!AA23</f>
        <v>52500</v>
      </c>
      <c r="AB23" s="73">
        <f>'2SEPT'!AC24+'3OCT'!AC23+'4NOV'!AB23+'5DEC'!AB23+'6JAN'!AB23+'7FEB'!AB23+'8MAR'!AB23+'9APR'!AB23+'10MAY'!AB23+'11JUN'!AB23+'12JUL'!AB23</f>
        <v>0</v>
      </c>
      <c r="AC23" s="73">
        <f>'2SEPT'!AD24+'3OCT'!AD23+'4NOV'!AC23+'5DEC'!AC23+'6JAN'!AC23+'7FEB'!AC23+'8MAR'!AC23+'9APR'!AC23+'10MAY'!AC23+'11JUN'!AC23+'12JUL'!AC23</f>
        <v>0</v>
      </c>
      <c r="AD23" s="107">
        <f>'2SEPT'!AE24+'3OCT'!AE23+'4NOV'!AD23+'5DEC'!AD23+'6JAN'!AD23+'7FEB'!AD23+'8MAR'!AD23+'9APR'!AD23+'10MAY'!AD23+'11JUN'!AD23+'12JUL'!AD23</f>
        <v>208239</v>
      </c>
      <c r="AE23" s="73">
        <f>'2SEPT'!AF24+'3OCT'!AF23+'4NOV'!AE23+'5DEC'!AE23+'6JAN'!AE23+'7FEB'!AE23+'8MAR'!AE23+'9APR'!AE23+'10MAY'!AE23+'11JUN'!AE23+'12JUL'!AE23</f>
        <v>0</v>
      </c>
      <c r="AF23" s="73">
        <f>'2SEPT'!AG24+'3OCT'!AG23+'4NOV'!AF23+'5DEC'!AF23+'6JAN'!AF23+'7FEB'!AF23+'8MAR'!AF23+'9APR'!AF23+'10MAY'!AF23+'11JUN'!AF23+'12JUL'!AF23</f>
        <v>0</v>
      </c>
      <c r="AG23" s="73">
        <f>'2SEPT'!AH24+'3OCT'!AH23+'4NOV'!AG23+'5DEC'!AG23+'6JAN'!AG23+'7FEB'!AG23+'8MAR'!AG23+'9APR'!AG23+'10MAY'!AG23+'11JUN'!AG23+'12JUL'!AG23</f>
        <v>10953</v>
      </c>
      <c r="AH23" s="110">
        <f>'2SEPT'!AI24+'3OCT'!AI23+'4NOV'!AH23+'5DEC'!AH23+'6JAN'!AH23+'7FEB'!AH23+'8MAR'!AH23+'9APR'!AH23+'10MAY'!AH23+'11JUN'!AH23+'12JUL'!AH23</f>
        <v>3896614.73</v>
      </c>
      <c r="AI23" s="51">
        <f>ORIGINAL!AC23-'TOTAL PMTS'!AH23</f>
        <v>1352646.0000000005</v>
      </c>
      <c r="AJ23" s="51">
        <f>ALLOCATION!Z23-'TOTAL PMTS'!AH23</f>
        <v>1352646.0000000005</v>
      </c>
    </row>
    <row r="24" spans="1:36">
      <c r="A24" s="124" t="s">
        <v>34</v>
      </c>
      <c r="B24" s="125" t="s">
        <v>208</v>
      </c>
      <c r="C24" s="131" t="s">
        <v>181</v>
      </c>
      <c r="D24" s="73">
        <f>'2SEPT'!D25+'3OCT'!D24+'4NOV'!D24+'5DEC'!D24+'6JAN'!D24+'7FEB'!D24+'8MAR'!D24+'9APR'!D24+'10MAY'!D24+'11JUN'!D24+'12JUL'!D24</f>
        <v>79235.411800000002</v>
      </c>
      <c r="E24" s="73">
        <f>'2SEPT'!E25+'3OCT'!E24+'4NOV'!E24+'5DEC'!E24+'6JAN'!E24+'7FEB'!E24+'8MAR'!E24+'9APR'!E24+'10MAY'!E24+'11JUN'!E24+'12JUL'!E24</f>
        <v>43387.512600000002</v>
      </c>
      <c r="F24" s="73">
        <f>'2SEPT'!F25+'3OCT'!F24+'4NOV'!F24+'5DEC'!F24+'6JAN'!F24+'7FEB'!F24+'8MAR'!F24+'9APR'!F24+'10MAY'!F24+'11JUN'!F24+'12JUL'!F24</f>
        <v>30965.768700000001</v>
      </c>
      <c r="G24" s="73">
        <f>'2SEPT'!G25+'3OCT'!G24+'4NOV'!G24+'5DEC'!G24+'6JAN'!G24+'7FEB'!G24+'8MAR'!G24+'9APR'!G24+'10MAY'!G24+'11JUN'!G24+'12JUL'!G24</f>
        <v>21579.929700000001</v>
      </c>
      <c r="H24" s="73">
        <f>'2SEPT'!H25+'3OCT'!H24+'4NOV'!H24+'5DEC'!H24+'6JAN'!H24+'7FEB'!H24+'8MAR'!H24+'9APR'!H24+'10MAY'!H24+'11JUN'!H24+'12JUL'!H24</f>
        <v>16316.377199999999</v>
      </c>
      <c r="I24" s="104">
        <f>'2SEPT'!I25+'3OCT'!I24+'4NOV'!I24+'5DEC'!I24+'6JAN'!I24+'7FEB'!I24+'8MAR'!I24+'9APR'!I24+'10MAY'!I24+'11JUN'!I24+'12JUL'!I24</f>
        <v>191485</v>
      </c>
      <c r="J24" s="73" t="e">
        <f>'2SEPT'!K25+'3OCT'!K24+'4NOV'!J24+'5DEC'!J24+'6JAN'!J24+'7FEB'!J24+'8MAR'!J24+'9APR'!J24+'10MAY'!J24+'11JUN'!J24+'12JUL'!J24</f>
        <v>#VALUE!</v>
      </c>
      <c r="K24" s="73">
        <f>'2SEPT'!L25+'3OCT'!L24+'4NOV'!K24+'5DEC'!K24+'6JAN'!K24+'7FEB'!K24+'8MAR'!K24+'9APR'!K24+'10MAY'!K24+'11JUN'!K24+'12JUL'!K24</f>
        <v>0</v>
      </c>
      <c r="L24" s="73">
        <f>'2SEPT'!M25+'3OCT'!M24+'4NOV'!L24+'5DEC'!L24+'6JAN'!L24+'7FEB'!L24+'8MAR'!L24+'9APR'!L24+'10MAY'!L24+'11JUN'!L24+'12JUL'!L24</f>
        <v>0</v>
      </c>
      <c r="M24" s="73">
        <f>'2SEPT'!N25+'3OCT'!N24+'4NOV'!M24+'5DEC'!M24+'6JAN'!M24+'7FEB'!M24+'8MAR'!M24+'9APR'!M24+'10MAY'!M24+'11JUN'!M24+'12JUL'!M24</f>
        <v>0</v>
      </c>
      <c r="N24" s="73">
        <f>'2SEPT'!O25+'3OCT'!O24+'4NOV'!N24+'5DEC'!N24+'6JAN'!N24+'7FEB'!N24+'8MAR'!N24+'9APR'!N24+'10MAY'!N24+'11JUN'!N24+'12JUL'!N24</f>
        <v>0</v>
      </c>
      <c r="O24" s="73">
        <f>'2SEPT'!P25+'3OCT'!P24+'4NOV'!O24+'5DEC'!O24+'6JAN'!O24+'7FEB'!O24+'8MAR'!O24+'9APR'!O24+'10MAY'!O24+'11JUN'!O24+'12JUL'!O24</f>
        <v>0</v>
      </c>
      <c r="P24" s="73">
        <f>'2SEPT'!Q25+'3OCT'!Q24+'4NOV'!P24+'5DEC'!P24+'6JAN'!P24+'7FEB'!P24+'8MAR'!P24+'9APR'!P24+'10MAY'!P24+'11JUN'!P24+'12JUL'!P24</f>
        <v>0</v>
      </c>
      <c r="Q24" s="73">
        <f>'2SEPT'!R25+'3OCT'!R24+'4NOV'!Q24+'5DEC'!Q24+'6JAN'!Q24+'7FEB'!Q24+'8MAR'!Q24+'9APR'!Q24+'10MAY'!Q24+'11JUN'!Q24+'12JUL'!Q24</f>
        <v>0</v>
      </c>
      <c r="R24" s="73">
        <f>'2SEPT'!S25+'3OCT'!S24+'4NOV'!R24+'5DEC'!R24+'6JAN'!R24+'7FEB'!R24+'8MAR'!R24+'9APR'!R24+'10MAY'!R24+'11JUN'!R24+'12JUL'!R24</f>
        <v>0</v>
      </c>
      <c r="S24" s="73">
        <f>'2SEPT'!T25+'3OCT'!T24+'4NOV'!S24+'5DEC'!S24+'6JAN'!S24+'7FEB'!S24+'8MAR'!S24+'9APR'!S24+'10MAY'!S24+'11JUN'!S24+'12JUL'!S24</f>
        <v>0</v>
      </c>
      <c r="T24" s="105">
        <f>'2SEPT'!U25+'3OCT'!U24+'4NOV'!T24+'5DEC'!T24+'6JAN'!T24+'7FEB'!T24+'8MAR'!T24+'9APR'!T24+'10MAY'!T24+'11JUN'!T24+'12JUL'!T24</f>
        <v>0</v>
      </c>
      <c r="U24" s="73">
        <f>'2SEPT'!V25+'3OCT'!V24+'4NOV'!U24+'5DEC'!U24+'6JAN'!U24+'7FEB'!U24+'8MAR'!U24+'9APR'!U24+'10MAY'!U24+'11JUN'!U24+'12JUL'!U24</f>
        <v>0</v>
      </c>
      <c r="V24" s="73">
        <f>'2SEPT'!W25+'3OCT'!W24+'4NOV'!V24+'5DEC'!V24+'6JAN'!V24+'7FEB'!V24+'8MAR'!V24+'9APR'!V24+'10MAY'!V24+'11JUN'!V24+'12JUL'!V24</f>
        <v>0</v>
      </c>
      <c r="W24" s="73">
        <f>'2SEPT'!X25+'3OCT'!X24+'4NOV'!W24+'5DEC'!W24+'6JAN'!W24+'7FEB'!W24+'8MAR'!W24+'9APR'!W24+'10MAY'!W24+'11JUN'!W24+'12JUL'!W24</f>
        <v>0</v>
      </c>
      <c r="X24" s="73">
        <f>'2SEPT'!Y25+'3OCT'!Y24+'4NOV'!X24+'5DEC'!X24+'6JAN'!X24+'7FEB'!X24+'8MAR'!X24+'9APR'!X24+'10MAY'!X24+'11JUN'!X24+'12JUL'!X24</f>
        <v>0</v>
      </c>
      <c r="Y24" s="106">
        <f>'2SEPT'!Z25+'3OCT'!Z24+'4NOV'!Y24+'5DEC'!Y24+'6JAN'!Y24+'7FEB'!Y24+'8MAR'!Y24+'9APR'!Y24+'10MAY'!Y24+'11JUN'!Y24+'12JUL'!Y24</f>
        <v>0</v>
      </c>
      <c r="Z24" s="73">
        <f>'2SEPT'!AA25+'3OCT'!AA24+'4NOV'!Z24+'5DEC'!Z24+'6JAN'!Z24+'7FEB'!Z24+'8MAR'!Z24+'9APR'!Z24+'10MAY'!Z24+'11JUN'!Z24+'12JUL'!Z24</f>
        <v>0</v>
      </c>
      <c r="AA24" s="73">
        <f>'2SEPT'!AB25+'3OCT'!AB24+'4NOV'!AA24+'5DEC'!AA24+'6JAN'!AA24+'7FEB'!AA24+'8MAR'!AA24+'9APR'!AA24+'10MAY'!AA24+'11JUN'!AA24+'12JUL'!AA24</f>
        <v>0</v>
      </c>
      <c r="AB24" s="73">
        <f>'2SEPT'!AC25+'3OCT'!AC24+'4NOV'!AB24+'5DEC'!AB24+'6JAN'!AB24+'7FEB'!AB24+'8MAR'!AB24+'9APR'!AB24+'10MAY'!AB24+'11JUN'!AB24+'12JUL'!AB24</f>
        <v>0</v>
      </c>
      <c r="AC24" s="73">
        <f>'2SEPT'!AD25+'3OCT'!AD24+'4NOV'!AC24+'5DEC'!AC24+'6JAN'!AC24+'7FEB'!AC24+'8MAR'!AC24+'9APR'!AC24+'10MAY'!AC24+'11JUN'!AC24+'12JUL'!AC24</f>
        <v>0</v>
      </c>
      <c r="AD24" s="107">
        <f>'2SEPT'!AE25+'3OCT'!AE24+'4NOV'!AD24+'5DEC'!AD24+'6JAN'!AD24+'7FEB'!AD24+'8MAR'!AD24+'9APR'!AD24+'10MAY'!AD24+'11JUN'!AD24+'12JUL'!AD24</f>
        <v>0</v>
      </c>
      <c r="AE24" s="73">
        <f>'2SEPT'!AF25+'3OCT'!AF24+'4NOV'!AE24+'5DEC'!AE24+'6JAN'!AE24+'7FEB'!AE24+'8MAR'!AE24+'9APR'!AE24+'10MAY'!AE24+'11JUN'!AE24+'12JUL'!AE24</f>
        <v>0</v>
      </c>
      <c r="AF24" s="73">
        <f>'2SEPT'!AG25+'3OCT'!AG24+'4NOV'!AF24+'5DEC'!AF24+'6JAN'!AF24+'7FEB'!AF24+'8MAR'!AF24+'9APR'!AF24+'10MAY'!AF24+'11JUN'!AF24+'12JUL'!AF24</f>
        <v>0</v>
      </c>
      <c r="AG24" s="73">
        <f>'2SEPT'!AH25+'3OCT'!AH24+'4NOV'!AG24+'5DEC'!AG24+'6JAN'!AG24+'7FEB'!AG24+'8MAR'!AG24+'9APR'!AG24+'10MAY'!AG24+'11JUN'!AG24+'12JUL'!AG24</f>
        <v>0</v>
      </c>
      <c r="AH24" s="110">
        <f>'2SEPT'!AI25+'3OCT'!AI24+'4NOV'!AH24+'5DEC'!AH24+'6JAN'!AH24+'7FEB'!AH24+'8MAR'!AH24+'9APR'!AH24+'10MAY'!AH24+'11JUN'!AH24+'12JUL'!AH24</f>
        <v>215672.24</v>
      </c>
      <c r="AI24" s="51">
        <f>ORIGINAL!AC24-'TOTAL PMTS'!AH24</f>
        <v>136780</v>
      </c>
      <c r="AJ24" s="51">
        <f>ALLOCATION!Z24-'TOTAL PMTS'!AH24</f>
        <v>136780</v>
      </c>
    </row>
    <row r="25" spans="1:36">
      <c r="A25" s="124" t="s">
        <v>35</v>
      </c>
      <c r="B25" s="125" t="s">
        <v>209</v>
      </c>
      <c r="C25" s="127" t="s">
        <v>185</v>
      </c>
      <c r="D25" s="73">
        <f>'2SEPT'!D26+'3OCT'!D25+'4NOV'!D25+'5DEC'!D25+'6JAN'!D25+'7FEB'!D25+'8MAR'!D25+'9APR'!D25+'10MAY'!D25+'11JUN'!D25+'12JUL'!D25</f>
        <v>58417.450599999996</v>
      </c>
      <c r="E25" s="73">
        <f>'2SEPT'!E26+'3OCT'!E25+'4NOV'!E25+'5DEC'!E25+'6JAN'!E25+'7FEB'!E25+'8MAR'!E25+'9APR'!E25+'10MAY'!E25+'11JUN'!E25+'12JUL'!E25</f>
        <v>31986.3642</v>
      </c>
      <c r="F25" s="73">
        <f>'2SEPT'!F26+'3OCT'!F25+'4NOV'!F25+'5DEC'!F25+'6JAN'!F25+'7FEB'!F25+'8MAR'!F25+'9APR'!F25+'10MAY'!F25+'11JUN'!F25+'12JUL'!F25</f>
        <v>22831.492900000001</v>
      </c>
      <c r="G25" s="73">
        <f>'2SEPT'!G26+'3OCT'!G25+'4NOV'!G25+'5DEC'!G25+'6JAN'!G25+'7FEB'!G25+'8MAR'!G25+'9APR'!G25+'10MAY'!G25+'11JUN'!G25+'12JUL'!G25</f>
        <v>15909.979899999998</v>
      </c>
      <c r="H25" s="73">
        <f>'2SEPT'!H26+'3OCT'!H25+'4NOV'!H25+'5DEC'!H25+'6JAN'!H25+'7FEB'!H25+'8MAR'!H25+'9APR'!H25+'10MAY'!H25+'11JUN'!H25+'12JUL'!H25</f>
        <v>12030.7124</v>
      </c>
      <c r="I25" s="104">
        <f>'2SEPT'!I26+'3OCT'!I25+'4NOV'!I25+'5DEC'!I25+'6JAN'!I25+'7FEB'!I25+'8MAR'!I25+'9APR'!I25+'10MAY'!I25+'11JUN'!I25+'12JUL'!I25</f>
        <v>141176</v>
      </c>
      <c r="J25" s="73" t="e">
        <f>'2SEPT'!K26+'3OCT'!K25+'4NOV'!J25+'5DEC'!J25+'6JAN'!J25+'7FEB'!J25+'8MAR'!J25+'9APR'!J25+'10MAY'!J25+'11JUN'!J25+'12JUL'!J25</f>
        <v>#VALUE!</v>
      </c>
      <c r="K25" s="73">
        <f>'2SEPT'!L26+'3OCT'!L25+'4NOV'!K25+'5DEC'!K25+'6JAN'!K25+'7FEB'!K25+'8MAR'!K25+'9APR'!K25+'10MAY'!K25+'11JUN'!K25+'12JUL'!K25</f>
        <v>0</v>
      </c>
      <c r="L25" s="73">
        <f>'2SEPT'!M26+'3OCT'!M25+'4NOV'!L25+'5DEC'!L25+'6JAN'!L25+'7FEB'!L25+'8MAR'!L25+'9APR'!L25+'10MAY'!L25+'11JUN'!L25+'12JUL'!L25</f>
        <v>0</v>
      </c>
      <c r="M25" s="73">
        <f>'2SEPT'!N26+'3OCT'!N25+'4NOV'!M25+'5DEC'!M25+'6JAN'!M25+'7FEB'!M25+'8MAR'!M25+'9APR'!M25+'10MAY'!M25+'11JUN'!M25+'12JUL'!M25</f>
        <v>0</v>
      </c>
      <c r="N25" s="73">
        <f>'2SEPT'!O26+'3OCT'!O25+'4NOV'!N25+'5DEC'!N25+'6JAN'!N25+'7FEB'!N25+'8MAR'!N25+'9APR'!N25+'10MAY'!N25+'11JUN'!N25+'12JUL'!N25</f>
        <v>0</v>
      </c>
      <c r="O25" s="73">
        <f>'2SEPT'!P26+'3OCT'!P25+'4NOV'!O25+'5DEC'!O25+'6JAN'!O25+'7FEB'!O25+'8MAR'!O25+'9APR'!O25+'10MAY'!O25+'11JUN'!O25+'12JUL'!O25</f>
        <v>0</v>
      </c>
      <c r="P25" s="73">
        <f>'2SEPT'!Q26+'3OCT'!Q25+'4NOV'!P25+'5DEC'!P25+'6JAN'!P25+'7FEB'!P25+'8MAR'!P25+'9APR'!P25+'10MAY'!P25+'11JUN'!P25+'12JUL'!P25</f>
        <v>0</v>
      </c>
      <c r="Q25" s="73">
        <f>'2SEPT'!R26+'3OCT'!R25+'4NOV'!Q25+'5DEC'!Q25+'6JAN'!Q25+'7FEB'!Q25+'8MAR'!Q25+'9APR'!Q25+'10MAY'!Q25+'11JUN'!Q25+'12JUL'!Q25</f>
        <v>0</v>
      </c>
      <c r="R25" s="73">
        <f>'2SEPT'!S26+'3OCT'!S25+'4NOV'!R25+'5DEC'!R25+'6JAN'!R25+'7FEB'!R25+'8MAR'!R25+'9APR'!R25+'10MAY'!R25+'11JUN'!R25+'12JUL'!R25</f>
        <v>0</v>
      </c>
      <c r="S25" s="73">
        <f>'2SEPT'!T26+'3OCT'!T25+'4NOV'!S25+'5DEC'!S25+'6JAN'!S25+'7FEB'!S25+'8MAR'!S25+'9APR'!S25+'10MAY'!S25+'11JUN'!S25+'12JUL'!S25</f>
        <v>0</v>
      </c>
      <c r="T25" s="105">
        <f>'2SEPT'!U26+'3OCT'!U25+'4NOV'!T25+'5DEC'!T25+'6JAN'!T25+'7FEB'!T25+'8MAR'!T25+'9APR'!T25+'10MAY'!T25+'11JUN'!T25+'12JUL'!T25</f>
        <v>0</v>
      </c>
      <c r="U25" s="73">
        <f>'2SEPT'!V26+'3OCT'!V25+'4NOV'!U25+'5DEC'!U25+'6JAN'!U25+'7FEB'!U25+'8MAR'!U25+'9APR'!U25+'10MAY'!U25+'11JUN'!U25+'12JUL'!U25</f>
        <v>0</v>
      </c>
      <c r="V25" s="73">
        <f>'2SEPT'!W26+'3OCT'!W25+'4NOV'!V25+'5DEC'!V25+'6JAN'!V25+'7FEB'!V25+'8MAR'!V25+'9APR'!V25+'10MAY'!V25+'11JUN'!V25+'12JUL'!V25</f>
        <v>0</v>
      </c>
      <c r="W25" s="73">
        <f>'2SEPT'!X26+'3OCT'!X25+'4NOV'!W25+'5DEC'!W25+'6JAN'!W25+'7FEB'!W25+'8MAR'!W25+'9APR'!W25+'10MAY'!W25+'11JUN'!W25+'12JUL'!W25</f>
        <v>0</v>
      </c>
      <c r="X25" s="73">
        <f>'2SEPT'!Y26+'3OCT'!Y25+'4NOV'!X25+'5DEC'!X25+'6JAN'!X25+'7FEB'!X25+'8MAR'!X25+'9APR'!X25+'10MAY'!X25+'11JUN'!X25+'12JUL'!X25</f>
        <v>0</v>
      </c>
      <c r="Y25" s="106">
        <f>'2SEPT'!Z26+'3OCT'!Z25+'4NOV'!Y25+'5DEC'!Y25+'6JAN'!Y25+'7FEB'!Y25+'8MAR'!Y25+'9APR'!Y25+'10MAY'!Y25+'11JUN'!Y25+'12JUL'!Y25</f>
        <v>0</v>
      </c>
      <c r="Z25" s="73">
        <f>'2SEPT'!AA26+'3OCT'!AA25+'4NOV'!Z25+'5DEC'!Z25+'6JAN'!Z25+'7FEB'!Z25+'8MAR'!Z25+'9APR'!Z25+'10MAY'!Z25+'11JUN'!Z25+'12JUL'!Z25</f>
        <v>0</v>
      </c>
      <c r="AA25" s="73">
        <f>'2SEPT'!AB26+'3OCT'!AB25+'4NOV'!AA25+'5DEC'!AA25+'6JAN'!AA25+'7FEB'!AA25+'8MAR'!AA25+'9APR'!AA25+'10MAY'!AA25+'11JUN'!AA25+'12JUL'!AA25</f>
        <v>0</v>
      </c>
      <c r="AB25" s="73">
        <f>'2SEPT'!AC26+'3OCT'!AC25+'4NOV'!AB25+'5DEC'!AB25+'6JAN'!AB25+'7FEB'!AB25+'8MAR'!AB25+'9APR'!AB25+'10MAY'!AB25+'11JUN'!AB25+'12JUL'!AB25</f>
        <v>0</v>
      </c>
      <c r="AC25" s="73">
        <f>'2SEPT'!AD26+'3OCT'!AD25+'4NOV'!AC25+'5DEC'!AC25+'6JAN'!AC25+'7FEB'!AC25+'8MAR'!AC25+'9APR'!AC25+'10MAY'!AC25+'11JUN'!AC25+'12JUL'!AC25</f>
        <v>0</v>
      </c>
      <c r="AD25" s="107">
        <f>'2SEPT'!AE26+'3OCT'!AE25+'4NOV'!AD25+'5DEC'!AD25+'6JAN'!AD25+'7FEB'!AD25+'8MAR'!AD25+'9APR'!AD25+'10MAY'!AD25+'11JUN'!AD25+'12JUL'!AD25</f>
        <v>0</v>
      </c>
      <c r="AE25" s="73">
        <f>'2SEPT'!AF26+'3OCT'!AF25+'4NOV'!AE25+'5DEC'!AE25+'6JAN'!AE25+'7FEB'!AE25+'8MAR'!AE25+'9APR'!AE25+'10MAY'!AE25+'11JUN'!AE25+'12JUL'!AE25</f>
        <v>0</v>
      </c>
      <c r="AF25" s="73">
        <f>'2SEPT'!AG26+'3OCT'!AG25+'4NOV'!AF25+'5DEC'!AF25+'6JAN'!AF25+'7FEB'!AF25+'8MAR'!AF25+'9APR'!AF25+'10MAY'!AF25+'11JUN'!AF25+'12JUL'!AF25</f>
        <v>0</v>
      </c>
      <c r="AG25" s="73">
        <f>'2SEPT'!AH26+'3OCT'!AH25+'4NOV'!AG25+'5DEC'!AG25+'6JAN'!AG25+'7FEB'!AG25+'8MAR'!AG25+'9APR'!AG25+'10MAY'!AG25+'11JUN'!AG25+'12JUL'!AG25</f>
        <v>0</v>
      </c>
      <c r="AH25" s="110">
        <f>'2SEPT'!AI26+'3OCT'!AI25+'4NOV'!AH25+'5DEC'!AH25+'6JAN'!AH25+'7FEB'!AH25+'8MAR'!AH25+'9APR'!AH25+'10MAY'!AH25+'11JUN'!AH25+'12JUL'!AH25</f>
        <v>165781.12</v>
      </c>
      <c r="AI25" s="51">
        <f>ORIGINAL!AC25-'TOTAL PMTS'!AH25</f>
        <v>100847</v>
      </c>
      <c r="AJ25" s="51">
        <f>ALLOCATION!Z25-'TOTAL PMTS'!AH25</f>
        <v>100847</v>
      </c>
    </row>
    <row r="26" spans="1:36">
      <c r="A26" s="124" t="s">
        <v>36</v>
      </c>
      <c r="B26" s="125" t="s">
        <v>210</v>
      </c>
      <c r="C26" s="131" t="s">
        <v>181</v>
      </c>
      <c r="D26" s="73">
        <f>'2SEPT'!D27+'3OCT'!D26+'4NOV'!D26+'5DEC'!D26+'6JAN'!D26+'7FEB'!D26+'8MAR'!D26+'9APR'!D26+'10MAY'!D26+'11JUN'!D26+'12JUL'!D26</f>
        <v>149507.9878</v>
      </c>
      <c r="E26" s="73">
        <f>'2SEPT'!E27+'3OCT'!E26+'4NOV'!E26+'5DEC'!E26+'6JAN'!E26+'7FEB'!E26+'8MAR'!E26+'9APR'!E26+'10MAY'!E26+'11JUN'!E26+'12JUL'!E26</f>
        <v>81867.1446</v>
      </c>
      <c r="F26" s="73">
        <f>'2SEPT'!F27+'3OCT'!F26+'4NOV'!F26+'5DEC'!F26+'6JAN'!F26+'7FEB'!F26+'8MAR'!F26+'9APR'!F26+'10MAY'!F26+'11JUN'!F26+'12JUL'!F26</f>
        <v>58427.452700000002</v>
      </c>
      <c r="G26" s="73">
        <f>'2SEPT'!G27+'3OCT'!G26+'4NOV'!G26+'5DEC'!G26+'6JAN'!G26+'7FEB'!G26+'8MAR'!G26+'9APR'!G26+'10MAY'!G26+'11JUN'!G26+'12JUL'!G26</f>
        <v>40714.133699999998</v>
      </c>
      <c r="H26" s="73">
        <f>'2SEPT'!H27+'3OCT'!H26+'4NOV'!H26+'5DEC'!H26+'6JAN'!H26+'7FEB'!H26+'8MAR'!H26+'9APR'!H26+'10MAY'!H26+'11JUN'!H26+'12JUL'!H26</f>
        <v>30785.281199999998</v>
      </c>
      <c r="I26" s="104">
        <f>'2SEPT'!I27+'3OCT'!I26+'4NOV'!I26+'5DEC'!I26+'6JAN'!I26+'7FEB'!I26+'8MAR'!I26+'9APR'!I26+'10MAY'!I26+'11JUN'!I26+'12JUL'!I26</f>
        <v>361302</v>
      </c>
      <c r="J26" s="73" t="e">
        <f>'2SEPT'!K27+'3OCT'!K26+'4NOV'!J26+'5DEC'!J26+'6JAN'!J26+'7FEB'!J26+'8MAR'!J26+'9APR'!J26+'10MAY'!J26+'11JUN'!J26+'12JUL'!J26</f>
        <v>#VALUE!</v>
      </c>
      <c r="K26" s="73">
        <f>'2SEPT'!L27+'3OCT'!L26+'4NOV'!K26+'5DEC'!K26+'6JAN'!K26+'7FEB'!K26+'8MAR'!K26+'9APR'!K26+'10MAY'!K26+'11JUN'!K26+'12JUL'!K26</f>
        <v>0</v>
      </c>
      <c r="L26" s="73">
        <f>'2SEPT'!M27+'3OCT'!M26+'4NOV'!L26+'5DEC'!L26+'6JAN'!L26+'7FEB'!L26+'8MAR'!L26+'9APR'!L26+'10MAY'!L26+'11JUN'!L26+'12JUL'!L26</f>
        <v>0</v>
      </c>
      <c r="M26" s="73">
        <f>'2SEPT'!N27+'3OCT'!N26+'4NOV'!M26+'5DEC'!M26+'6JAN'!M26+'7FEB'!M26+'8MAR'!M26+'9APR'!M26+'10MAY'!M26+'11JUN'!M26+'12JUL'!M26</f>
        <v>0</v>
      </c>
      <c r="N26" s="73">
        <f>'2SEPT'!O27+'3OCT'!O26+'4NOV'!N26+'5DEC'!N26+'6JAN'!N26+'7FEB'!N26+'8MAR'!N26+'9APR'!N26+'10MAY'!N26+'11JUN'!N26+'12JUL'!N26</f>
        <v>0</v>
      </c>
      <c r="O26" s="73">
        <f>'2SEPT'!P27+'3OCT'!P26+'4NOV'!O26+'5DEC'!O26+'6JAN'!O26+'7FEB'!O26+'8MAR'!O26+'9APR'!O26+'10MAY'!O26+'11JUN'!O26+'12JUL'!O26</f>
        <v>0</v>
      </c>
      <c r="P26" s="73">
        <f>'2SEPT'!Q27+'3OCT'!Q26+'4NOV'!P26+'5DEC'!P26+'6JAN'!P26+'7FEB'!P26+'8MAR'!P26+'9APR'!P26+'10MAY'!P26+'11JUN'!P26+'12JUL'!P26</f>
        <v>0</v>
      </c>
      <c r="Q26" s="73">
        <f>'2SEPT'!R27+'3OCT'!R26+'4NOV'!Q26+'5DEC'!Q26+'6JAN'!Q26+'7FEB'!Q26+'8MAR'!Q26+'9APR'!Q26+'10MAY'!Q26+'11JUN'!Q26+'12JUL'!Q26</f>
        <v>0</v>
      </c>
      <c r="R26" s="73">
        <f>'2SEPT'!S27+'3OCT'!S26+'4NOV'!R26+'5DEC'!R26+'6JAN'!R26+'7FEB'!R26+'8MAR'!R26+'9APR'!R26+'10MAY'!R26+'11JUN'!R26+'12JUL'!R26</f>
        <v>0</v>
      </c>
      <c r="S26" s="73">
        <f>'2SEPT'!T27+'3OCT'!T26+'4NOV'!S26+'5DEC'!S26+'6JAN'!S26+'7FEB'!S26+'8MAR'!S26+'9APR'!S26+'10MAY'!S26+'11JUN'!S26+'12JUL'!S26</f>
        <v>0</v>
      </c>
      <c r="T26" s="105">
        <f>'2SEPT'!U27+'3OCT'!U26+'4NOV'!T26+'5DEC'!T26+'6JAN'!T26+'7FEB'!T26+'8MAR'!T26+'9APR'!T26+'10MAY'!T26+'11JUN'!T26+'12JUL'!T26</f>
        <v>0</v>
      </c>
      <c r="U26" s="73">
        <f>'2SEPT'!V27+'3OCT'!V26+'4NOV'!U26+'5DEC'!U26+'6JAN'!U26+'7FEB'!U26+'8MAR'!U26+'9APR'!U26+'10MAY'!U26+'11JUN'!U26+'12JUL'!U26</f>
        <v>0</v>
      </c>
      <c r="V26" s="73">
        <f>'2SEPT'!W27+'3OCT'!W26+'4NOV'!V26+'5DEC'!V26+'6JAN'!V26+'7FEB'!V26+'8MAR'!V26+'9APR'!V26+'10MAY'!V26+'11JUN'!V26+'12JUL'!V26</f>
        <v>0</v>
      </c>
      <c r="W26" s="73">
        <f>'2SEPT'!X27+'3OCT'!X26+'4NOV'!W26+'5DEC'!W26+'6JAN'!W26+'7FEB'!W26+'8MAR'!W26+'9APR'!W26+'10MAY'!W26+'11JUN'!W26+'12JUL'!W26</f>
        <v>0</v>
      </c>
      <c r="X26" s="73">
        <f>'2SEPT'!Y27+'3OCT'!Y26+'4NOV'!X26+'5DEC'!X26+'6JAN'!X26+'7FEB'!X26+'8MAR'!X26+'9APR'!X26+'10MAY'!X26+'11JUN'!X26+'12JUL'!X26</f>
        <v>0</v>
      </c>
      <c r="Y26" s="106">
        <f>'2SEPT'!Z27+'3OCT'!Z26+'4NOV'!Y26+'5DEC'!Y26+'6JAN'!Y26+'7FEB'!Y26+'8MAR'!Y26+'9APR'!Y26+'10MAY'!Y26+'11JUN'!Y26+'12JUL'!Y26</f>
        <v>0</v>
      </c>
      <c r="Z26" s="73">
        <f>'2SEPT'!AA27+'3OCT'!AA26+'4NOV'!Z26+'5DEC'!Z26+'6JAN'!Z26+'7FEB'!Z26+'8MAR'!Z26+'9APR'!Z26+'10MAY'!Z26+'11JUN'!Z26+'12JUL'!Z26</f>
        <v>0</v>
      </c>
      <c r="AA26" s="73">
        <f>'2SEPT'!AB27+'3OCT'!AB26+'4NOV'!AA26+'5DEC'!AA26+'6JAN'!AA26+'7FEB'!AA26+'8MAR'!AA26+'9APR'!AA26+'10MAY'!AA26+'11JUN'!AA26+'12JUL'!AA26</f>
        <v>0</v>
      </c>
      <c r="AB26" s="73">
        <f>'2SEPT'!AC27+'3OCT'!AC26+'4NOV'!AB26+'5DEC'!AB26+'6JAN'!AB26+'7FEB'!AB26+'8MAR'!AB26+'9APR'!AB26+'10MAY'!AB26+'11JUN'!AB26+'12JUL'!AB26</f>
        <v>0</v>
      </c>
      <c r="AC26" s="73">
        <f>'2SEPT'!AD27+'3OCT'!AD26+'4NOV'!AC26+'5DEC'!AC26+'6JAN'!AC26+'7FEB'!AC26+'8MAR'!AC26+'9APR'!AC26+'10MAY'!AC26+'11JUN'!AC26+'12JUL'!AC26</f>
        <v>0</v>
      </c>
      <c r="AD26" s="107">
        <f>'2SEPT'!AE27+'3OCT'!AE26+'4NOV'!AD26+'5DEC'!AD26+'6JAN'!AD26+'7FEB'!AD26+'8MAR'!AD26+'9APR'!AD26+'10MAY'!AD26+'11JUN'!AD26+'12JUL'!AD26</f>
        <v>0</v>
      </c>
      <c r="AE26" s="73">
        <f>'2SEPT'!AF27+'3OCT'!AF26+'4NOV'!AE26+'5DEC'!AE26+'6JAN'!AE26+'7FEB'!AE26+'8MAR'!AE26+'9APR'!AE26+'10MAY'!AE26+'11JUN'!AE26+'12JUL'!AE26</f>
        <v>0</v>
      </c>
      <c r="AF26" s="73">
        <f>'2SEPT'!AG27+'3OCT'!AG26+'4NOV'!AF26+'5DEC'!AF26+'6JAN'!AF26+'7FEB'!AF26+'8MAR'!AF26+'9APR'!AF26+'10MAY'!AF26+'11JUN'!AF26+'12JUL'!AF26</f>
        <v>0</v>
      </c>
      <c r="AG26" s="73">
        <f>'2SEPT'!AH27+'3OCT'!AH26+'4NOV'!AG26+'5DEC'!AG26+'6JAN'!AG26+'7FEB'!AG26+'8MAR'!AG26+'9APR'!AG26+'10MAY'!AG26+'11JUN'!AG26+'12JUL'!AG26</f>
        <v>0</v>
      </c>
      <c r="AH26" s="110">
        <f>'2SEPT'!AI27+'3OCT'!AI26+'4NOV'!AH26+'5DEC'!AH26+'6JAN'!AH26+'7FEB'!AH26+'8MAR'!AH26+'9APR'!AH26+'10MAY'!AH26+'11JUN'!AH26+'12JUL'!AH26</f>
        <v>431002.95</v>
      </c>
      <c r="AI26" s="51">
        <f>ORIGINAL!AC26-'TOTAL PMTS'!AH26</f>
        <v>258083.99999999994</v>
      </c>
      <c r="AJ26" s="51">
        <f>ALLOCATION!Z26-'TOTAL PMTS'!AH26</f>
        <v>258083.99999999994</v>
      </c>
    </row>
    <row r="27" spans="1:36">
      <c r="A27" s="128" t="s">
        <v>37</v>
      </c>
      <c r="B27" s="125" t="s">
        <v>211</v>
      </c>
      <c r="C27" s="130" t="s">
        <v>190</v>
      </c>
      <c r="D27" s="73">
        <f>'2SEPT'!D28+'3OCT'!D27+'4NOV'!D27+'5DEC'!D27+'6JAN'!D27+'7FEB'!D27+'8MAR'!D27+'9APR'!D27+'10MAY'!D27+'11JUN'!D27+'12JUL'!D27</f>
        <v>67608.839200000002</v>
      </c>
      <c r="E27" s="73">
        <f>'2SEPT'!E28+'3OCT'!E27+'4NOV'!E27+'5DEC'!E27+'6JAN'!E27+'7FEB'!E27+'8MAR'!E27+'9APR'!E27+'10MAY'!E27+'11JUN'!E27+'12JUL'!E27</f>
        <v>37019.594400000002</v>
      </c>
      <c r="F27" s="73">
        <f>'2SEPT'!F28+'3OCT'!F27+'4NOV'!F27+'5DEC'!F27+'6JAN'!F27+'7FEB'!F27+'8MAR'!F27+'9APR'!F27+'10MAY'!F27+'11JUN'!F27+'12JUL'!F27</f>
        <v>26422.802800000001</v>
      </c>
      <c r="G27" s="73">
        <f>'2SEPT'!G28+'3OCT'!G27+'4NOV'!G27+'5DEC'!G27+'6JAN'!G27+'7FEB'!G27+'8MAR'!G27+'9APR'!G27+'10MAY'!G27+'11JUN'!G27+'12JUL'!G27</f>
        <v>18411.286800000002</v>
      </c>
      <c r="H27" s="73">
        <f>'2SEPT'!H28+'3OCT'!H27+'4NOV'!H27+'5DEC'!H27+'6JAN'!H27+'7FEB'!H27+'8MAR'!H27+'9APR'!H27+'10MAY'!H27+'11JUN'!H27+'12JUL'!H27</f>
        <v>13922.4768</v>
      </c>
      <c r="I27" s="104">
        <f>'2SEPT'!I28+'3OCT'!I27+'4NOV'!I27+'5DEC'!I27+'6JAN'!I27+'7FEB'!I27+'8MAR'!I27+'9APR'!I27+'10MAY'!I27+'11JUN'!I27+'12JUL'!I27</f>
        <v>163385</v>
      </c>
      <c r="J27" s="73" t="e">
        <f>'2SEPT'!K28+'3OCT'!K27+'4NOV'!J27+'5DEC'!J27+'6JAN'!J27+'7FEB'!J27+'8MAR'!J27+'9APR'!J27+'10MAY'!J27+'11JUN'!J27+'12JUL'!J27</f>
        <v>#VALUE!</v>
      </c>
      <c r="K27" s="73">
        <f>'2SEPT'!L28+'3OCT'!L27+'4NOV'!K27+'5DEC'!K27+'6JAN'!K27+'7FEB'!K27+'8MAR'!K27+'9APR'!K27+'10MAY'!K27+'11JUN'!K27+'12JUL'!K27</f>
        <v>0</v>
      </c>
      <c r="L27" s="73">
        <f>'2SEPT'!M28+'3OCT'!M27+'4NOV'!L27+'5DEC'!L27+'6JAN'!L27+'7FEB'!L27+'8MAR'!L27+'9APR'!L27+'10MAY'!L27+'11JUN'!L27+'12JUL'!L27</f>
        <v>0</v>
      </c>
      <c r="M27" s="73">
        <f>'2SEPT'!N28+'3OCT'!N27+'4NOV'!M27+'5DEC'!M27+'6JAN'!M27+'7FEB'!M27+'8MAR'!M27+'9APR'!M27+'10MAY'!M27+'11JUN'!M27+'12JUL'!M27</f>
        <v>0</v>
      </c>
      <c r="N27" s="73">
        <f>'2SEPT'!O28+'3OCT'!O27+'4NOV'!N27+'5DEC'!N27+'6JAN'!N27+'7FEB'!N27+'8MAR'!N27+'9APR'!N27+'10MAY'!N27+'11JUN'!N27+'12JUL'!N27</f>
        <v>0</v>
      </c>
      <c r="O27" s="73">
        <f>'2SEPT'!P28+'3OCT'!P27+'4NOV'!O27+'5DEC'!O27+'6JAN'!O27+'7FEB'!O27+'8MAR'!O27+'9APR'!O27+'10MAY'!O27+'11JUN'!O27+'12JUL'!O27</f>
        <v>0</v>
      </c>
      <c r="P27" s="73">
        <f>'2SEPT'!Q28+'3OCT'!Q27+'4NOV'!P27+'5DEC'!P27+'6JAN'!P27+'7FEB'!P27+'8MAR'!P27+'9APR'!P27+'10MAY'!P27+'11JUN'!P27+'12JUL'!P27</f>
        <v>0</v>
      </c>
      <c r="Q27" s="73">
        <f>'2SEPT'!R28+'3OCT'!R27+'4NOV'!Q27+'5DEC'!Q27+'6JAN'!Q27+'7FEB'!Q27+'8MAR'!Q27+'9APR'!Q27+'10MAY'!Q27+'11JUN'!Q27+'12JUL'!Q27</f>
        <v>0</v>
      </c>
      <c r="R27" s="73">
        <f>'2SEPT'!S28+'3OCT'!S27+'4NOV'!R27+'5DEC'!R27+'6JAN'!R27+'7FEB'!R27+'8MAR'!R27+'9APR'!R27+'10MAY'!R27+'11JUN'!R27+'12JUL'!R27</f>
        <v>0</v>
      </c>
      <c r="S27" s="73">
        <f>'2SEPT'!T28+'3OCT'!T27+'4NOV'!S27+'5DEC'!S27+'6JAN'!S27+'7FEB'!S27+'8MAR'!S27+'9APR'!S27+'10MAY'!S27+'11JUN'!S27+'12JUL'!S27</f>
        <v>0</v>
      </c>
      <c r="T27" s="105">
        <f>'2SEPT'!U28+'3OCT'!U27+'4NOV'!T27+'5DEC'!T27+'6JAN'!T27+'7FEB'!T27+'8MAR'!T27+'9APR'!T27+'10MAY'!T27+'11JUN'!T27+'12JUL'!T27</f>
        <v>0</v>
      </c>
      <c r="U27" s="73">
        <f>'2SEPT'!V28+'3OCT'!V27+'4NOV'!U27+'5DEC'!U27+'6JAN'!U27+'7FEB'!U27+'8MAR'!U27+'9APR'!U27+'10MAY'!U27+'11JUN'!U27+'12JUL'!U27</f>
        <v>0</v>
      </c>
      <c r="V27" s="73">
        <f>'2SEPT'!W28+'3OCT'!W27+'4NOV'!V27+'5DEC'!V27+'6JAN'!V27+'7FEB'!V27+'8MAR'!V27+'9APR'!V27+'10MAY'!V27+'11JUN'!V27+'12JUL'!V27</f>
        <v>0</v>
      </c>
      <c r="W27" s="73">
        <f>'2SEPT'!X28+'3OCT'!X27+'4NOV'!W27+'5DEC'!W27+'6JAN'!W27+'7FEB'!W27+'8MAR'!W27+'9APR'!W27+'10MAY'!W27+'11JUN'!W27+'12JUL'!W27</f>
        <v>0</v>
      </c>
      <c r="X27" s="73">
        <f>'2SEPT'!Y28+'3OCT'!Y27+'4NOV'!X27+'5DEC'!X27+'6JAN'!X27+'7FEB'!X27+'8MAR'!X27+'9APR'!X27+'10MAY'!X27+'11JUN'!X27+'12JUL'!X27</f>
        <v>0</v>
      </c>
      <c r="Y27" s="106">
        <f>'2SEPT'!Z28+'3OCT'!Z27+'4NOV'!Y27+'5DEC'!Y27+'6JAN'!Y27+'7FEB'!Y27+'8MAR'!Y27+'9APR'!Y27+'10MAY'!Y27+'11JUN'!Y27+'12JUL'!Y27</f>
        <v>0</v>
      </c>
      <c r="Z27" s="73">
        <f>'2SEPT'!AA28+'3OCT'!AA27+'4NOV'!Z27+'5DEC'!Z27+'6JAN'!Z27+'7FEB'!Z27+'8MAR'!Z27+'9APR'!Z27+'10MAY'!Z27+'11JUN'!Z27+'12JUL'!Z27</f>
        <v>0</v>
      </c>
      <c r="AA27" s="73">
        <f>'2SEPT'!AB28+'3OCT'!AB27+'4NOV'!AA27+'5DEC'!AA27+'6JAN'!AA27+'7FEB'!AA27+'8MAR'!AA27+'9APR'!AA27+'10MAY'!AA27+'11JUN'!AA27+'12JUL'!AA27</f>
        <v>0</v>
      </c>
      <c r="AB27" s="73">
        <f>'2SEPT'!AC28+'3OCT'!AC27+'4NOV'!AB27+'5DEC'!AB27+'6JAN'!AB27+'7FEB'!AB27+'8MAR'!AB27+'9APR'!AB27+'10MAY'!AB27+'11JUN'!AB27+'12JUL'!AB27</f>
        <v>0</v>
      </c>
      <c r="AC27" s="73">
        <f>'2SEPT'!AD28+'3OCT'!AD27+'4NOV'!AC27+'5DEC'!AC27+'6JAN'!AC27+'7FEB'!AC27+'8MAR'!AC27+'9APR'!AC27+'10MAY'!AC27+'11JUN'!AC27+'12JUL'!AC27</f>
        <v>0</v>
      </c>
      <c r="AD27" s="107">
        <f>'2SEPT'!AE28+'3OCT'!AE27+'4NOV'!AD27+'5DEC'!AD27+'6JAN'!AD27+'7FEB'!AD27+'8MAR'!AD27+'9APR'!AD27+'10MAY'!AD27+'11JUN'!AD27+'12JUL'!AD27</f>
        <v>0</v>
      </c>
      <c r="AE27" s="73">
        <f>'2SEPT'!AF28+'3OCT'!AF27+'4NOV'!AE27+'5DEC'!AE27+'6JAN'!AE27+'7FEB'!AE27+'8MAR'!AE27+'9APR'!AE27+'10MAY'!AE27+'11JUN'!AE27+'12JUL'!AE27</f>
        <v>0</v>
      </c>
      <c r="AF27" s="73">
        <f>'2SEPT'!AG28+'3OCT'!AG27+'4NOV'!AF27+'5DEC'!AF27+'6JAN'!AF27+'7FEB'!AF27+'8MAR'!AF27+'9APR'!AF27+'10MAY'!AF27+'11JUN'!AF27+'12JUL'!AF27</f>
        <v>0</v>
      </c>
      <c r="AG27" s="73">
        <f>'2SEPT'!AH28+'3OCT'!AH27+'4NOV'!AG27+'5DEC'!AG27+'6JAN'!AG27+'7FEB'!AG27+'8MAR'!AG27+'9APR'!AG27+'10MAY'!AG27+'11JUN'!AG27+'12JUL'!AG27</f>
        <v>0</v>
      </c>
      <c r="AH27" s="110">
        <f>'2SEPT'!AI28+'3OCT'!AI27+'4NOV'!AH27+'5DEC'!AH27+'6JAN'!AH27+'7FEB'!AH27+'8MAR'!AH27+'9APR'!AH27+'10MAY'!AH27+'11JUN'!AH27+'12JUL'!AH27</f>
        <v>179501</v>
      </c>
      <c r="AI27" s="51">
        <f>ORIGINAL!AC27-'TOTAL PMTS'!AH27</f>
        <v>116716</v>
      </c>
      <c r="AJ27" s="51">
        <f>ALLOCATION!Z27-'TOTAL PMTS'!AH27</f>
        <v>116716</v>
      </c>
    </row>
    <row r="28" spans="1:36">
      <c r="A28" s="124" t="s">
        <v>38</v>
      </c>
      <c r="B28" s="125" t="s">
        <v>212</v>
      </c>
      <c r="C28" s="130" t="s">
        <v>190</v>
      </c>
      <c r="D28" s="73">
        <f>'2SEPT'!D29+'3OCT'!D28+'4NOV'!D28+'5DEC'!D28+'6JAN'!D28+'7FEB'!D28+'8MAR'!D28+'9APR'!D28+'10MAY'!D28+'11JUN'!D28+'12JUL'!D28</f>
        <v>15907.006799999999</v>
      </c>
      <c r="E28" s="73">
        <f>'2SEPT'!E29+'3OCT'!E28+'4NOV'!E28+'5DEC'!E28+'6JAN'!E28+'7FEB'!E28+'8MAR'!E28+'9APR'!E28+'10MAY'!E28+'11JUN'!E28+'12JUL'!E28</f>
        <v>8710.4275999999991</v>
      </c>
      <c r="F28" s="73">
        <f>'2SEPT'!F29+'3OCT'!F28+'4NOV'!F28+'5DEC'!F28+'6JAN'!F28+'7FEB'!F28+'8MAR'!F28+'9APR'!F28+'10MAY'!F28+'11JUN'!F28+'12JUL'!F28</f>
        <v>6216.4362000000001</v>
      </c>
      <c r="G28" s="73">
        <f>'2SEPT'!G29+'3OCT'!G28+'4NOV'!G28+'5DEC'!G28+'6JAN'!G28+'7FEB'!G28+'8MAR'!G28+'9APR'!G28+'10MAY'!G28+'11JUN'!G28+'12JUL'!G28</f>
        <v>4333.1221999999998</v>
      </c>
      <c r="H28" s="73">
        <f>'2SEPT'!H29+'3OCT'!H28+'4NOV'!H28+'5DEC'!H28+'6JAN'!H28+'7FEB'!H28+'8MAR'!H28+'9APR'!H28+'10MAY'!H28+'11JUN'!H28+'12JUL'!H28</f>
        <v>3276.0072</v>
      </c>
      <c r="I28" s="104">
        <f>'2SEPT'!I29+'3OCT'!I28+'4NOV'!I28+'5DEC'!I28+'6JAN'!I28+'7FEB'!I28+'8MAR'!I28+'9APR'!I28+'10MAY'!I28+'11JUN'!I28+'12JUL'!I28</f>
        <v>38443</v>
      </c>
      <c r="J28" s="73" t="e">
        <f>'2SEPT'!K29+'3OCT'!K28+'4NOV'!J28+'5DEC'!J28+'6JAN'!J28+'7FEB'!J28+'8MAR'!J28+'9APR'!J28+'10MAY'!J28+'11JUN'!J28+'12JUL'!J28</f>
        <v>#VALUE!</v>
      </c>
      <c r="K28" s="73">
        <f>'2SEPT'!L29+'3OCT'!L28+'4NOV'!K28+'5DEC'!K28+'6JAN'!K28+'7FEB'!K28+'8MAR'!K28+'9APR'!K28+'10MAY'!K28+'11JUN'!K28+'12JUL'!K28</f>
        <v>0</v>
      </c>
      <c r="L28" s="73">
        <f>'2SEPT'!M29+'3OCT'!M28+'4NOV'!L28+'5DEC'!L28+'6JAN'!L28+'7FEB'!L28+'8MAR'!L28+'9APR'!L28+'10MAY'!L28+'11JUN'!L28+'12JUL'!L28</f>
        <v>0</v>
      </c>
      <c r="M28" s="73">
        <f>'2SEPT'!N29+'3OCT'!N28+'4NOV'!M28+'5DEC'!M28+'6JAN'!M28+'7FEB'!M28+'8MAR'!M28+'9APR'!M28+'10MAY'!M28+'11JUN'!M28+'12JUL'!M28</f>
        <v>0</v>
      </c>
      <c r="N28" s="73">
        <f>'2SEPT'!O29+'3OCT'!O28+'4NOV'!N28+'5DEC'!N28+'6JAN'!N28+'7FEB'!N28+'8MAR'!N28+'9APR'!N28+'10MAY'!N28+'11JUN'!N28+'12JUL'!N28</f>
        <v>0</v>
      </c>
      <c r="O28" s="73">
        <f>'2SEPT'!P29+'3OCT'!P28+'4NOV'!O28+'5DEC'!O28+'6JAN'!O28+'7FEB'!O28+'8MAR'!O28+'9APR'!O28+'10MAY'!O28+'11JUN'!O28+'12JUL'!O28</f>
        <v>0</v>
      </c>
      <c r="P28" s="73">
        <f>'2SEPT'!Q29+'3OCT'!Q28+'4NOV'!P28+'5DEC'!P28+'6JAN'!P28+'7FEB'!P28+'8MAR'!P28+'9APR'!P28+'10MAY'!P28+'11JUN'!P28+'12JUL'!P28</f>
        <v>0</v>
      </c>
      <c r="Q28" s="73">
        <f>'2SEPT'!R29+'3OCT'!R28+'4NOV'!Q28+'5DEC'!Q28+'6JAN'!Q28+'7FEB'!Q28+'8MAR'!Q28+'9APR'!Q28+'10MAY'!Q28+'11JUN'!Q28+'12JUL'!Q28</f>
        <v>0</v>
      </c>
      <c r="R28" s="73">
        <f>'2SEPT'!S29+'3OCT'!S28+'4NOV'!R28+'5DEC'!R28+'6JAN'!R28+'7FEB'!R28+'8MAR'!R28+'9APR'!R28+'10MAY'!R28+'11JUN'!R28+'12JUL'!R28</f>
        <v>0</v>
      </c>
      <c r="S28" s="73">
        <f>'2SEPT'!T29+'3OCT'!T28+'4NOV'!S28+'5DEC'!S28+'6JAN'!S28+'7FEB'!S28+'8MAR'!S28+'9APR'!S28+'10MAY'!S28+'11JUN'!S28+'12JUL'!S28</f>
        <v>0</v>
      </c>
      <c r="T28" s="105">
        <f>'2SEPT'!U29+'3OCT'!U28+'4NOV'!T28+'5DEC'!T28+'6JAN'!T28+'7FEB'!T28+'8MAR'!T28+'9APR'!T28+'10MAY'!T28+'11JUN'!T28+'12JUL'!T28</f>
        <v>0</v>
      </c>
      <c r="U28" s="73">
        <f>'2SEPT'!V29+'3OCT'!V28+'4NOV'!U28+'5DEC'!U28+'6JAN'!U28+'7FEB'!U28+'8MAR'!U28+'9APR'!U28+'10MAY'!U28+'11JUN'!U28+'12JUL'!U28</f>
        <v>0</v>
      </c>
      <c r="V28" s="73">
        <f>'2SEPT'!W29+'3OCT'!W28+'4NOV'!V28+'5DEC'!V28+'6JAN'!V28+'7FEB'!V28+'8MAR'!V28+'9APR'!V28+'10MAY'!V28+'11JUN'!V28+'12JUL'!V28</f>
        <v>0</v>
      </c>
      <c r="W28" s="73">
        <f>'2SEPT'!X29+'3OCT'!X28+'4NOV'!W28+'5DEC'!W28+'6JAN'!W28+'7FEB'!W28+'8MAR'!W28+'9APR'!W28+'10MAY'!W28+'11JUN'!W28+'12JUL'!W28</f>
        <v>0</v>
      </c>
      <c r="X28" s="73">
        <f>'2SEPT'!Y29+'3OCT'!Y28+'4NOV'!X28+'5DEC'!X28+'6JAN'!X28+'7FEB'!X28+'8MAR'!X28+'9APR'!X28+'10MAY'!X28+'11JUN'!X28+'12JUL'!X28</f>
        <v>0</v>
      </c>
      <c r="Y28" s="106">
        <f>'2SEPT'!Z29+'3OCT'!Z28+'4NOV'!Y28+'5DEC'!Y28+'6JAN'!Y28+'7FEB'!Y28+'8MAR'!Y28+'9APR'!Y28+'10MAY'!Y28+'11JUN'!Y28+'12JUL'!Y28</f>
        <v>0</v>
      </c>
      <c r="Z28" s="73">
        <f>'2SEPT'!AA29+'3OCT'!AA28+'4NOV'!Z28+'5DEC'!Z28+'6JAN'!Z28+'7FEB'!Z28+'8MAR'!Z28+'9APR'!Z28+'10MAY'!Z28+'11JUN'!Z28+'12JUL'!Z28</f>
        <v>0</v>
      </c>
      <c r="AA28" s="73">
        <f>'2SEPT'!AB29+'3OCT'!AB28+'4NOV'!AA28+'5DEC'!AA28+'6JAN'!AA28+'7FEB'!AA28+'8MAR'!AA28+'9APR'!AA28+'10MAY'!AA28+'11JUN'!AA28+'12JUL'!AA28</f>
        <v>0</v>
      </c>
      <c r="AB28" s="73">
        <f>'2SEPT'!AC29+'3OCT'!AC28+'4NOV'!AB28+'5DEC'!AB28+'6JAN'!AB28+'7FEB'!AB28+'8MAR'!AB28+'9APR'!AB28+'10MAY'!AB28+'11JUN'!AB28+'12JUL'!AB28</f>
        <v>0</v>
      </c>
      <c r="AC28" s="73">
        <f>'2SEPT'!AD29+'3OCT'!AD28+'4NOV'!AC28+'5DEC'!AC28+'6JAN'!AC28+'7FEB'!AC28+'8MAR'!AC28+'9APR'!AC28+'10MAY'!AC28+'11JUN'!AC28+'12JUL'!AC28</f>
        <v>0</v>
      </c>
      <c r="AD28" s="107">
        <f>'2SEPT'!AE29+'3OCT'!AE28+'4NOV'!AD28+'5DEC'!AD28+'6JAN'!AD28+'7FEB'!AD28+'8MAR'!AD28+'9APR'!AD28+'10MAY'!AD28+'11JUN'!AD28+'12JUL'!AD28</f>
        <v>0</v>
      </c>
      <c r="AE28" s="73">
        <f>'2SEPT'!AF29+'3OCT'!AF28+'4NOV'!AE28+'5DEC'!AE28+'6JAN'!AE28+'7FEB'!AE28+'8MAR'!AE28+'9APR'!AE28+'10MAY'!AE28+'11JUN'!AE28+'12JUL'!AE28</f>
        <v>0</v>
      </c>
      <c r="AF28" s="73">
        <f>'2SEPT'!AG29+'3OCT'!AG28+'4NOV'!AF28+'5DEC'!AF28+'6JAN'!AF28+'7FEB'!AF28+'8MAR'!AF28+'9APR'!AF28+'10MAY'!AF28+'11JUN'!AF28+'12JUL'!AF28</f>
        <v>0</v>
      </c>
      <c r="AG28" s="73">
        <f>'2SEPT'!AH29+'3OCT'!AH28+'4NOV'!AG28+'5DEC'!AG28+'6JAN'!AG28+'7FEB'!AG28+'8MAR'!AG28+'9APR'!AG28+'10MAY'!AG28+'11JUN'!AG28+'12JUL'!AG28</f>
        <v>0</v>
      </c>
      <c r="AH28" s="110">
        <f>'2SEPT'!AI29+'3OCT'!AI28+'4NOV'!AH28+'5DEC'!AH28+'6JAN'!AH28+'7FEB'!AH28+'8MAR'!AH28+'9APR'!AH28+'10MAY'!AH28+'11JUN'!AH28+'12JUL'!AH28</f>
        <v>45643</v>
      </c>
      <c r="AI28" s="51">
        <f>ORIGINAL!AC28-'TOTAL PMTS'!AH28</f>
        <v>27470</v>
      </c>
      <c r="AJ28" s="51">
        <f>ALLOCATION!Z28-'TOTAL PMTS'!AH28</f>
        <v>27470</v>
      </c>
    </row>
    <row r="29" spans="1:36">
      <c r="A29" s="124" t="s">
        <v>39</v>
      </c>
      <c r="B29" s="125" t="s">
        <v>213</v>
      </c>
      <c r="C29" s="126" t="s">
        <v>183</v>
      </c>
      <c r="D29" s="73">
        <f>'2SEPT'!D30+'3OCT'!D29+'4NOV'!D29+'5DEC'!D29+'6JAN'!D29+'7FEB'!D29+'8MAR'!D29+'9APR'!D29+'10MAY'!D29+'11JUN'!D29+'12JUL'!D29</f>
        <v>61609.465800000005</v>
      </c>
      <c r="E29" s="73">
        <f>'2SEPT'!E30+'3OCT'!E29+'4NOV'!E29+'5DEC'!E29+'6JAN'!E29+'7FEB'!E29+'8MAR'!E29+'9APR'!E29+'10MAY'!E29+'11JUN'!E29+'12JUL'!E29</f>
        <v>33734.7906</v>
      </c>
      <c r="F29" s="73">
        <f>'2SEPT'!F30+'3OCT'!F29+'4NOV'!F29+'5DEC'!F29+'6JAN'!F29+'7FEB'!F29+'8MAR'!F29+'9APR'!F29+'10MAY'!F29+'11JUN'!F29+'12JUL'!F29</f>
        <v>24077.879700000001</v>
      </c>
      <c r="G29" s="73">
        <f>'2SEPT'!G30+'3OCT'!G29+'4NOV'!G29+'5DEC'!G29+'6JAN'!G29+'7FEB'!G29+'8MAR'!G29+'9APR'!G29+'10MAY'!G29+'11JUN'!G29+'12JUL'!G29</f>
        <v>16778.370699999999</v>
      </c>
      <c r="H29" s="73">
        <f>'2SEPT'!H30+'3OCT'!H29+'4NOV'!H29+'5DEC'!H29+'6JAN'!H29+'7FEB'!H29+'8MAR'!H29+'9APR'!H29+'10MAY'!H29+'11JUN'!H29+'12JUL'!H29</f>
        <v>12688.493200000001</v>
      </c>
      <c r="I29" s="104">
        <f>'2SEPT'!I30+'3OCT'!I29+'4NOV'!I29+'5DEC'!I29+'6JAN'!I29+'7FEB'!I29+'8MAR'!I29+'9APR'!I29+'10MAY'!I29+'11JUN'!I29+'12JUL'!I29</f>
        <v>148889</v>
      </c>
      <c r="J29" s="73" t="e">
        <f>'2SEPT'!K30+'3OCT'!K29+'4NOV'!J29+'5DEC'!J29+'6JAN'!J29+'7FEB'!J29+'8MAR'!J29+'9APR'!J29+'10MAY'!J29+'11JUN'!J29+'12JUL'!J29</f>
        <v>#VALUE!</v>
      </c>
      <c r="K29" s="73">
        <f>'2SEPT'!L30+'3OCT'!L29+'4NOV'!K29+'5DEC'!K29+'6JAN'!K29+'7FEB'!K29+'8MAR'!K29+'9APR'!K29+'10MAY'!K29+'11JUN'!K29+'12JUL'!K29</f>
        <v>0</v>
      </c>
      <c r="L29" s="73">
        <f>'2SEPT'!M30+'3OCT'!M29+'4NOV'!L29+'5DEC'!L29+'6JAN'!L29+'7FEB'!L29+'8MAR'!L29+'9APR'!L29+'10MAY'!L29+'11JUN'!L29+'12JUL'!L29</f>
        <v>0</v>
      </c>
      <c r="M29" s="73">
        <f>'2SEPT'!N30+'3OCT'!N29+'4NOV'!M29+'5DEC'!M29+'6JAN'!M29+'7FEB'!M29+'8MAR'!M29+'9APR'!M29+'10MAY'!M29+'11JUN'!M29+'12JUL'!M29</f>
        <v>0</v>
      </c>
      <c r="N29" s="73">
        <f>'2SEPT'!O30+'3OCT'!O29+'4NOV'!N29+'5DEC'!N29+'6JAN'!N29+'7FEB'!N29+'8MAR'!N29+'9APR'!N29+'10MAY'!N29+'11JUN'!N29+'12JUL'!N29</f>
        <v>0</v>
      </c>
      <c r="O29" s="73">
        <f>'2SEPT'!P30+'3OCT'!P29+'4NOV'!O29+'5DEC'!O29+'6JAN'!O29+'7FEB'!O29+'8MAR'!O29+'9APR'!O29+'10MAY'!O29+'11JUN'!O29+'12JUL'!O29</f>
        <v>0</v>
      </c>
      <c r="P29" s="73">
        <f>'2SEPT'!Q30+'3OCT'!Q29+'4NOV'!P29+'5DEC'!P29+'6JAN'!P29+'7FEB'!P29+'8MAR'!P29+'9APR'!P29+'10MAY'!P29+'11JUN'!P29+'12JUL'!P29</f>
        <v>0</v>
      </c>
      <c r="Q29" s="73">
        <f>'2SEPT'!R30+'3OCT'!R29+'4NOV'!Q29+'5DEC'!Q29+'6JAN'!Q29+'7FEB'!Q29+'8MAR'!Q29+'9APR'!Q29+'10MAY'!Q29+'11JUN'!Q29+'12JUL'!Q29</f>
        <v>0</v>
      </c>
      <c r="R29" s="73">
        <f>'2SEPT'!S30+'3OCT'!S29+'4NOV'!R29+'5DEC'!R29+'6JAN'!R29+'7FEB'!R29+'8MAR'!R29+'9APR'!R29+'10MAY'!R29+'11JUN'!R29+'12JUL'!R29</f>
        <v>0</v>
      </c>
      <c r="S29" s="73">
        <f>'2SEPT'!T30+'3OCT'!T29+'4NOV'!S29+'5DEC'!S29+'6JAN'!S29+'7FEB'!S29+'8MAR'!S29+'9APR'!S29+'10MAY'!S29+'11JUN'!S29+'12JUL'!S29</f>
        <v>0</v>
      </c>
      <c r="T29" s="105">
        <f>'2SEPT'!U30+'3OCT'!U29+'4NOV'!T29+'5DEC'!T29+'6JAN'!T29+'7FEB'!T29+'8MAR'!T29+'9APR'!T29+'10MAY'!T29+'11JUN'!T29+'12JUL'!T29</f>
        <v>0</v>
      </c>
      <c r="U29" s="73">
        <f>'2SEPT'!V30+'3OCT'!V29+'4NOV'!U29+'5DEC'!U29+'6JAN'!U29+'7FEB'!U29+'8MAR'!U29+'9APR'!U29+'10MAY'!U29+'11JUN'!U29+'12JUL'!U29</f>
        <v>0</v>
      </c>
      <c r="V29" s="73">
        <f>'2SEPT'!W30+'3OCT'!W29+'4NOV'!V29+'5DEC'!V29+'6JAN'!V29+'7FEB'!V29+'8MAR'!V29+'9APR'!V29+'10MAY'!V29+'11JUN'!V29+'12JUL'!V29</f>
        <v>0</v>
      </c>
      <c r="W29" s="73">
        <f>'2SEPT'!X30+'3OCT'!X29+'4NOV'!W29+'5DEC'!W29+'6JAN'!W29+'7FEB'!W29+'8MAR'!W29+'9APR'!W29+'10MAY'!W29+'11JUN'!W29+'12JUL'!W29</f>
        <v>0</v>
      </c>
      <c r="X29" s="73">
        <f>'2SEPT'!Y30+'3OCT'!Y29+'4NOV'!X29+'5DEC'!X29+'6JAN'!X29+'7FEB'!X29+'8MAR'!X29+'9APR'!X29+'10MAY'!X29+'11JUN'!X29+'12JUL'!X29</f>
        <v>0</v>
      </c>
      <c r="Y29" s="106">
        <f>'2SEPT'!Z30+'3OCT'!Z29+'4NOV'!Y29+'5DEC'!Y29+'6JAN'!Y29+'7FEB'!Y29+'8MAR'!Y29+'9APR'!Y29+'10MAY'!Y29+'11JUN'!Y29+'12JUL'!Y29</f>
        <v>0</v>
      </c>
      <c r="Z29" s="73">
        <f>'2SEPT'!AA30+'3OCT'!AA29+'4NOV'!Z29+'5DEC'!Z29+'6JAN'!Z29+'7FEB'!Z29+'8MAR'!Z29+'9APR'!Z29+'10MAY'!Z29+'11JUN'!Z29+'12JUL'!Z29</f>
        <v>0</v>
      </c>
      <c r="AA29" s="73">
        <f>'2SEPT'!AB30+'3OCT'!AB29+'4NOV'!AA29+'5DEC'!AA29+'6JAN'!AA29+'7FEB'!AA29+'8MAR'!AA29+'9APR'!AA29+'10MAY'!AA29+'11JUN'!AA29+'12JUL'!AA29</f>
        <v>0</v>
      </c>
      <c r="AB29" s="73">
        <f>'2SEPT'!AC30+'3OCT'!AC29+'4NOV'!AB29+'5DEC'!AB29+'6JAN'!AB29+'7FEB'!AB29+'8MAR'!AB29+'9APR'!AB29+'10MAY'!AB29+'11JUN'!AB29+'12JUL'!AB29</f>
        <v>0</v>
      </c>
      <c r="AC29" s="73">
        <f>'2SEPT'!AD30+'3OCT'!AD29+'4NOV'!AC29+'5DEC'!AC29+'6JAN'!AC29+'7FEB'!AC29+'8MAR'!AC29+'9APR'!AC29+'10MAY'!AC29+'11JUN'!AC29+'12JUL'!AC29</f>
        <v>0</v>
      </c>
      <c r="AD29" s="107">
        <f>'2SEPT'!AE30+'3OCT'!AE29+'4NOV'!AD29+'5DEC'!AD29+'6JAN'!AD29+'7FEB'!AD29+'8MAR'!AD29+'9APR'!AD29+'10MAY'!AD29+'11JUN'!AD29+'12JUL'!AD29</f>
        <v>0</v>
      </c>
      <c r="AE29" s="73">
        <f>'2SEPT'!AF30+'3OCT'!AF29+'4NOV'!AE29+'5DEC'!AE29+'6JAN'!AE29+'7FEB'!AE29+'8MAR'!AE29+'9APR'!AE29+'10MAY'!AE29+'11JUN'!AE29+'12JUL'!AE29</f>
        <v>0</v>
      </c>
      <c r="AF29" s="73">
        <f>'2SEPT'!AG30+'3OCT'!AG29+'4NOV'!AF29+'5DEC'!AF29+'6JAN'!AF29+'7FEB'!AF29+'8MAR'!AF29+'9APR'!AF29+'10MAY'!AF29+'11JUN'!AF29+'12JUL'!AF29</f>
        <v>0</v>
      </c>
      <c r="AG29" s="73">
        <f>'2SEPT'!AH30+'3OCT'!AH29+'4NOV'!AG29+'5DEC'!AG29+'6JAN'!AG29+'7FEB'!AG29+'8MAR'!AG29+'9APR'!AG29+'10MAY'!AG29+'11JUN'!AG29+'12JUL'!AG29</f>
        <v>0</v>
      </c>
      <c r="AH29" s="110">
        <f>'2SEPT'!AI30+'3OCT'!AI29+'4NOV'!AH29+'5DEC'!AH29+'6JAN'!AH29+'7FEB'!AH29+'8MAR'!AH29+'9APR'!AH29+'10MAY'!AH29+'11JUN'!AH29+'12JUL'!AH29</f>
        <v>164725.27000000002</v>
      </c>
      <c r="AI29" s="51">
        <f>ORIGINAL!AC29-'TOTAL PMTS'!AH29</f>
        <v>106354</v>
      </c>
      <c r="AJ29" s="51">
        <f>ALLOCATION!Z29-'TOTAL PMTS'!AH29</f>
        <v>106354</v>
      </c>
    </row>
    <row r="30" spans="1:36">
      <c r="A30" s="124" t="s">
        <v>40</v>
      </c>
      <c r="B30" s="125" t="s">
        <v>214</v>
      </c>
      <c r="C30" s="126" t="s">
        <v>183</v>
      </c>
      <c r="D30" s="73">
        <f>'2SEPT'!D31+'3OCT'!D30+'4NOV'!D30+'5DEC'!D30+'6JAN'!D30+'7FEB'!D30+'8MAR'!D30+'9APR'!D30+'10MAY'!D30+'11JUN'!D30+'12JUL'!D30</f>
        <v>13255</v>
      </c>
      <c r="E30" s="73">
        <f>'2SEPT'!E31+'3OCT'!E30+'4NOV'!E30+'5DEC'!E30+'6JAN'!E30+'7FEB'!E30+'8MAR'!E30+'9APR'!E30+'10MAY'!E30+'11JUN'!E30+'12JUL'!E30</f>
        <v>7256</v>
      </c>
      <c r="F30" s="73">
        <f>'2SEPT'!F31+'3OCT'!F30+'4NOV'!F30+'5DEC'!F30+'6JAN'!F30+'7FEB'!F30+'8MAR'!F30+'9APR'!F30+'10MAY'!F30+'11JUN'!F30+'12JUL'!F30</f>
        <v>5180</v>
      </c>
      <c r="G30" s="73">
        <f>'2SEPT'!G31+'3OCT'!G30+'4NOV'!G30+'5DEC'!G30+'6JAN'!G30+'7FEB'!G30+'8MAR'!G30+'9APR'!G30+'10MAY'!G30+'11JUN'!G30+'12JUL'!G30</f>
        <v>3610</v>
      </c>
      <c r="H30" s="73">
        <f>'2SEPT'!H31+'3OCT'!H30+'4NOV'!H30+'5DEC'!H30+'6JAN'!H30+'7FEB'!H30+'8MAR'!H30+'9APR'!H30+'10MAY'!H30+'11JUN'!H30+'12JUL'!H30</f>
        <v>2730</v>
      </c>
      <c r="I30" s="104">
        <f>'2SEPT'!I31+'3OCT'!I30+'4NOV'!I30+'5DEC'!I30+'6JAN'!I30+'7FEB'!I30+'8MAR'!I30+'9APR'!I30+'10MAY'!I30+'11JUN'!I30+'12JUL'!I30</f>
        <v>32031</v>
      </c>
      <c r="J30" s="73" t="e">
        <f>'2SEPT'!K31+'3OCT'!K30+'4NOV'!J30+'5DEC'!J30+'6JAN'!J30+'7FEB'!J30+'8MAR'!J30+'9APR'!J30+'10MAY'!J30+'11JUN'!J30+'12JUL'!J30</f>
        <v>#VALUE!</v>
      </c>
      <c r="K30" s="73">
        <f>'2SEPT'!L31+'3OCT'!L30+'4NOV'!K30+'5DEC'!K30+'6JAN'!K30+'7FEB'!K30+'8MAR'!K30+'9APR'!K30+'10MAY'!K30+'11JUN'!K30+'12JUL'!K30</f>
        <v>0</v>
      </c>
      <c r="L30" s="73">
        <f>'2SEPT'!M31+'3OCT'!M30+'4NOV'!L30+'5DEC'!L30+'6JAN'!L30+'7FEB'!L30+'8MAR'!L30+'9APR'!L30+'10MAY'!L30+'11JUN'!L30+'12JUL'!L30</f>
        <v>0</v>
      </c>
      <c r="M30" s="73">
        <f>'2SEPT'!N31+'3OCT'!N30+'4NOV'!M30+'5DEC'!M30+'6JAN'!M30+'7FEB'!M30+'8MAR'!M30+'9APR'!M30+'10MAY'!M30+'11JUN'!M30+'12JUL'!M30</f>
        <v>0</v>
      </c>
      <c r="N30" s="73">
        <f>'2SEPT'!O31+'3OCT'!O30+'4NOV'!N30+'5DEC'!N30+'6JAN'!N30+'7FEB'!N30+'8MAR'!N30+'9APR'!N30+'10MAY'!N30+'11JUN'!N30+'12JUL'!N30</f>
        <v>0</v>
      </c>
      <c r="O30" s="73">
        <f>'2SEPT'!P31+'3OCT'!P30+'4NOV'!O30+'5DEC'!O30+'6JAN'!O30+'7FEB'!O30+'8MAR'!O30+'9APR'!O30+'10MAY'!O30+'11JUN'!O30+'12JUL'!O30</f>
        <v>0</v>
      </c>
      <c r="P30" s="73">
        <f>'2SEPT'!Q31+'3OCT'!Q30+'4NOV'!P30+'5DEC'!P30+'6JAN'!P30+'7FEB'!P30+'8MAR'!P30+'9APR'!P30+'10MAY'!P30+'11JUN'!P30+'12JUL'!P30</f>
        <v>0</v>
      </c>
      <c r="Q30" s="73">
        <f>'2SEPT'!R31+'3OCT'!R30+'4NOV'!Q30+'5DEC'!Q30+'6JAN'!Q30+'7FEB'!Q30+'8MAR'!Q30+'9APR'!Q30+'10MAY'!Q30+'11JUN'!Q30+'12JUL'!Q30</f>
        <v>0</v>
      </c>
      <c r="R30" s="73">
        <f>'2SEPT'!S31+'3OCT'!S30+'4NOV'!R30+'5DEC'!R30+'6JAN'!R30+'7FEB'!R30+'8MAR'!R30+'9APR'!R30+'10MAY'!R30+'11JUN'!R30+'12JUL'!R30</f>
        <v>0</v>
      </c>
      <c r="S30" s="73">
        <f>'2SEPT'!T31+'3OCT'!T30+'4NOV'!S30+'5DEC'!S30+'6JAN'!S30+'7FEB'!S30+'8MAR'!S30+'9APR'!S30+'10MAY'!S30+'11JUN'!S30+'12JUL'!S30</f>
        <v>0</v>
      </c>
      <c r="T30" s="105">
        <f>'2SEPT'!U31+'3OCT'!U30+'4NOV'!T30+'5DEC'!T30+'6JAN'!T30+'7FEB'!T30+'8MAR'!T30+'9APR'!T30+'10MAY'!T30+'11JUN'!T30+'12JUL'!T30</f>
        <v>0</v>
      </c>
      <c r="U30" s="73">
        <f>'2SEPT'!V31+'3OCT'!V30+'4NOV'!U30+'5DEC'!U30+'6JAN'!U30+'7FEB'!U30+'8MAR'!U30+'9APR'!U30+'10MAY'!U30+'11JUN'!U30+'12JUL'!U30</f>
        <v>0</v>
      </c>
      <c r="V30" s="73">
        <f>'2SEPT'!W31+'3OCT'!W30+'4NOV'!V30+'5DEC'!V30+'6JAN'!V30+'7FEB'!V30+'8MAR'!V30+'9APR'!V30+'10MAY'!V30+'11JUN'!V30+'12JUL'!V30</f>
        <v>0</v>
      </c>
      <c r="W30" s="73">
        <f>'2SEPT'!X31+'3OCT'!X30+'4NOV'!W30+'5DEC'!W30+'6JAN'!W30+'7FEB'!W30+'8MAR'!W30+'9APR'!W30+'10MAY'!W30+'11JUN'!W30+'12JUL'!W30</f>
        <v>0</v>
      </c>
      <c r="X30" s="73">
        <f>'2SEPT'!Y31+'3OCT'!Y30+'4NOV'!X30+'5DEC'!X30+'6JAN'!X30+'7FEB'!X30+'8MAR'!X30+'9APR'!X30+'10MAY'!X30+'11JUN'!X30+'12JUL'!X30</f>
        <v>0</v>
      </c>
      <c r="Y30" s="106">
        <f>'2SEPT'!Z31+'3OCT'!Z30+'4NOV'!Y30+'5DEC'!Y30+'6JAN'!Y30+'7FEB'!Y30+'8MAR'!Y30+'9APR'!Y30+'10MAY'!Y30+'11JUN'!Y30+'12JUL'!Y30</f>
        <v>0</v>
      </c>
      <c r="Z30" s="73">
        <f>'2SEPT'!AA31+'3OCT'!AA30+'4NOV'!Z30+'5DEC'!Z30+'6JAN'!Z30+'7FEB'!Z30+'8MAR'!Z30+'9APR'!Z30+'10MAY'!Z30+'11JUN'!Z30+'12JUL'!Z30</f>
        <v>0</v>
      </c>
      <c r="AA30" s="73">
        <f>'2SEPT'!AB31+'3OCT'!AB30+'4NOV'!AA30+'5DEC'!AA30+'6JAN'!AA30+'7FEB'!AA30+'8MAR'!AA30+'9APR'!AA30+'10MAY'!AA30+'11JUN'!AA30+'12JUL'!AA30</f>
        <v>0</v>
      </c>
      <c r="AB30" s="73">
        <f>'2SEPT'!AC31+'3OCT'!AC30+'4NOV'!AB30+'5DEC'!AB30+'6JAN'!AB30+'7FEB'!AB30+'8MAR'!AB30+'9APR'!AB30+'10MAY'!AB30+'11JUN'!AB30+'12JUL'!AB30</f>
        <v>0</v>
      </c>
      <c r="AC30" s="73">
        <f>'2SEPT'!AD31+'3OCT'!AD30+'4NOV'!AC30+'5DEC'!AC30+'6JAN'!AC30+'7FEB'!AC30+'8MAR'!AC30+'9APR'!AC30+'10MAY'!AC30+'11JUN'!AC30+'12JUL'!AC30</f>
        <v>0</v>
      </c>
      <c r="AD30" s="107">
        <f>'2SEPT'!AE31+'3OCT'!AE30+'4NOV'!AD30+'5DEC'!AD30+'6JAN'!AD30+'7FEB'!AD30+'8MAR'!AD30+'9APR'!AD30+'10MAY'!AD30+'11JUN'!AD30+'12JUL'!AD30</f>
        <v>0</v>
      </c>
      <c r="AE30" s="73">
        <f>'2SEPT'!AF31+'3OCT'!AF30+'4NOV'!AE30+'5DEC'!AE30+'6JAN'!AE30+'7FEB'!AE30+'8MAR'!AE30+'9APR'!AE30+'10MAY'!AE30+'11JUN'!AE30+'12JUL'!AE30</f>
        <v>0</v>
      </c>
      <c r="AF30" s="73">
        <f>'2SEPT'!AG31+'3OCT'!AG30+'4NOV'!AF30+'5DEC'!AF30+'6JAN'!AF30+'7FEB'!AF30+'8MAR'!AF30+'9APR'!AF30+'10MAY'!AF30+'11JUN'!AF30+'12JUL'!AF30</f>
        <v>0</v>
      </c>
      <c r="AG30" s="73">
        <f>'2SEPT'!AH31+'3OCT'!AH30+'4NOV'!AG30+'5DEC'!AG30+'6JAN'!AG30+'7FEB'!AG30+'8MAR'!AG30+'9APR'!AG30+'10MAY'!AG30+'11JUN'!AG30+'12JUL'!AG30</f>
        <v>0</v>
      </c>
      <c r="AH30" s="110">
        <f>'2SEPT'!AI31+'3OCT'!AI30+'4NOV'!AH30+'5DEC'!AH30+'6JAN'!AH30+'7FEB'!AH30+'8MAR'!AH30+'9APR'!AH30+'10MAY'!AH30+'11JUN'!AH30+'12JUL'!AH30</f>
        <v>48445</v>
      </c>
      <c r="AI30" s="51">
        <f>ORIGINAL!AC30-'TOTAL PMTS'!AH30</f>
        <v>-44845</v>
      </c>
      <c r="AJ30" s="51">
        <f>ALLOCATION!Z30-'TOTAL PMTS'!AH30</f>
        <v>32041</v>
      </c>
    </row>
    <row r="31" spans="1:36">
      <c r="A31" s="124" t="s">
        <v>41</v>
      </c>
      <c r="B31" s="125" t="s">
        <v>215</v>
      </c>
      <c r="C31" s="133" t="s">
        <v>216</v>
      </c>
      <c r="D31" s="73">
        <f>'2SEPT'!D32+'3OCT'!D31+'4NOV'!D31+'5DEC'!D31+'6JAN'!D31+'7FEB'!D31+'8MAR'!D31+'9APR'!D31+'10MAY'!D31+'11JUN'!D31+'12JUL'!D31</f>
        <v>656650.2648</v>
      </c>
      <c r="E31" s="73">
        <f>'2SEPT'!E32+'3OCT'!E31+'4NOV'!E31+'5DEC'!E31+'6JAN'!E31+'7FEB'!E31+'8MAR'!E31+'9APR'!E31+'10MAY'!E31+'11JUN'!E31+'12JUL'!E31</f>
        <v>359565.53359999997</v>
      </c>
      <c r="F31" s="73">
        <f>'2SEPT'!F32+'3OCT'!F31+'4NOV'!F31+'5DEC'!F31+'6JAN'!F31+'7FEB'!F31+'8MAR'!F31+'9APR'!F31+'10MAY'!F31+'11JUN'!F31+'12JUL'!F31</f>
        <v>256623.13320000001</v>
      </c>
      <c r="G31" s="73">
        <f>'2SEPT'!G32+'3OCT'!G31+'4NOV'!G31+'5DEC'!G31+'6JAN'!G31+'7FEB'!G31+'8MAR'!G31+'9APR'!G31+'10MAY'!G31+'11JUN'!G31+'12JUL'!G31</f>
        <v>178827.7292</v>
      </c>
      <c r="H31" s="73">
        <f>'2SEPT'!H32+'3OCT'!H31+'4NOV'!H31+'5DEC'!H31+'6JAN'!H31+'7FEB'!H31+'8MAR'!H31+'9APR'!H31+'10MAY'!H31+'11JUN'!H31+'12JUL'!H31</f>
        <v>135214.33919999999</v>
      </c>
      <c r="I31" s="104">
        <f>'2SEPT'!I32+'3OCT'!I31+'4NOV'!I31+'5DEC'!I31+'6JAN'!I31+'7FEB'!I31+'8MAR'!I31+'9APR'!I31+'10MAY'!I31+'11JUN'!I31+'12JUL'!I31</f>
        <v>1586881</v>
      </c>
      <c r="J31" s="73" t="e">
        <f>'2SEPT'!K32+'3OCT'!K31+'4NOV'!J31+'5DEC'!J31+'6JAN'!J31+'7FEB'!J31+'8MAR'!J31+'9APR'!J31+'10MAY'!J31+'11JUN'!J31+'12JUL'!J31</f>
        <v>#VALUE!</v>
      </c>
      <c r="K31" s="73">
        <f>'2SEPT'!L32+'3OCT'!L31+'4NOV'!K31+'5DEC'!K31+'6JAN'!K31+'7FEB'!K31+'8MAR'!K31+'9APR'!K31+'10MAY'!K31+'11JUN'!K31+'12JUL'!K31</f>
        <v>0</v>
      </c>
      <c r="L31" s="73">
        <f>'2SEPT'!M32+'3OCT'!M31+'4NOV'!L31+'5DEC'!L31+'6JAN'!L31+'7FEB'!L31+'8MAR'!L31+'9APR'!L31+'10MAY'!L31+'11JUN'!L31+'12JUL'!L31</f>
        <v>0</v>
      </c>
      <c r="M31" s="73">
        <f>'2SEPT'!N32+'3OCT'!N31+'4NOV'!M31+'5DEC'!M31+'6JAN'!M31+'7FEB'!M31+'8MAR'!M31+'9APR'!M31+'10MAY'!M31+'11JUN'!M31+'12JUL'!M31</f>
        <v>0</v>
      </c>
      <c r="N31" s="73">
        <f>'2SEPT'!O32+'3OCT'!O31+'4NOV'!N31+'5DEC'!N31+'6JAN'!N31+'7FEB'!N31+'8MAR'!N31+'9APR'!N31+'10MAY'!N31+'11JUN'!N31+'12JUL'!N31</f>
        <v>0</v>
      </c>
      <c r="O31" s="73">
        <f>'2SEPT'!P32+'3OCT'!P31+'4NOV'!O31+'5DEC'!O31+'6JAN'!O31+'7FEB'!O31+'8MAR'!O31+'9APR'!O31+'10MAY'!O31+'11JUN'!O31+'12JUL'!O31</f>
        <v>0</v>
      </c>
      <c r="P31" s="73">
        <f>'2SEPT'!Q32+'3OCT'!Q31+'4NOV'!P31+'5DEC'!P31+'6JAN'!P31+'7FEB'!P31+'8MAR'!P31+'9APR'!P31+'10MAY'!P31+'11JUN'!P31+'12JUL'!P31</f>
        <v>244507</v>
      </c>
      <c r="Q31" s="73">
        <f>'2SEPT'!R32+'3OCT'!R31+'4NOV'!Q31+'5DEC'!Q31+'6JAN'!Q31+'7FEB'!Q31+'8MAR'!Q31+'9APR'!Q31+'10MAY'!Q31+'11JUN'!Q31+'12JUL'!Q31</f>
        <v>0</v>
      </c>
      <c r="R31" s="73">
        <f>'2SEPT'!S32+'3OCT'!S31+'4NOV'!R31+'5DEC'!R31+'6JAN'!R31+'7FEB'!R31+'8MAR'!R31+'9APR'!R31+'10MAY'!R31+'11JUN'!R31+'12JUL'!R31</f>
        <v>0</v>
      </c>
      <c r="S31" s="73">
        <f>'2SEPT'!T32+'3OCT'!T31+'4NOV'!S31+'5DEC'!S31+'6JAN'!S31+'7FEB'!S31+'8MAR'!S31+'9APR'!S31+'10MAY'!S31+'11JUN'!S31+'12JUL'!S31</f>
        <v>0</v>
      </c>
      <c r="T31" s="105">
        <f>'2SEPT'!U32+'3OCT'!U31+'4NOV'!T31+'5DEC'!T31+'6JAN'!T31+'7FEB'!T31+'8MAR'!T31+'9APR'!T31+'10MAY'!T31+'11JUN'!T31+'12JUL'!T31</f>
        <v>0</v>
      </c>
      <c r="U31" s="73">
        <f>'2SEPT'!V32+'3OCT'!V31+'4NOV'!U31+'5DEC'!U31+'6JAN'!U31+'7FEB'!U31+'8MAR'!U31+'9APR'!U31+'10MAY'!U31+'11JUN'!U31+'12JUL'!U31</f>
        <v>1336087</v>
      </c>
      <c r="V31" s="73">
        <f>'2SEPT'!W32+'3OCT'!W31+'4NOV'!V31+'5DEC'!V31+'6JAN'!V31+'7FEB'!V31+'8MAR'!V31+'9APR'!V31+'10MAY'!V31+'11JUN'!V31+'12JUL'!V31</f>
        <v>0</v>
      </c>
      <c r="W31" s="73">
        <f>'2SEPT'!X32+'3OCT'!X31+'4NOV'!W31+'5DEC'!W31+'6JAN'!W31+'7FEB'!W31+'8MAR'!W31+'9APR'!W31+'10MAY'!W31+'11JUN'!W31+'12JUL'!W31</f>
        <v>0</v>
      </c>
      <c r="X31" s="73">
        <f>'2SEPT'!Y32+'3OCT'!Y31+'4NOV'!X31+'5DEC'!X31+'6JAN'!X31+'7FEB'!X31+'8MAR'!X31+'9APR'!X31+'10MAY'!X31+'11JUN'!X31+'12JUL'!X31</f>
        <v>0</v>
      </c>
      <c r="Y31" s="106">
        <f>'2SEPT'!Z32+'3OCT'!Z31+'4NOV'!Y31+'5DEC'!Y31+'6JAN'!Y31+'7FEB'!Y31+'8MAR'!Y31+'9APR'!Y31+'10MAY'!Y31+'11JUN'!Y31+'12JUL'!Y31</f>
        <v>1336087</v>
      </c>
      <c r="Z31" s="73">
        <f>'2SEPT'!AA32+'3OCT'!AA31+'4NOV'!Z31+'5DEC'!Z31+'6JAN'!Z31+'7FEB'!Z31+'8MAR'!Z31+'9APR'!Z31+'10MAY'!Z31+'11JUN'!Z31+'12JUL'!Z31</f>
        <v>0</v>
      </c>
      <c r="AA31" s="73">
        <f>'2SEPT'!AB32+'3OCT'!AB31+'4NOV'!AA31+'5DEC'!AA31+'6JAN'!AA31+'7FEB'!AA31+'8MAR'!AA31+'9APR'!AA31+'10MAY'!AA31+'11JUN'!AA31+'12JUL'!AA31</f>
        <v>47707</v>
      </c>
      <c r="AB31" s="73">
        <f>'2SEPT'!AC32+'3OCT'!AC31+'4NOV'!AB31+'5DEC'!AB31+'6JAN'!AB31+'7FEB'!AB31+'8MAR'!AB31+'9APR'!AB31+'10MAY'!AB31+'11JUN'!AB31+'12JUL'!AB31</f>
        <v>0</v>
      </c>
      <c r="AC31" s="73">
        <f>'2SEPT'!AD32+'3OCT'!AD31+'4NOV'!AC31+'5DEC'!AC31+'6JAN'!AC31+'7FEB'!AC31+'8MAR'!AC31+'9APR'!AC31+'10MAY'!AC31+'11JUN'!AC31+'12JUL'!AC31</f>
        <v>221537</v>
      </c>
      <c r="AD31" s="107">
        <f>'2SEPT'!AE32+'3OCT'!AE31+'4NOV'!AD31+'5DEC'!AD31+'6JAN'!AD31+'7FEB'!AD31+'8MAR'!AD31+'9APR'!AD31+'10MAY'!AD31+'11JUN'!AD31+'12JUL'!AD31</f>
        <v>269244</v>
      </c>
      <c r="AE31" s="73">
        <f>'2SEPT'!AF32+'3OCT'!AF31+'4NOV'!AE31+'5DEC'!AE31+'6JAN'!AE31+'7FEB'!AE31+'8MAR'!AE31+'9APR'!AE31+'10MAY'!AE31+'11JUN'!AE31+'12JUL'!AE31</f>
        <v>0</v>
      </c>
      <c r="AF31" s="73">
        <f>'2SEPT'!AG32+'3OCT'!AG31+'4NOV'!AF31+'5DEC'!AF31+'6JAN'!AF31+'7FEB'!AF31+'8MAR'!AF31+'9APR'!AF31+'10MAY'!AF31+'11JUN'!AF31+'12JUL'!AF31</f>
        <v>0</v>
      </c>
      <c r="AG31" s="73">
        <f>'2SEPT'!AH32+'3OCT'!AH31+'4NOV'!AG31+'5DEC'!AG31+'6JAN'!AG31+'7FEB'!AG31+'8MAR'!AG31+'9APR'!AG31+'10MAY'!AG31+'11JUN'!AG31+'12JUL'!AG31</f>
        <v>0</v>
      </c>
      <c r="AH31" s="110">
        <f>'2SEPT'!AI32+'3OCT'!AI31+'4NOV'!AH31+'5DEC'!AH31+'6JAN'!AH31+'7FEB'!AH31+'8MAR'!AH31+'9APR'!AH31+'10MAY'!AH31+'11JUN'!AH31+'12JUL'!AH31</f>
        <v>4763415</v>
      </c>
      <c r="AI31" s="51">
        <f>ORIGINAL!AC31-'TOTAL PMTS'!AH31</f>
        <v>1133493</v>
      </c>
      <c r="AJ31" s="51">
        <f>ALLOCATION!Z31-'TOTAL PMTS'!AH31</f>
        <v>1133493</v>
      </c>
    </row>
    <row r="32" spans="1:36">
      <c r="A32" s="124" t="s">
        <v>42</v>
      </c>
      <c r="B32" s="125" t="s">
        <v>217</v>
      </c>
      <c r="C32" s="129" t="s">
        <v>187</v>
      </c>
      <c r="D32" s="73">
        <f>'2SEPT'!D33+'3OCT'!D32+'4NOV'!D32+'5DEC'!D32+'6JAN'!D32+'7FEB'!D32+'8MAR'!D32+'9APR'!D32+'10MAY'!D32+'11JUN'!D32+'12JUL'!D32</f>
        <v>196674</v>
      </c>
      <c r="E32" s="73">
        <f>'2SEPT'!E33+'3OCT'!E32+'4NOV'!E32+'5DEC'!E32+'6JAN'!E32+'7FEB'!E32+'8MAR'!E32+'9APR'!E32+'10MAY'!E32+'11JUN'!E32+'12JUL'!E32</f>
        <v>107775</v>
      </c>
      <c r="F32" s="73">
        <f>'2SEPT'!F33+'3OCT'!F32+'4NOV'!F32+'5DEC'!F32+'6JAN'!F32+'7FEB'!F32+'8MAR'!F32+'9APR'!F32+'10MAY'!F32+'11JUN'!F32+'12JUL'!F32</f>
        <v>76920</v>
      </c>
      <c r="G32" s="73">
        <f>'2SEPT'!G33+'3OCT'!G32+'4NOV'!G32+'5DEC'!G32+'6JAN'!G32+'7FEB'!G32+'8MAR'!G32+'9APR'!G32+'10MAY'!G32+'11JUN'!G32+'12JUL'!G32</f>
        <v>53629</v>
      </c>
      <c r="H32" s="73">
        <f>'2SEPT'!H33+'3OCT'!H32+'4NOV'!H32+'5DEC'!H32+'6JAN'!H32+'7FEB'!H32+'8MAR'!H32+'9APR'!H32+'10MAY'!H32+'11JUN'!H32+'12JUL'!H32</f>
        <v>40160</v>
      </c>
      <c r="I32" s="104">
        <f>'2SEPT'!I33+'3OCT'!I32+'4NOV'!I32+'5DEC'!I32+'6JAN'!I32+'7FEB'!I32+'8MAR'!I32+'9APR'!I32+'10MAY'!I32+'11JUN'!I32+'12JUL'!I32</f>
        <v>475158</v>
      </c>
      <c r="J32" s="73">
        <f>'2SEPT'!K33+'3OCT'!K32+'4NOV'!J32+'5DEC'!J32+'6JAN'!J32+'7FEB'!J32+'8MAR'!J32+'9APR'!J32+'10MAY'!J32+'11JUN'!J32+'12JUL'!J32</f>
        <v>86256.31</v>
      </c>
      <c r="K32" s="73">
        <f>'2SEPT'!L33+'3OCT'!L32+'4NOV'!K32+'5DEC'!K32+'6JAN'!K32+'7FEB'!K32+'8MAR'!K32+'9APR'!K32+'10MAY'!K32+'11JUN'!K32+'12JUL'!K32</f>
        <v>0</v>
      </c>
      <c r="L32" s="73">
        <f>'2SEPT'!M33+'3OCT'!M32+'4NOV'!L32+'5DEC'!L32+'6JAN'!L32+'7FEB'!L32+'8MAR'!L32+'9APR'!L32+'10MAY'!L32+'11JUN'!L32+'12JUL'!L32</f>
        <v>0</v>
      </c>
      <c r="M32" s="73">
        <f>'2SEPT'!N33+'3OCT'!N32+'4NOV'!M32+'5DEC'!M32+'6JAN'!M32+'7FEB'!M32+'8MAR'!M32+'9APR'!M32+'10MAY'!M32+'11JUN'!M32+'12JUL'!M32</f>
        <v>0</v>
      </c>
      <c r="N32" s="73">
        <f>'2SEPT'!O33+'3OCT'!O32+'4NOV'!N32+'5DEC'!N32+'6JAN'!N32+'7FEB'!N32+'8MAR'!N32+'9APR'!N32+'10MAY'!N32+'11JUN'!N32+'12JUL'!N32</f>
        <v>0</v>
      </c>
      <c r="O32" s="73">
        <f>'2SEPT'!P33+'3OCT'!P32+'4NOV'!O32+'5DEC'!O32+'6JAN'!O32+'7FEB'!O32+'8MAR'!O32+'9APR'!O32+'10MAY'!O32+'11JUN'!O32+'12JUL'!O32</f>
        <v>0</v>
      </c>
      <c r="P32" s="73">
        <f>'2SEPT'!Q33+'3OCT'!Q32+'4NOV'!P32+'5DEC'!P32+'6JAN'!P32+'7FEB'!P32+'8MAR'!P32+'9APR'!P32+'10MAY'!P32+'11JUN'!P32+'12JUL'!P32</f>
        <v>0</v>
      </c>
      <c r="Q32" s="73">
        <f>'2SEPT'!R33+'3OCT'!R32+'4NOV'!Q32+'5DEC'!Q32+'6JAN'!Q32+'7FEB'!Q32+'8MAR'!Q32+'9APR'!Q32+'10MAY'!Q32+'11JUN'!Q32+'12JUL'!Q32</f>
        <v>0</v>
      </c>
      <c r="R32" s="73">
        <f>'2SEPT'!S33+'3OCT'!S32+'4NOV'!R32+'5DEC'!R32+'6JAN'!R32+'7FEB'!R32+'8MAR'!R32+'9APR'!R32+'10MAY'!R32+'11JUN'!R32+'12JUL'!R32</f>
        <v>0</v>
      </c>
      <c r="S32" s="73">
        <f>'2SEPT'!T33+'3OCT'!T32+'4NOV'!S32+'5DEC'!S32+'6JAN'!S32+'7FEB'!S32+'8MAR'!S32+'9APR'!S32+'10MAY'!S32+'11JUN'!S32+'12JUL'!S32</f>
        <v>0</v>
      </c>
      <c r="T32" s="105">
        <f>'2SEPT'!U33+'3OCT'!U32+'4NOV'!T32+'5DEC'!T32+'6JAN'!T32+'7FEB'!T32+'8MAR'!T32+'9APR'!T32+'10MAY'!T32+'11JUN'!T32+'12JUL'!T32</f>
        <v>0</v>
      </c>
      <c r="U32" s="73">
        <f>'2SEPT'!V33+'3OCT'!V32+'4NOV'!U32+'5DEC'!U32+'6JAN'!U32+'7FEB'!U32+'8MAR'!U32+'9APR'!U32+'10MAY'!U32+'11JUN'!U32+'12JUL'!U32</f>
        <v>0</v>
      </c>
      <c r="V32" s="73">
        <f>'2SEPT'!W33+'3OCT'!W32+'4NOV'!V32+'5DEC'!V32+'6JAN'!V32+'7FEB'!V32+'8MAR'!V32+'9APR'!V32+'10MAY'!V32+'11JUN'!V32+'12JUL'!V32</f>
        <v>0</v>
      </c>
      <c r="W32" s="73">
        <f>'2SEPT'!X33+'3OCT'!X32+'4NOV'!W32+'5DEC'!W32+'6JAN'!W32+'7FEB'!W32+'8MAR'!W32+'9APR'!W32+'10MAY'!W32+'11JUN'!W32+'12JUL'!W32</f>
        <v>0</v>
      </c>
      <c r="X32" s="73">
        <f>'2SEPT'!Y33+'3OCT'!Y32+'4NOV'!X32+'5DEC'!X32+'6JAN'!X32+'7FEB'!X32+'8MAR'!X32+'9APR'!X32+'10MAY'!X32+'11JUN'!X32+'12JUL'!X32</f>
        <v>0</v>
      </c>
      <c r="Y32" s="106">
        <f>'2SEPT'!Z33+'3OCT'!Z32+'4NOV'!Y32+'5DEC'!Y32+'6JAN'!Y32+'7FEB'!Y32+'8MAR'!Y32+'9APR'!Y32+'10MAY'!Y32+'11JUN'!Y32+'12JUL'!Y32</f>
        <v>0</v>
      </c>
      <c r="Z32" s="73">
        <f>'2SEPT'!AA33+'3OCT'!AA32+'4NOV'!Z32+'5DEC'!Z32+'6JAN'!Z32+'7FEB'!Z32+'8MAR'!Z32+'9APR'!Z32+'10MAY'!Z32+'11JUN'!Z32+'12JUL'!Z32</f>
        <v>0</v>
      </c>
      <c r="AA32" s="73">
        <f>'2SEPT'!AB33+'3OCT'!AB32+'4NOV'!AA32+'5DEC'!AA32+'6JAN'!AA32+'7FEB'!AA32+'8MAR'!AA32+'9APR'!AA32+'10MAY'!AA32+'11JUN'!AA32+'12JUL'!AA32</f>
        <v>0</v>
      </c>
      <c r="AB32" s="73">
        <f>'2SEPT'!AC33+'3OCT'!AC32+'4NOV'!AB32+'5DEC'!AB32+'6JAN'!AB32+'7FEB'!AB32+'8MAR'!AB32+'9APR'!AB32+'10MAY'!AB32+'11JUN'!AB32+'12JUL'!AB32</f>
        <v>0</v>
      </c>
      <c r="AC32" s="73">
        <f>'2SEPT'!AD33+'3OCT'!AD32+'4NOV'!AC32+'5DEC'!AC32+'6JAN'!AC32+'7FEB'!AC32+'8MAR'!AC32+'9APR'!AC32+'10MAY'!AC32+'11JUN'!AC32+'12JUL'!AC32</f>
        <v>0</v>
      </c>
      <c r="AD32" s="107">
        <f>'2SEPT'!AE33+'3OCT'!AE32+'4NOV'!AD32+'5DEC'!AD32+'6JAN'!AD32+'7FEB'!AD32+'8MAR'!AD32+'9APR'!AD32+'10MAY'!AD32+'11JUN'!AD32+'12JUL'!AD32</f>
        <v>0</v>
      </c>
      <c r="AE32" s="73">
        <f>'2SEPT'!AF33+'3OCT'!AF32+'4NOV'!AE32+'5DEC'!AE32+'6JAN'!AE32+'7FEB'!AE32+'8MAR'!AE32+'9APR'!AE32+'10MAY'!AE32+'11JUN'!AE32+'12JUL'!AE32</f>
        <v>0</v>
      </c>
      <c r="AF32" s="73">
        <f>'2SEPT'!AG33+'3OCT'!AG32+'4NOV'!AF32+'5DEC'!AF32+'6JAN'!AF32+'7FEB'!AF32+'8MAR'!AF32+'9APR'!AF32+'10MAY'!AF32+'11JUN'!AF32+'12JUL'!AF32</f>
        <v>0</v>
      </c>
      <c r="AG32" s="73">
        <f>'2SEPT'!AH33+'3OCT'!AH32+'4NOV'!AG32+'5DEC'!AG32+'6JAN'!AG32+'7FEB'!AG32+'8MAR'!AG32+'9APR'!AG32+'10MAY'!AG32+'11JUN'!AG32+'12JUL'!AG32</f>
        <v>0</v>
      </c>
      <c r="AH32" s="110">
        <f>'2SEPT'!AI33+'3OCT'!AI32+'4NOV'!AH32+'5DEC'!AH32+'6JAN'!AH32+'7FEB'!AH32+'8MAR'!AH32+'9APR'!AH32+'10MAY'!AH32+'11JUN'!AH32+'12JUL'!AH32</f>
        <v>561414.31000000006</v>
      </c>
      <c r="AI32" s="51">
        <f>ORIGINAL!AC32-'TOTAL PMTS'!AH32</f>
        <v>-561414.31000000006</v>
      </c>
      <c r="AJ32" s="51">
        <f>ALLOCATION!Z32-'TOTAL PMTS'!AH32</f>
        <v>391954</v>
      </c>
    </row>
    <row r="33" spans="1:36">
      <c r="A33" s="124" t="s">
        <v>43</v>
      </c>
      <c r="B33" s="125" t="s">
        <v>218</v>
      </c>
      <c r="C33" s="129" t="s">
        <v>187</v>
      </c>
      <c r="D33" s="73" t="e">
        <f>'2SEPT'!D34+'3OCT'!D33+'4NOV'!D33+'5DEC'!D33+'6JAN'!D33+'7FEB'!D33+'8MAR'!D33+'9APR'!D33+'10MAY'!D33+'11JUN'!D33+'12JUL'!D33</f>
        <v>#VALUE!</v>
      </c>
      <c r="E33" s="73" t="e">
        <f>'2SEPT'!E34+'3OCT'!E33+'4NOV'!E33+'5DEC'!E33+'6JAN'!E33+'7FEB'!E33+'8MAR'!E33+'9APR'!E33+'10MAY'!E33+'11JUN'!E33+'12JUL'!E33</f>
        <v>#VALUE!</v>
      </c>
      <c r="F33" s="73" t="e">
        <f>'2SEPT'!F34+'3OCT'!F33+'4NOV'!F33+'5DEC'!F33+'6JAN'!F33+'7FEB'!F33+'8MAR'!F33+'9APR'!F33+'10MAY'!F33+'11JUN'!F33+'12JUL'!F33</f>
        <v>#VALUE!</v>
      </c>
      <c r="G33" s="73" t="e">
        <f>'2SEPT'!G34+'3OCT'!G33+'4NOV'!G33+'5DEC'!G33+'6JAN'!G33+'7FEB'!G33+'8MAR'!G33+'9APR'!G33+'10MAY'!G33+'11JUN'!G33+'12JUL'!G33</f>
        <v>#VALUE!</v>
      </c>
      <c r="H33" s="73" t="e">
        <f>'2SEPT'!H34+'3OCT'!H33+'4NOV'!H33+'5DEC'!H33+'6JAN'!H33+'7FEB'!H33+'8MAR'!H33+'9APR'!H33+'10MAY'!H33+'11JUN'!H33+'12JUL'!H33</f>
        <v>#VALUE!</v>
      </c>
      <c r="I33" s="104" t="e">
        <f>'2SEPT'!I34+'3OCT'!I33+'4NOV'!I33+'5DEC'!I33+'6JAN'!I33+'7FEB'!I33+'8MAR'!I33+'9APR'!I33+'10MAY'!I33+'11JUN'!I33+'12JUL'!I33</f>
        <v>#VALUE!</v>
      </c>
      <c r="J33" s="73" t="e">
        <f>'2SEPT'!K34+'3OCT'!K33+'4NOV'!J33+'5DEC'!J33+'6JAN'!J33+'7FEB'!J33+'8MAR'!J33+'9APR'!J33+'10MAY'!J33+'11JUN'!J33+'12JUL'!J33</f>
        <v>#VALUE!</v>
      </c>
      <c r="K33" s="73">
        <f>'2SEPT'!L34+'3OCT'!L33+'4NOV'!K33+'5DEC'!K33+'6JAN'!K33+'7FEB'!K33+'8MAR'!K33+'9APR'!K33+'10MAY'!K33+'11JUN'!K33+'12JUL'!K33</f>
        <v>0</v>
      </c>
      <c r="L33" s="73">
        <f>'2SEPT'!M34+'3OCT'!M33+'4NOV'!L33+'5DEC'!L33+'6JAN'!L33+'7FEB'!L33+'8MAR'!L33+'9APR'!L33+'10MAY'!L33+'11JUN'!L33+'12JUL'!L33</f>
        <v>0</v>
      </c>
      <c r="M33" s="73">
        <f>'2SEPT'!N34+'3OCT'!N33+'4NOV'!M33+'5DEC'!M33+'6JAN'!M33+'7FEB'!M33+'8MAR'!M33+'9APR'!M33+'10MAY'!M33+'11JUN'!M33+'12JUL'!M33</f>
        <v>0</v>
      </c>
      <c r="N33" s="73">
        <f>'2SEPT'!O34+'3OCT'!O33+'4NOV'!N33+'5DEC'!N33+'6JAN'!N33+'7FEB'!N33+'8MAR'!N33+'9APR'!N33+'10MAY'!N33+'11JUN'!N33+'12JUL'!N33</f>
        <v>0</v>
      </c>
      <c r="O33" s="73">
        <f>'2SEPT'!P34+'3OCT'!P33+'4NOV'!O33+'5DEC'!O33+'6JAN'!O33+'7FEB'!O33+'8MAR'!O33+'9APR'!O33+'10MAY'!O33+'11JUN'!O33+'12JUL'!O33</f>
        <v>0</v>
      </c>
      <c r="P33" s="73">
        <f>'2SEPT'!Q34+'3OCT'!Q33+'4NOV'!P33+'5DEC'!P33+'6JAN'!P33+'7FEB'!P33+'8MAR'!P33+'9APR'!P33+'10MAY'!P33+'11JUN'!P33+'12JUL'!P33</f>
        <v>0</v>
      </c>
      <c r="Q33" s="73">
        <f>'2SEPT'!R34+'3OCT'!R33+'4NOV'!Q33+'5DEC'!Q33+'6JAN'!Q33+'7FEB'!Q33+'8MAR'!Q33+'9APR'!Q33+'10MAY'!Q33+'11JUN'!Q33+'12JUL'!Q33</f>
        <v>0</v>
      </c>
      <c r="R33" s="73">
        <f>'2SEPT'!S34+'3OCT'!S33+'4NOV'!R33+'5DEC'!R33+'6JAN'!R33+'7FEB'!R33+'8MAR'!R33+'9APR'!R33+'10MAY'!R33+'11JUN'!R33+'12JUL'!R33</f>
        <v>0</v>
      </c>
      <c r="S33" s="73">
        <f>'2SEPT'!T34+'3OCT'!T33+'4NOV'!S33+'5DEC'!S33+'6JAN'!S33+'7FEB'!S33+'8MAR'!S33+'9APR'!S33+'10MAY'!S33+'11JUN'!S33+'12JUL'!S33</f>
        <v>0</v>
      </c>
      <c r="T33" s="105">
        <f>'2SEPT'!U34+'3OCT'!U33+'4NOV'!T33+'5DEC'!T33+'6JAN'!T33+'7FEB'!T33+'8MAR'!T33+'9APR'!T33+'10MAY'!T33+'11JUN'!T33+'12JUL'!T33</f>
        <v>0</v>
      </c>
      <c r="U33" s="73">
        <f>'2SEPT'!V34+'3OCT'!V33+'4NOV'!U33+'5DEC'!U33+'6JAN'!U33+'7FEB'!U33+'8MAR'!U33+'9APR'!U33+'10MAY'!U33+'11JUN'!U33+'12JUL'!U33</f>
        <v>0</v>
      </c>
      <c r="V33" s="73">
        <f>'2SEPT'!W34+'3OCT'!W33+'4NOV'!V33+'5DEC'!V33+'6JAN'!V33+'7FEB'!V33+'8MAR'!V33+'9APR'!V33+'10MAY'!V33+'11JUN'!V33+'12JUL'!V33</f>
        <v>0</v>
      </c>
      <c r="W33" s="73">
        <f>'2SEPT'!X34+'3OCT'!X33+'4NOV'!W33+'5DEC'!W33+'6JAN'!W33+'7FEB'!W33+'8MAR'!W33+'9APR'!W33+'10MAY'!W33+'11JUN'!W33+'12JUL'!W33</f>
        <v>0</v>
      </c>
      <c r="X33" s="73">
        <f>'2SEPT'!Y34+'3OCT'!Y33+'4NOV'!X33+'5DEC'!X33+'6JAN'!X33+'7FEB'!X33+'8MAR'!X33+'9APR'!X33+'10MAY'!X33+'11JUN'!X33+'12JUL'!X33</f>
        <v>0</v>
      </c>
      <c r="Y33" s="106">
        <f>'2SEPT'!Z34+'3OCT'!Z33+'4NOV'!Y33+'5DEC'!Y33+'6JAN'!Y33+'7FEB'!Y33+'8MAR'!Y33+'9APR'!Y33+'10MAY'!Y33+'11JUN'!Y33+'12JUL'!Y33</f>
        <v>0</v>
      </c>
      <c r="Z33" s="73">
        <f>'2SEPT'!AA34+'3OCT'!AA33+'4NOV'!Z33+'5DEC'!Z33+'6JAN'!Z33+'7FEB'!Z33+'8MAR'!Z33+'9APR'!Z33+'10MAY'!Z33+'11JUN'!Z33+'12JUL'!Z33</f>
        <v>0</v>
      </c>
      <c r="AA33" s="73">
        <f>'2SEPT'!AB34+'3OCT'!AB33+'4NOV'!AA33+'5DEC'!AA33+'6JAN'!AA33+'7FEB'!AA33+'8MAR'!AA33+'9APR'!AA33+'10MAY'!AA33+'11JUN'!AA33+'12JUL'!AA33</f>
        <v>0</v>
      </c>
      <c r="AB33" s="73">
        <f>'2SEPT'!AC34+'3OCT'!AC33+'4NOV'!AB33+'5DEC'!AB33+'6JAN'!AB33+'7FEB'!AB33+'8MAR'!AB33+'9APR'!AB33+'10MAY'!AB33+'11JUN'!AB33+'12JUL'!AB33</f>
        <v>0</v>
      </c>
      <c r="AC33" s="73">
        <f>'2SEPT'!AD34+'3OCT'!AD33+'4NOV'!AC33+'5DEC'!AC33+'6JAN'!AC33+'7FEB'!AC33+'8MAR'!AC33+'9APR'!AC33+'10MAY'!AC33+'11JUN'!AC33+'12JUL'!AC33</f>
        <v>0</v>
      </c>
      <c r="AD33" s="107">
        <f>'2SEPT'!AE34+'3OCT'!AE33+'4NOV'!AD33+'5DEC'!AD33+'6JAN'!AD33+'7FEB'!AD33+'8MAR'!AD33+'9APR'!AD33+'10MAY'!AD33+'11JUN'!AD33+'12JUL'!AD33</f>
        <v>0</v>
      </c>
      <c r="AE33" s="73">
        <f>'2SEPT'!AF34+'3OCT'!AF33+'4NOV'!AE33+'5DEC'!AE33+'6JAN'!AE33+'7FEB'!AE33+'8MAR'!AE33+'9APR'!AE33+'10MAY'!AE33+'11JUN'!AE33+'12JUL'!AE33</f>
        <v>0</v>
      </c>
      <c r="AF33" s="73">
        <f>'2SEPT'!AG34+'3OCT'!AG33+'4NOV'!AF33+'5DEC'!AF33+'6JAN'!AF33+'7FEB'!AF33+'8MAR'!AF33+'9APR'!AF33+'10MAY'!AF33+'11JUN'!AF33+'12JUL'!AF33</f>
        <v>0</v>
      </c>
      <c r="AG33" s="73">
        <f>'2SEPT'!AH34+'3OCT'!AH33+'4NOV'!AG33+'5DEC'!AG33+'6JAN'!AG33+'7FEB'!AG33+'8MAR'!AG33+'9APR'!AG33+'10MAY'!AG33+'11JUN'!AG33+'12JUL'!AG33</f>
        <v>0</v>
      </c>
      <c r="AH33" s="110">
        <f>'2SEPT'!AI34+'3OCT'!AI33+'4NOV'!AH33+'5DEC'!AH33+'6JAN'!AH33+'7FEB'!AH33+'8MAR'!AH33+'9APR'!AH33+'10MAY'!AH33+'11JUN'!AH33+'12JUL'!AH33</f>
        <v>208159.38</v>
      </c>
      <c r="AI33" s="51">
        <f>ORIGINAL!AC33-'TOTAL PMTS'!AH33</f>
        <v>-179328</v>
      </c>
      <c r="AJ33" s="51">
        <f>ALLOCATION!Z33-'TOTAL PMTS'!AH33</f>
        <v>179333</v>
      </c>
    </row>
    <row r="34" spans="1:36">
      <c r="A34" s="124" t="s">
        <v>44</v>
      </c>
      <c r="B34" s="125" t="s">
        <v>219</v>
      </c>
      <c r="C34" s="133" t="s">
        <v>216</v>
      </c>
      <c r="D34" s="73">
        <f>'2SEPT'!D35+'3OCT'!D34+'4NOV'!D34+'5DEC'!D34+'6JAN'!D34+'7FEB'!D34+'8MAR'!D34+'9APR'!D34+'10MAY'!D34+'11JUN'!D34+'12JUL'!D34</f>
        <v>88692.525800000003</v>
      </c>
      <c r="E34" s="73">
        <f>'2SEPT'!E35+'3OCT'!E34+'4NOV'!E34+'5DEC'!E34+'6JAN'!E34+'7FEB'!E34+'8MAR'!E34+'9APR'!E34+'10MAY'!E34+'11JUN'!E34+'12JUL'!E34</f>
        <v>48567.210599999999</v>
      </c>
      <c r="F34" s="73">
        <f>'2SEPT'!F35+'3OCT'!F34+'4NOV'!F34+'5DEC'!F34+'6JAN'!F34+'7FEB'!F34+'8MAR'!F34+'9APR'!F34+'10MAY'!F34+'11JUN'!F34+'12JUL'!F34</f>
        <v>34661.669699999999</v>
      </c>
      <c r="G34" s="73">
        <f>'2SEPT'!G35+'3OCT'!G34+'4NOV'!G34+'5DEC'!G34+'6JAN'!G34+'7FEB'!G34+'8MAR'!G34+'9APR'!G34+'10MAY'!G34+'11JUN'!G34+'12JUL'!G34</f>
        <v>24155.860699999997</v>
      </c>
      <c r="H34" s="73">
        <f>'2SEPT'!H35+'3OCT'!H34+'4NOV'!H34+'5DEC'!H34+'6JAN'!H34+'7FEB'!H34+'8MAR'!H34+'9APR'!H34+'10MAY'!H34+'11JUN'!H34+'12JUL'!H34</f>
        <v>18262.733199999999</v>
      </c>
      <c r="I34" s="104">
        <f>'2SEPT'!I35+'3OCT'!I34+'4NOV'!I34+'5DEC'!I34+'6JAN'!I34+'7FEB'!I34+'8MAR'!I34+'9APR'!I34+'10MAY'!I34+'11JUN'!I34+'12JUL'!I34</f>
        <v>214340</v>
      </c>
      <c r="J34" s="73" t="e">
        <f>'2SEPT'!K35+'3OCT'!K34+'4NOV'!J34+'5DEC'!J34+'6JAN'!J34+'7FEB'!J34+'8MAR'!J34+'9APR'!J34+'10MAY'!J34+'11JUN'!J34+'12JUL'!J34</f>
        <v>#VALUE!</v>
      </c>
      <c r="K34" s="73">
        <f>'2SEPT'!L35+'3OCT'!L34+'4NOV'!K34+'5DEC'!K34+'6JAN'!K34+'7FEB'!K34+'8MAR'!K34+'9APR'!K34+'10MAY'!K34+'11JUN'!K34+'12JUL'!K34</f>
        <v>0</v>
      </c>
      <c r="L34" s="73">
        <f>'2SEPT'!M35+'3OCT'!M34+'4NOV'!L34+'5DEC'!L34+'6JAN'!L34+'7FEB'!L34+'8MAR'!L34+'9APR'!L34+'10MAY'!L34+'11JUN'!L34+'12JUL'!L34</f>
        <v>0</v>
      </c>
      <c r="M34" s="73">
        <f>'2SEPT'!N35+'3OCT'!N34+'4NOV'!M34+'5DEC'!M34+'6JAN'!M34+'7FEB'!M34+'8MAR'!M34+'9APR'!M34+'10MAY'!M34+'11JUN'!M34+'12JUL'!M34</f>
        <v>0</v>
      </c>
      <c r="N34" s="73">
        <f>'2SEPT'!O35+'3OCT'!O34+'4NOV'!N34+'5DEC'!N34+'6JAN'!N34+'7FEB'!N34+'8MAR'!N34+'9APR'!N34+'10MAY'!N34+'11JUN'!N34+'12JUL'!N34</f>
        <v>0</v>
      </c>
      <c r="O34" s="73">
        <f>'2SEPT'!P35+'3OCT'!P34+'4NOV'!O34+'5DEC'!O34+'6JAN'!O34+'7FEB'!O34+'8MAR'!O34+'9APR'!O34+'10MAY'!O34+'11JUN'!O34+'12JUL'!O34</f>
        <v>0</v>
      </c>
      <c r="P34" s="73">
        <f>'2SEPT'!Q35+'3OCT'!Q34+'4NOV'!P34+'5DEC'!P34+'6JAN'!P34+'7FEB'!P34+'8MAR'!P34+'9APR'!P34+'10MAY'!P34+'11JUN'!P34+'12JUL'!P34</f>
        <v>0</v>
      </c>
      <c r="Q34" s="73">
        <f>'2SEPT'!R35+'3OCT'!R34+'4NOV'!Q34+'5DEC'!Q34+'6JAN'!Q34+'7FEB'!Q34+'8MAR'!Q34+'9APR'!Q34+'10MAY'!Q34+'11JUN'!Q34+'12JUL'!Q34</f>
        <v>0</v>
      </c>
      <c r="R34" s="73">
        <f>'2SEPT'!S35+'3OCT'!S34+'4NOV'!R34+'5DEC'!R34+'6JAN'!R34+'7FEB'!R34+'8MAR'!R34+'9APR'!R34+'10MAY'!R34+'11JUN'!R34+'12JUL'!R34</f>
        <v>0</v>
      </c>
      <c r="S34" s="73">
        <f>'2SEPT'!T35+'3OCT'!T34+'4NOV'!S34+'5DEC'!S34+'6JAN'!S34+'7FEB'!S34+'8MAR'!S34+'9APR'!S34+'10MAY'!S34+'11JUN'!S34+'12JUL'!S34</f>
        <v>0</v>
      </c>
      <c r="T34" s="105">
        <f>'2SEPT'!U35+'3OCT'!U34+'4NOV'!T34+'5DEC'!T34+'6JAN'!T34+'7FEB'!T34+'8MAR'!T34+'9APR'!T34+'10MAY'!T34+'11JUN'!T34+'12JUL'!T34</f>
        <v>0</v>
      </c>
      <c r="U34" s="73">
        <f>'2SEPT'!V35+'3OCT'!V34+'4NOV'!U34+'5DEC'!U34+'6JAN'!U34+'7FEB'!U34+'8MAR'!U34+'9APR'!U34+'10MAY'!U34+'11JUN'!U34+'12JUL'!U34</f>
        <v>0</v>
      </c>
      <c r="V34" s="73">
        <f>'2SEPT'!W35+'3OCT'!W34+'4NOV'!V34+'5DEC'!V34+'6JAN'!V34+'7FEB'!V34+'8MAR'!V34+'9APR'!V34+'10MAY'!V34+'11JUN'!V34+'12JUL'!V34</f>
        <v>0</v>
      </c>
      <c r="W34" s="73">
        <f>'2SEPT'!X35+'3OCT'!X34+'4NOV'!W34+'5DEC'!W34+'6JAN'!W34+'7FEB'!W34+'8MAR'!W34+'9APR'!W34+'10MAY'!W34+'11JUN'!W34+'12JUL'!W34</f>
        <v>0</v>
      </c>
      <c r="X34" s="73">
        <f>'2SEPT'!Y35+'3OCT'!Y34+'4NOV'!X34+'5DEC'!X34+'6JAN'!X34+'7FEB'!X34+'8MAR'!X34+'9APR'!X34+'10MAY'!X34+'11JUN'!X34+'12JUL'!X34</f>
        <v>0</v>
      </c>
      <c r="Y34" s="106">
        <f>'2SEPT'!Z35+'3OCT'!Z34+'4NOV'!Y34+'5DEC'!Y34+'6JAN'!Y34+'7FEB'!Y34+'8MAR'!Y34+'9APR'!Y34+'10MAY'!Y34+'11JUN'!Y34+'12JUL'!Y34</f>
        <v>0</v>
      </c>
      <c r="Z34" s="73">
        <f>'2SEPT'!AA35+'3OCT'!AA34+'4NOV'!Z34+'5DEC'!Z34+'6JAN'!Z34+'7FEB'!Z34+'8MAR'!Z34+'9APR'!Z34+'10MAY'!Z34+'11JUN'!Z34+'12JUL'!Z34</f>
        <v>0</v>
      </c>
      <c r="AA34" s="73">
        <f>'2SEPT'!AB35+'3OCT'!AB34+'4NOV'!AA34+'5DEC'!AA34+'6JAN'!AA34+'7FEB'!AA34+'8MAR'!AA34+'9APR'!AA34+'10MAY'!AA34+'11JUN'!AA34+'12JUL'!AA34</f>
        <v>0</v>
      </c>
      <c r="AB34" s="73">
        <f>'2SEPT'!AC35+'3OCT'!AC34+'4NOV'!AB34+'5DEC'!AB34+'6JAN'!AB34+'7FEB'!AB34+'8MAR'!AB34+'9APR'!AB34+'10MAY'!AB34+'11JUN'!AB34+'12JUL'!AB34</f>
        <v>0</v>
      </c>
      <c r="AC34" s="73">
        <f>'2SEPT'!AD35+'3OCT'!AD34+'4NOV'!AC34+'5DEC'!AC34+'6JAN'!AC34+'7FEB'!AC34+'8MAR'!AC34+'9APR'!AC34+'10MAY'!AC34+'11JUN'!AC34+'12JUL'!AC34</f>
        <v>0</v>
      </c>
      <c r="AD34" s="107">
        <f>'2SEPT'!AE35+'3OCT'!AE34+'4NOV'!AD34+'5DEC'!AD34+'6JAN'!AD34+'7FEB'!AD34+'8MAR'!AD34+'9APR'!AD34+'10MAY'!AD34+'11JUN'!AD34+'12JUL'!AD34</f>
        <v>0</v>
      </c>
      <c r="AE34" s="73">
        <f>'2SEPT'!AF35+'3OCT'!AF34+'4NOV'!AE34+'5DEC'!AE34+'6JAN'!AE34+'7FEB'!AE34+'8MAR'!AE34+'9APR'!AE34+'10MAY'!AE34+'11JUN'!AE34+'12JUL'!AE34</f>
        <v>0</v>
      </c>
      <c r="AF34" s="73">
        <f>'2SEPT'!AG35+'3OCT'!AG34+'4NOV'!AF34+'5DEC'!AF34+'6JAN'!AF34+'7FEB'!AF34+'8MAR'!AF34+'9APR'!AF34+'10MAY'!AF34+'11JUN'!AF34+'12JUL'!AF34</f>
        <v>0</v>
      </c>
      <c r="AG34" s="73">
        <f>'2SEPT'!AH35+'3OCT'!AH34+'4NOV'!AG34+'5DEC'!AG34+'6JAN'!AG34+'7FEB'!AG34+'8MAR'!AG34+'9APR'!AG34+'10MAY'!AG34+'11JUN'!AG34+'12JUL'!AG34</f>
        <v>0</v>
      </c>
      <c r="AH34" s="110">
        <f>'2SEPT'!AI35+'3OCT'!AI34+'4NOV'!AH34+'5DEC'!AH34+'6JAN'!AH34+'7FEB'!AH34+'8MAR'!AH34+'9APR'!AH34+'10MAY'!AH34+'11JUN'!AH34+'12JUL'!AH34</f>
        <v>238119.05</v>
      </c>
      <c r="AI34" s="51">
        <f>ORIGINAL!AC34-'TOTAL PMTS'!AH34</f>
        <v>153103</v>
      </c>
      <c r="AJ34" s="51">
        <f>ALLOCATION!Z34-'TOTAL PMTS'!AH34</f>
        <v>153103</v>
      </c>
    </row>
    <row r="35" spans="1:36">
      <c r="A35" s="124" t="s">
        <v>45</v>
      </c>
      <c r="B35" s="125" t="s">
        <v>220</v>
      </c>
      <c r="C35" s="129" t="s">
        <v>187</v>
      </c>
      <c r="D35" s="73">
        <f>'2SEPT'!D36+'3OCT'!D35+'4NOV'!D35+'5DEC'!D35+'6JAN'!D35+'7FEB'!D35+'8MAR'!D35+'9APR'!D35+'10MAY'!D35+'11JUN'!D35+'12JUL'!D35</f>
        <v>171984.16380000001</v>
      </c>
      <c r="E35" s="73">
        <f>'2SEPT'!E36+'3OCT'!E35+'4NOV'!E35+'5DEC'!E35+'6JAN'!E35+'7FEB'!E35+'8MAR'!E35+'9APR'!E35+'10MAY'!E35+'11JUN'!E35+'12JUL'!E35</f>
        <v>94173.976599999995</v>
      </c>
      <c r="F35" s="73">
        <f>'2SEPT'!F36+'3OCT'!F35+'4NOV'!F35+'5DEC'!F35+'6JAN'!F35+'7FEB'!F35+'8MAR'!F35+'9APR'!F35+'10MAY'!F35+'11JUN'!F35+'12JUL'!F35</f>
        <v>67212.036699999997</v>
      </c>
      <c r="G35" s="73">
        <f>'2SEPT'!G36+'3OCT'!G35+'4NOV'!G35+'5DEC'!G35+'6JAN'!G35+'7FEB'!G35+'8MAR'!G35+'9APR'!G35+'10MAY'!G35+'11JUN'!G35+'12JUL'!G35</f>
        <v>46837.237699999998</v>
      </c>
      <c r="H35" s="73">
        <f>'2SEPT'!H36+'3OCT'!H35+'4NOV'!H35+'5DEC'!H35+'6JAN'!H35+'7FEB'!H35+'8MAR'!H35+'9APR'!H35+'10MAY'!H35+'11JUN'!H35+'12JUL'!H35</f>
        <v>35416.585200000001</v>
      </c>
      <c r="I35" s="104">
        <f>'2SEPT'!I36+'3OCT'!I35+'4NOV'!I35+'5DEC'!I35+'6JAN'!I35+'7FEB'!I35+'8MAR'!I35+'9APR'!I35+'10MAY'!I35+'11JUN'!I35+'12JUL'!I35</f>
        <v>415624</v>
      </c>
      <c r="J35" s="73" t="e">
        <f>'2SEPT'!K36+'3OCT'!K35+'4NOV'!J35+'5DEC'!J35+'6JAN'!J35+'7FEB'!J35+'8MAR'!J35+'9APR'!J35+'10MAY'!J35+'11JUN'!J35+'12JUL'!J35</f>
        <v>#VALUE!</v>
      </c>
      <c r="K35" s="73">
        <f>'2SEPT'!L36+'3OCT'!L35+'4NOV'!K35+'5DEC'!K35+'6JAN'!K35+'7FEB'!K35+'8MAR'!K35+'9APR'!K35+'10MAY'!K35+'11JUN'!K35+'12JUL'!K35</f>
        <v>0</v>
      </c>
      <c r="L35" s="73">
        <f>'2SEPT'!M36+'3OCT'!M35+'4NOV'!L35+'5DEC'!L35+'6JAN'!L35+'7FEB'!L35+'8MAR'!L35+'9APR'!L35+'10MAY'!L35+'11JUN'!L35+'12JUL'!L35</f>
        <v>0</v>
      </c>
      <c r="M35" s="73">
        <f>'2SEPT'!N36+'3OCT'!N35+'4NOV'!M35+'5DEC'!M35+'6JAN'!M35+'7FEB'!M35+'8MAR'!M35+'9APR'!M35+'10MAY'!M35+'11JUN'!M35+'12JUL'!M35</f>
        <v>0</v>
      </c>
      <c r="N35" s="73">
        <f>'2SEPT'!O36+'3OCT'!O35+'4NOV'!N35+'5DEC'!N35+'6JAN'!N35+'7FEB'!N35+'8MAR'!N35+'9APR'!N35+'10MAY'!N35+'11JUN'!N35+'12JUL'!N35</f>
        <v>0</v>
      </c>
      <c r="O35" s="73">
        <f>'2SEPT'!P36+'3OCT'!P35+'4NOV'!O35+'5DEC'!O35+'6JAN'!O35+'7FEB'!O35+'8MAR'!O35+'9APR'!O35+'10MAY'!O35+'11JUN'!O35+'12JUL'!O35</f>
        <v>0</v>
      </c>
      <c r="P35" s="73">
        <f>'2SEPT'!Q36+'3OCT'!Q35+'4NOV'!P35+'5DEC'!P35+'6JAN'!P35+'7FEB'!P35+'8MAR'!P35+'9APR'!P35+'10MAY'!P35+'11JUN'!P35+'12JUL'!P35</f>
        <v>0</v>
      </c>
      <c r="Q35" s="73">
        <f>'2SEPT'!R36+'3OCT'!R35+'4NOV'!Q35+'5DEC'!Q35+'6JAN'!Q35+'7FEB'!Q35+'8MAR'!Q35+'9APR'!Q35+'10MAY'!Q35+'11JUN'!Q35+'12JUL'!Q35</f>
        <v>0</v>
      </c>
      <c r="R35" s="73">
        <f>'2SEPT'!S36+'3OCT'!S35+'4NOV'!R35+'5DEC'!R35+'6JAN'!R35+'7FEB'!R35+'8MAR'!R35+'9APR'!R35+'10MAY'!R35+'11JUN'!R35+'12JUL'!R35</f>
        <v>0</v>
      </c>
      <c r="S35" s="73">
        <f>'2SEPT'!T36+'3OCT'!T35+'4NOV'!S35+'5DEC'!S35+'6JAN'!S35+'7FEB'!S35+'8MAR'!S35+'9APR'!S35+'10MAY'!S35+'11JUN'!S35+'12JUL'!S35</f>
        <v>0</v>
      </c>
      <c r="T35" s="105">
        <f>'2SEPT'!U36+'3OCT'!U35+'4NOV'!T35+'5DEC'!T35+'6JAN'!T35+'7FEB'!T35+'8MAR'!T35+'9APR'!T35+'10MAY'!T35+'11JUN'!T35+'12JUL'!T35</f>
        <v>0</v>
      </c>
      <c r="U35" s="73">
        <f>'2SEPT'!V36+'3OCT'!V35+'4NOV'!U35+'5DEC'!U35+'6JAN'!U35+'7FEB'!U35+'8MAR'!U35+'9APR'!U35+'10MAY'!U35+'11JUN'!U35+'12JUL'!U35</f>
        <v>0</v>
      </c>
      <c r="V35" s="73">
        <f>'2SEPT'!W36+'3OCT'!W35+'4NOV'!V35+'5DEC'!V35+'6JAN'!V35+'7FEB'!V35+'8MAR'!V35+'9APR'!V35+'10MAY'!V35+'11JUN'!V35+'12JUL'!V35</f>
        <v>0</v>
      </c>
      <c r="W35" s="73">
        <f>'2SEPT'!X36+'3OCT'!X35+'4NOV'!W35+'5DEC'!W35+'6JAN'!W35+'7FEB'!W35+'8MAR'!W35+'9APR'!W35+'10MAY'!W35+'11JUN'!W35+'12JUL'!W35</f>
        <v>0</v>
      </c>
      <c r="X35" s="73">
        <f>'2SEPT'!Y36+'3OCT'!Y35+'4NOV'!X35+'5DEC'!X35+'6JAN'!X35+'7FEB'!X35+'8MAR'!X35+'9APR'!X35+'10MAY'!X35+'11JUN'!X35+'12JUL'!X35</f>
        <v>0</v>
      </c>
      <c r="Y35" s="106">
        <f>'2SEPT'!Z36+'3OCT'!Z35+'4NOV'!Y35+'5DEC'!Y35+'6JAN'!Y35+'7FEB'!Y35+'8MAR'!Y35+'9APR'!Y35+'10MAY'!Y35+'11JUN'!Y35+'12JUL'!Y35</f>
        <v>0</v>
      </c>
      <c r="Z35" s="73">
        <f>'2SEPT'!AA36+'3OCT'!AA35+'4NOV'!Z35+'5DEC'!Z35+'6JAN'!Z35+'7FEB'!Z35+'8MAR'!Z35+'9APR'!Z35+'10MAY'!Z35+'11JUN'!Z35+'12JUL'!Z35</f>
        <v>0</v>
      </c>
      <c r="AA35" s="73">
        <f>'2SEPT'!AB36+'3OCT'!AB35+'4NOV'!AA35+'5DEC'!AA35+'6JAN'!AA35+'7FEB'!AA35+'8MAR'!AA35+'9APR'!AA35+'10MAY'!AA35+'11JUN'!AA35+'12JUL'!AA35</f>
        <v>0</v>
      </c>
      <c r="AB35" s="73">
        <f>'2SEPT'!AC36+'3OCT'!AC35+'4NOV'!AB35+'5DEC'!AB35+'6JAN'!AB35+'7FEB'!AB35+'8MAR'!AB35+'9APR'!AB35+'10MAY'!AB35+'11JUN'!AB35+'12JUL'!AB35</f>
        <v>0</v>
      </c>
      <c r="AC35" s="73">
        <f>'2SEPT'!AD36+'3OCT'!AD35+'4NOV'!AC35+'5DEC'!AC35+'6JAN'!AC35+'7FEB'!AC35+'8MAR'!AC35+'9APR'!AC35+'10MAY'!AC35+'11JUN'!AC35+'12JUL'!AC35</f>
        <v>0</v>
      </c>
      <c r="AD35" s="107">
        <f>'2SEPT'!AE36+'3OCT'!AE35+'4NOV'!AD35+'5DEC'!AD35+'6JAN'!AD35+'7FEB'!AD35+'8MAR'!AD35+'9APR'!AD35+'10MAY'!AD35+'11JUN'!AD35+'12JUL'!AD35</f>
        <v>0</v>
      </c>
      <c r="AE35" s="73">
        <f>'2SEPT'!AF36+'3OCT'!AF35+'4NOV'!AE35+'5DEC'!AE35+'6JAN'!AE35+'7FEB'!AE35+'8MAR'!AE35+'9APR'!AE35+'10MAY'!AE35+'11JUN'!AE35+'12JUL'!AE35</f>
        <v>0</v>
      </c>
      <c r="AF35" s="73">
        <f>'2SEPT'!AG36+'3OCT'!AG35+'4NOV'!AF35+'5DEC'!AF35+'6JAN'!AF35+'7FEB'!AF35+'8MAR'!AF35+'9APR'!AF35+'10MAY'!AF35+'11JUN'!AF35+'12JUL'!AF35</f>
        <v>0</v>
      </c>
      <c r="AG35" s="73">
        <f>'2SEPT'!AH36+'3OCT'!AH35+'4NOV'!AG35+'5DEC'!AG35+'6JAN'!AG35+'7FEB'!AG35+'8MAR'!AG35+'9APR'!AG35+'10MAY'!AG35+'11JUN'!AG35+'12JUL'!AG35</f>
        <v>0</v>
      </c>
      <c r="AH35" s="110">
        <f>'2SEPT'!AI36+'3OCT'!AI35+'4NOV'!AH35+'5DEC'!AH35+'6JAN'!AH35+'7FEB'!AH35+'8MAR'!AH35+'9APR'!AH35+'10MAY'!AH35+'11JUN'!AH35+'12JUL'!AH35</f>
        <v>467825.8</v>
      </c>
      <c r="AI35" s="51">
        <f>ORIGINAL!AC35-'TOTAL PMTS'!AH35</f>
        <v>296880.00000000006</v>
      </c>
      <c r="AJ35" s="51">
        <f>ALLOCATION!Z35-'TOTAL PMTS'!AH35</f>
        <v>296880.00000000006</v>
      </c>
    </row>
    <row r="36" spans="1:36">
      <c r="A36" s="124" t="s">
        <v>46</v>
      </c>
      <c r="B36" s="125" t="s">
        <v>221</v>
      </c>
      <c r="C36" s="126" t="s">
        <v>183</v>
      </c>
      <c r="D36" s="73">
        <f>'2SEPT'!D37+'3OCT'!D36+'4NOV'!D36+'5DEC'!D36+'6JAN'!D36+'7FEB'!D36+'8MAR'!D36+'9APR'!D36+'10MAY'!D36+'11JUN'!D36+'12JUL'!D36</f>
        <v>24774.8766</v>
      </c>
      <c r="E36" s="73">
        <f>'2SEPT'!E37+'3OCT'!E36+'4NOV'!E36+'5DEC'!E36+'6JAN'!E36+'7FEB'!E36+'8MAR'!E36+'9APR'!E36+'10MAY'!E36+'11JUN'!E36+'12JUL'!E36</f>
        <v>13566.4462</v>
      </c>
      <c r="F36" s="73">
        <f>'2SEPT'!F37+'3OCT'!F36+'4NOV'!F36+'5DEC'!F36+'6JAN'!F36+'7FEB'!F36+'8MAR'!F36+'9APR'!F36+'10MAY'!F36+'11JUN'!F36+'12JUL'!F36</f>
        <v>9681.2019</v>
      </c>
      <c r="G36" s="73">
        <f>'2SEPT'!G37+'3OCT'!G36+'4NOV'!G36+'5DEC'!G36+'6JAN'!G36+'7FEB'!G36+'8MAR'!G36+'9APR'!G36+'10MAY'!G36+'11JUN'!G36+'12JUL'!G36</f>
        <v>6746.9588999999996</v>
      </c>
      <c r="H36" s="73">
        <f>'2SEPT'!H37+'3OCT'!H36+'4NOV'!H36+'5DEC'!H36+'6JAN'!H36+'7FEB'!H36+'8MAR'!H36+'9APR'!H36+'10MAY'!H36+'11JUN'!H36+'12JUL'!H36</f>
        <v>5101.5164000000004</v>
      </c>
      <c r="I36" s="104">
        <f>'2SEPT'!I37+'3OCT'!I36+'4NOV'!I36+'5DEC'!I36+'6JAN'!I36+'7FEB'!I36+'8MAR'!I36+'9APR'!I36+'10MAY'!I36+'11JUN'!I36+'12JUL'!I36</f>
        <v>59871</v>
      </c>
      <c r="J36" s="73" t="e">
        <f>'2SEPT'!K37+'3OCT'!K36+'4NOV'!J36+'5DEC'!J36+'6JAN'!J36+'7FEB'!J36+'8MAR'!J36+'9APR'!J36+'10MAY'!J36+'11JUN'!J36+'12JUL'!J36</f>
        <v>#VALUE!</v>
      </c>
      <c r="K36" s="73">
        <f>'2SEPT'!L37+'3OCT'!L36+'4NOV'!K36+'5DEC'!K36+'6JAN'!K36+'7FEB'!K36+'8MAR'!K36+'9APR'!K36+'10MAY'!K36+'11JUN'!K36+'12JUL'!K36</f>
        <v>0</v>
      </c>
      <c r="L36" s="73">
        <f>'2SEPT'!M37+'3OCT'!M36+'4NOV'!L36+'5DEC'!L36+'6JAN'!L36+'7FEB'!L36+'8MAR'!L36+'9APR'!L36+'10MAY'!L36+'11JUN'!L36+'12JUL'!L36</f>
        <v>0</v>
      </c>
      <c r="M36" s="73">
        <f>'2SEPT'!N37+'3OCT'!N36+'4NOV'!M36+'5DEC'!M36+'6JAN'!M36+'7FEB'!M36+'8MAR'!M36+'9APR'!M36+'10MAY'!M36+'11JUN'!M36+'12JUL'!M36</f>
        <v>0</v>
      </c>
      <c r="N36" s="73">
        <f>'2SEPT'!O37+'3OCT'!O36+'4NOV'!N36+'5DEC'!N36+'6JAN'!N36+'7FEB'!N36+'8MAR'!N36+'9APR'!N36+'10MAY'!N36+'11JUN'!N36+'12JUL'!N36</f>
        <v>0</v>
      </c>
      <c r="O36" s="73">
        <f>'2SEPT'!P37+'3OCT'!P36+'4NOV'!O36+'5DEC'!O36+'6JAN'!O36+'7FEB'!O36+'8MAR'!O36+'9APR'!O36+'10MAY'!O36+'11JUN'!O36+'12JUL'!O36</f>
        <v>0</v>
      </c>
      <c r="P36" s="73">
        <f>'2SEPT'!Q37+'3OCT'!Q36+'4NOV'!P36+'5DEC'!P36+'6JAN'!P36+'7FEB'!P36+'8MAR'!P36+'9APR'!P36+'10MAY'!P36+'11JUN'!P36+'12JUL'!P36</f>
        <v>0</v>
      </c>
      <c r="Q36" s="73">
        <f>'2SEPT'!R37+'3OCT'!R36+'4NOV'!Q36+'5DEC'!Q36+'6JAN'!Q36+'7FEB'!Q36+'8MAR'!Q36+'9APR'!Q36+'10MAY'!Q36+'11JUN'!Q36+'12JUL'!Q36</f>
        <v>0</v>
      </c>
      <c r="R36" s="73">
        <f>'2SEPT'!S37+'3OCT'!S36+'4NOV'!R36+'5DEC'!R36+'6JAN'!R36+'7FEB'!R36+'8MAR'!R36+'9APR'!R36+'10MAY'!R36+'11JUN'!R36+'12JUL'!R36</f>
        <v>0</v>
      </c>
      <c r="S36" s="73">
        <f>'2SEPT'!T37+'3OCT'!T36+'4NOV'!S36+'5DEC'!S36+'6JAN'!S36+'7FEB'!S36+'8MAR'!S36+'9APR'!S36+'10MAY'!S36+'11JUN'!S36+'12JUL'!S36</f>
        <v>0</v>
      </c>
      <c r="T36" s="105">
        <f>'2SEPT'!U37+'3OCT'!U36+'4NOV'!T36+'5DEC'!T36+'6JAN'!T36+'7FEB'!T36+'8MAR'!T36+'9APR'!T36+'10MAY'!T36+'11JUN'!T36+'12JUL'!T36</f>
        <v>0</v>
      </c>
      <c r="U36" s="73">
        <f>'2SEPT'!V37+'3OCT'!V36+'4NOV'!U36+'5DEC'!U36+'6JAN'!U36+'7FEB'!U36+'8MAR'!U36+'9APR'!U36+'10MAY'!U36+'11JUN'!U36+'12JUL'!U36</f>
        <v>0</v>
      </c>
      <c r="V36" s="73">
        <f>'2SEPT'!W37+'3OCT'!W36+'4NOV'!V36+'5DEC'!V36+'6JAN'!V36+'7FEB'!V36+'8MAR'!V36+'9APR'!V36+'10MAY'!V36+'11JUN'!V36+'12JUL'!V36</f>
        <v>0</v>
      </c>
      <c r="W36" s="73">
        <f>'2SEPT'!X37+'3OCT'!X36+'4NOV'!W36+'5DEC'!W36+'6JAN'!W36+'7FEB'!W36+'8MAR'!W36+'9APR'!W36+'10MAY'!W36+'11JUN'!W36+'12JUL'!W36</f>
        <v>0</v>
      </c>
      <c r="X36" s="73">
        <f>'2SEPT'!Y37+'3OCT'!Y36+'4NOV'!X36+'5DEC'!X36+'6JAN'!X36+'7FEB'!X36+'8MAR'!X36+'9APR'!X36+'10MAY'!X36+'11JUN'!X36+'12JUL'!X36</f>
        <v>0</v>
      </c>
      <c r="Y36" s="106">
        <f>'2SEPT'!Z37+'3OCT'!Z36+'4NOV'!Y36+'5DEC'!Y36+'6JAN'!Y36+'7FEB'!Y36+'8MAR'!Y36+'9APR'!Y36+'10MAY'!Y36+'11JUN'!Y36+'12JUL'!Y36</f>
        <v>0</v>
      </c>
      <c r="Z36" s="73">
        <f>'2SEPT'!AA37+'3OCT'!AA36+'4NOV'!Z36+'5DEC'!Z36+'6JAN'!Z36+'7FEB'!Z36+'8MAR'!Z36+'9APR'!Z36+'10MAY'!Z36+'11JUN'!Z36+'12JUL'!Z36</f>
        <v>0</v>
      </c>
      <c r="AA36" s="73">
        <f>'2SEPT'!AB37+'3OCT'!AB36+'4NOV'!AA36+'5DEC'!AA36+'6JAN'!AA36+'7FEB'!AA36+'8MAR'!AA36+'9APR'!AA36+'10MAY'!AA36+'11JUN'!AA36+'12JUL'!AA36</f>
        <v>0</v>
      </c>
      <c r="AB36" s="73">
        <f>'2SEPT'!AC37+'3OCT'!AC36+'4NOV'!AB36+'5DEC'!AB36+'6JAN'!AB36+'7FEB'!AB36+'8MAR'!AB36+'9APR'!AB36+'10MAY'!AB36+'11JUN'!AB36+'12JUL'!AB36</f>
        <v>0</v>
      </c>
      <c r="AC36" s="73">
        <f>'2SEPT'!AD37+'3OCT'!AD36+'4NOV'!AC36+'5DEC'!AC36+'6JAN'!AC36+'7FEB'!AC36+'8MAR'!AC36+'9APR'!AC36+'10MAY'!AC36+'11JUN'!AC36+'12JUL'!AC36</f>
        <v>0</v>
      </c>
      <c r="AD36" s="107">
        <f>'2SEPT'!AE37+'3OCT'!AE36+'4NOV'!AD36+'5DEC'!AD36+'6JAN'!AD36+'7FEB'!AD36+'8MAR'!AD36+'9APR'!AD36+'10MAY'!AD36+'11JUN'!AD36+'12JUL'!AD36</f>
        <v>0</v>
      </c>
      <c r="AE36" s="73">
        <f>'2SEPT'!AF37+'3OCT'!AF36+'4NOV'!AE36+'5DEC'!AE36+'6JAN'!AE36+'7FEB'!AE36+'8MAR'!AE36+'9APR'!AE36+'10MAY'!AE36+'11JUN'!AE36+'12JUL'!AE36</f>
        <v>0</v>
      </c>
      <c r="AF36" s="73">
        <f>'2SEPT'!AG37+'3OCT'!AG36+'4NOV'!AF36+'5DEC'!AF36+'6JAN'!AF36+'7FEB'!AF36+'8MAR'!AF36+'9APR'!AF36+'10MAY'!AF36+'11JUN'!AF36+'12JUL'!AF36</f>
        <v>0</v>
      </c>
      <c r="AG36" s="73">
        <f>'2SEPT'!AH37+'3OCT'!AH36+'4NOV'!AG36+'5DEC'!AG36+'6JAN'!AG36+'7FEB'!AG36+'8MAR'!AG36+'9APR'!AG36+'10MAY'!AG36+'11JUN'!AG36+'12JUL'!AG36</f>
        <v>0</v>
      </c>
      <c r="AH36" s="110">
        <f>'2SEPT'!AI37+'3OCT'!AI36+'4NOV'!AH36+'5DEC'!AH36+'6JAN'!AH36+'7FEB'!AH36+'8MAR'!AH36+'9APR'!AH36+'10MAY'!AH36+'11JUN'!AH36+'12JUL'!AH36</f>
        <v>74631</v>
      </c>
      <c r="AI36" s="51">
        <f>ORIGINAL!AC36-'TOTAL PMTS'!AH36</f>
        <v>42771</v>
      </c>
      <c r="AJ36" s="51">
        <f>ALLOCATION!Z36-'TOTAL PMTS'!AH36</f>
        <v>42771</v>
      </c>
    </row>
    <row r="37" spans="1:36">
      <c r="A37" s="124" t="s">
        <v>47</v>
      </c>
      <c r="B37" s="125" t="s">
        <v>222</v>
      </c>
      <c r="C37" s="130" t="s">
        <v>190</v>
      </c>
      <c r="D37" s="73">
        <f>'2SEPT'!D38+'3OCT'!D37+'4NOV'!D37+'5DEC'!D37+'6JAN'!D37+'7FEB'!D37+'8MAR'!D37+'9APR'!D37+'10MAY'!D37+'11JUN'!D37+'12JUL'!D37</f>
        <v>22759.694599999999</v>
      </c>
      <c r="E37" s="73">
        <f>'2SEPT'!E38+'3OCT'!E37+'4NOV'!E37+'5DEC'!E37+'6JAN'!E37+'7FEB'!E37+'8MAR'!E37+'9APR'!E37+'10MAY'!E37+'11JUN'!E37+'12JUL'!E37</f>
        <v>12462.4722</v>
      </c>
      <c r="F37" s="73">
        <f>'2SEPT'!F38+'3OCT'!F37+'4NOV'!F37+'5DEC'!F37+'6JAN'!F37+'7FEB'!F37+'8MAR'!F37+'9APR'!F37+'10MAY'!F37+'11JUN'!F37+'12JUL'!F37</f>
        <v>8895.438900000001</v>
      </c>
      <c r="G37" s="73">
        <f>'2SEPT'!G38+'3OCT'!G37+'4NOV'!G37+'5DEC'!G37+'6JAN'!G37+'7FEB'!G37+'8MAR'!G37+'9APR'!G37+'10MAY'!G37+'11JUN'!G37+'12JUL'!G37</f>
        <v>6200.3058999999994</v>
      </c>
      <c r="H37" s="73">
        <f>'2SEPT'!H38+'3OCT'!H37+'4NOV'!H37+'5DEC'!H37+'6JAN'!H37+'7FEB'!H37+'8MAR'!H37+'9APR'!H37+'10MAY'!H37+'11JUN'!H37+'12JUL'!H37</f>
        <v>4688.0883999999996</v>
      </c>
      <c r="I37" s="104">
        <f>'2SEPT'!I38+'3OCT'!I37+'4NOV'!I37+'5DEC'!I37+'6JAN'!I37+'7FEB'!I37+'8MAR'!I37+'9APR'!I37+'10MAY'!I37+'11JUN'!I37+'12JUL'!I37</f>
        <v>55006</v>
      </c>
      <c r="J37" s="73" t="e">
        <f>'2SEPT'!K38+'3OCT'!K37+'4NOV'!J37+'5DEC'!J37+'6JAN'!J37+'7FEB'!J37+'8MAR'!J37+'9APR'!J37+'10MAY'!J37+'11JUN'!J37+'12JUL'!J37</f>
        <v>#VALUE!</v>
      </c>
      <c r="K37" s="73">
        <f>'2SEPT'!L38+'3OCT'!L37+'4NOV'!K37+'5DEC'!K37+'6JAN'!K37+'7FEB'!K37+'8MAR'!K37+'9APR'!K37+'10MAY'!K37+'11JUN'!K37+'12JUL'!K37</f>
        <v>0</v>
      </c>
      <c r="L37" s="73">
        <f>'2SEPT'!M38+'3OCT'!M37+'4NOV'!L37+'5DEC'!L37+'6JAN'!L37+'7FEB'!L37+'8MAR'!L37+'9APR'!L37+'10MAY'!L37+'11JUN'!L37+'12JUL'!L37</f>
        <v>0</v>
      </c>
      <c r="M37" s="73">
        <f>'2SEPT'!N38+'3OCT'!N37+'4NOV'!M37+'5DEC'!M37+'6JAN'!M37+'7FEB'!M37+'8MAR'!M37+'9APR'!M37+'10MAY'!M37+'11JUN'!M37+'12JUL'!M37</f>
        <v>0</v>
      </c>
      <c r="N37" s="73">
        <f>'2SEPT'!O38+'3OCT'!O37+'4NOV'!N37+'5DEC'!N37+'6JAN'!N37+'7FEB'!N37+'8MAR'!N37+'9APR'!N37+'10MAY'!N37+'11JUN'!N37+'12JUL'!N37</f>
        <v>0</v>
      </c>
      <c r="O37" s="73">
        <f>'2SEPT'!P38+'3OCT'!P37+'4NOV'!O37+'5DEC'!O37+'6JAN'!O37+'7FEB'!O37+'8MAR'!O37+'9APR'!O37+'10MAY'!O37+'11JUN'!O37+'12JUL'!O37</f>
        <v>0</v>
      </c>
      <c r="P37" s="73">
        <f>'2SEPT'!Q38+'3OCT'!Q37+'4NOV'!P37+'5DEC'!P37+'6JAN'!P37+'7FEB'!P37+'8MAR'!P37+'9APR'!P37+'10MAY'!P37+'11JUN'!P37+'12JUL'!P37</f>
        <v>0</v>
      </c>
      <c r="Q37" s="73">
        <f>'2SEPT'!R38+'3OCT'!R37+'4NOV'!Q37+'5DEC'!Q37+'6JAN'!Q37+'7FEB'!Q37+'8MAR'!Q37+'9APR'!Q37+'10MAY'!Q37+'11JUN'!Q37+'12JUL'!Q37</f>
        <v>0</v>
      </c>
      <c r="R37" s="73">
        <f>'2SEPT'!S38+'3OCT'!S37+'4NOV'!R37+'5DEC'!R37+'6JAN'!R37+'7FEB'!R37+'8MAR'!R37+'9APR'!R37+'10MAY'!R37+'11JUN'!R37+'12JUL'!R37</f>
        <v>0</v>
      </c>
      <c r="S37" s="73">
        <f>'2SEPT'!T38+'3OCT'!T37+'4NOV'!S37+'5DEC'!S37+'6JAN'!S37+'7FEB'!S37+'8MAR'!S37+'9APR'!S37+'10MAY'!S37+'11JUN'!S37+'12JUL'!S37</f>
        <v>0</v>
      </c>
      <c r="T37" s="105">
        <f>'2SEPT'!U38+'3OCT'!U37+'4NOV'!T37+'5DEC'!T37+'6JAN'!T37+'7FEB'!T37+'8MAR'!T37+'9APR'!T37+'10MAY'!T37+'11JUN'!T37+'12JUL'!T37</f>
        <v>0</v>
      </c>
      <c r="U37" s="73">
        <f>'2SEPT'!V38+'3OCT'!V37+'4NOV'!U37+'5DEC'!U37+'6JAN'!U37+'7FEB'!U37+'8MAR'!U37+'9APR'!U37+'10MAY'!U37+'11JUN'!U37+'12JUL'!U37</f>
        <v>0</v>
      </c>
      <c r="V37" s="73">
        <f>'2SEPT'!W38+'3OCT'!W37+'4NOV'!V37+'5DEC'!V37+'6JAN'!V37+'7FEB'!V37+'8MAR'!V37+'9APR'!V37+'10MAY'!V37+'11JUN'!V37+'12JUL'!V37</f>
        <v>0</v>
      </c>
      <c r="W37" s="73">
        <f>'2SEPT'!X38+'3OCT'!X37+'4NOV'!W37+'5DEC'!W37+'6JAN'!W37+'7FEB'!W37+'8MAR'!W37+'9APR'!W37+'10MAY'!W37+'11JUN'!W37+'12JUL'!W37</f>
        <v>0</v>
      </c>
      <c r="X37" s="73">
        <f>'2SEPT'!Y38+'3OCT'!Y37+'4NOV'!X37+'5DEC'!X37+'6JAN'!X37+'7FEB'!X37+'8MAR'!X37+'9APR'!X37+'10MAY'!X37+'11JUN'!X37+'12JUL'!X37</f>
        <v>0</v>
      </c>
      <c r="Y37" s="106">
        <f>'2SEPT'!Z38+'3OCT'!Z37+'4NOV'!Y37+'5DEC'!Y37+'6JAN'!Y37+'7FEB'!Y37+'8MAR'!Y37+'9APR'!Y37+'10MAY'!Y37+'11JUN'!Y37+'12JUL'!Y37</f>
        <v>0</v>
      </c>
      <c r="Z37" s="73">
        <f>'2SEPT'!AA38+'3OCT'!AA37+'4NOV'!Z37+'5DEC'!Z37+'6JAN'!Z37+'7FEB'!Z37+'8MAR'!Z37+'9APR'!Z37+'10MAY'!Z37+'11JUN'!Z37+'12JUL'!Z37</f>
        <v>0</v>
      </c>
      <c r="AA37" s="73">
        <f>'2SEPT'!AB38+'3OCT'!AB37+'4NOV'!AA37+'5DEC'!AA37+'6JAN'!AA37+'7FEB'!AA37+'8MAR'!AA37+'9APR'!AA37+'10MAY'!AA37+'11JUN'!AA37+'12JUL'!AA37</f>
        <v>0</v>
      </c>
      <c r="AB37" s="73">
        <f>'2SEPT'!AC38+'3OCT'!AC37+'4NOV'!AB37+'5DEC'!AB37+'6JAN'!AB37+'7FEB'!AB37+'8MAR'!AB37+'9APR'!AB37+'10MAY'!AB37+'11JUN'!AB37+'12JUL'!AB37</f>
        <v>0</v>
      </c>
      <c r="AC37" s="73">
        <f>'2SEPT'!AD38+'3OCT'!AD37+'4NOV'!AC37+'5DEC'!AC37+'6JAN'!AC37+'7FEB'!AC37+'8MAR'!AC37+'9APR'!AC37+'10MAY'!AC37+'11JUN'!AC37+'12JUL'!AC37</f>
        <v>0</v>
      </c>
      <c r="AD37" s="107">
        <f>'2SEPT'!AE38+'3OCT'!AE37+'4NOV'!AD37+'5DEC'!AD37+'6JAN'!AD37+'7FEB'!AD37+'8MAR'!AD37+'9APR'!AD37+'10MAY'!AD37+'11JUN'!AD37+'12JUL'!AD37</f>
        <v>0</v>
      </c>
      <c r="AE37" s="73">
        <f>'2SEPT'!AF38+'3OCT'!AF37+'4NOV'!AE37+'5DEC'!AE37+'6JAN'!AE37+'7FEB'!AE37+'8MAR'!AE37+'9APR'!AE37+'10MAY'!AE37+'11JUN'!AE37+'12JUL'!AE37</f>
        <v>0</v>
      </c>
      <c r="AF37" s="73">
        <f>'2SEPT'!AG38+'3OCT'!AG37+'4NOV'!AF37+'5DEC'!AF37+'6JAN'!AF37+'7FEB'!AF37+'8MAR'!AF37+'9APR'!AF37+'10MAY'!AF37+'11JUN'!AF37+'12JUL'!AF37</f>
        <v>0</v>
      </c>
      <c r="AG37" s="73">
        <f>'2SEPT'!AH38+'3OCT'!AH37+'4NOV'!AG37+'5DEC'!AG37+'6JAN'!AG37+'7FEB'!AG37+'8MAR'!AG37+'9APR'!AG37+'10MAY'!AG37+'11JUN'!AG37+'12JUL'!AG37</f>
        <v>0</v>
      </c>
      <c r="AH37" s="110">
        <f>'2SEPT'!AI38+'3OCT'!AI37+'4NOV'!AH37+'5DEC'!AH37+'6JAN'!AH37+'7FEB'!AH37+'8MAR'!AH37+'9APR'!AH37+'10MAY'!AH37+'11JUN'!AH37+'12JUL'!AH37</f>
        <v>55006</v>
      </c>
      <c r="AI37" s="51">
        <f>ORIGINAL!AC37-'TOTAL PMTS'!AH37</f>
        <v>39293</v>
      </c>
      <c r="AJ37" s="51">
        <f>ALLOCATION!Z37-'TOTAL PMTS'!AH37</f>
        <v>39293</v>
      </c>
    </row>
    <row r="38" spans="1:36">
      <c r="A38" s="124" t="s">
        <v>48</v>
      </c>
      <c r="B38" s="125" t="s">
        <v>223</v>
      </c>
      <c r="C38" s="126" t="s">
        <v>183</v>
      </c>
      <c r="D38" s="73">
        <f>'2SEPT'!D39+'3OCT'!D38+'4NOV'!D38+'5DEC'!D38+'6JAN'!D38+'7FEB'!D38+'8MAR'!D38+'9APR'!D38+'10MAY'!D38+'11JUN'!D38+'12JUL'!D38</f>
        <v>15991</v>
      </c>
      <c r="E38" s="73">
        <f>'2SEPT'!E39+'3OCT'!E38+'4NOV'!E38+'5DEC'!E38+'6JAN'!E38+'7FEB'!E38+'8MAR'!E38+'9APR'!E38+'10MAY'!E38+'11JUN'!E38+'12JUL'!E38</f>
        <v>8755</v>
      </c>
      <c r="F38" s="73">
        <f>'2SEPT'!F39+'3OCT'!F38+'4NOV'!F38+'5DEC'!F38+'6JAN'!F38+'7FEB'!F38+'8MAR'!F38+'9APR'!F38+'10MAY'!F38+'11JUN'!F38+'12JUL'!F38</f>
        <v>6250</v>
      </c>
      <c r="G38" s="73">
        <f>'2SEPT'!G39+'3OCT'!G38+'4NOV'!G38+'5DEC'!G38+'6JAN'!G38+'7FEB'!G38+'8MAR'!G38+'9APR'!G38+'10MAY'!G38+'11JUN'!G38+'12JUL'!G38</f>
        <v>4355</v>
      </c>
      <c r="H38" s="73">
        <f>'2SEPT'!H39+'3OCT'!H38+'4NOV'!H38+'5DEC'!H38+'6JAN'!H38+'7FEB'!H38+'8MAR'!H38+'9APR'!H38+'10MAY'!H38+'11JUN'!H38+'12JUL'!H38</f>
        <v>3294</v>
      </c>
      <c r="I38" s="104">
        <f>'2SEPT'!I39+'3OCT'!I38+'4NOV'!I38+'5DEC'!I38+'6JAN'!I38+'7FEB'!I38+'8MAR'!I38+'9APR'!I38+'10MAY'!I38+'11JUN'!I38+'12JUL'!I38</f>
        <v>38645</v>
      </c>
      <c r="J38" s="73" t="e">
        <f>'2SEPT'!K39+'3OCT'!K38+'4NOV'!J38+'5DEC'!J38+'6JAN'!J38+'7FEB'!J38+'8MAR'!J38+'9APR'!J38+'10MAY'!J38+'11JUN'!J38+'12JUL'!J38</f>
        <v>#VALUE!</v>
      </c>
      <c r="K38" s="73">
        <f>'2SEPT'!L39+'3OCT'!L38+'4NOV'!K38+'5DEC'!K38+'6JAN'!K38+'7FEB'!K38+'8MAR'!K38+'9APR'!K38+'10MAY'!K38+'11JUN'!K38+'12JUL'!K38</f>
        <v>0</v>
      </c>
      <c r="L38" s="73">
        <f>'2SEPT'!M39+'3OCT'!M38+'4NOV'!L38+'5DEC'!L38+'6JAN'!L38+'7FEB'!L38+'8MAR'!L38+'9APR'!L38+'10MAY'!L38+'11JUN'!L38+'12JUL'!L38</f>
        <v>0</v>
      </c>
      <c r="M38" s="73">
        <f>'2SEPT'!N39+'3OCT'!N38+'4NOV'!M38+'5DEC'!M38+'6JAN'!M38+'7FEB'!M38+'8MAR'!M38+'9APR'!M38+'10MAY'!M38+'11JUN'!M38+'12JUL'!M38</f>
        <v>0</v>
      </c>
      <c r="N38" s="73">
        <f>'2SEPT'!O39+'3OCT'!O38+'4NOV'!N38+'5DEC'!N38+'6JAN'!N38+'7FEB'!N38+'8MAR'!N38+'9APR'!N38+'10MAY'!N38+'11JUN'!N38+'12JUL'!N38</f>
        <v>0</v>
      </c>
      <c r="O38" s="73">
        <f>'2SEPT'!P39+'3OCT'!P38+'4NOV'!O38+'5DEC'!O38+'6JAN'!O38+'7FEB'!O38+'8MAR'!O38+'9APR'!O38+'10MAY'!O38+'11JUN'!O38+'12JUL'!O38</f>
        <v>0</v>
      </c>
      <c r="P38" s="73">
        <f>'2SEPT'!Q39+'3OCT'!Q38+'4NOV'!P38+'5DEC'!P38+'6JAN'!P38+'7FEB'!P38+'8MAR'!P38+'9APR'!P38+'10MAY'!P38+'11JUN'!P38+'12JUL'!P38</f>
        <v>0</v>
      </c>
      <c r="Q38" s="73">
        <f>'2SEPT'!R39+'3OCT'!R38+'4NOV'!Q38+'5DEC'!Q38+'6JAN'!Q38+'7FEB'!Q38+'8MAR'!Q38+'9APR'!Q38+'10MAY'!Q38+'11JUN'!Q38+'12JUL'!Q38</f>
        <v>0</v>
      </c>
      <c r="R38" s="73">
        <f>'2SEPT'!S39+'3OCT'!S38+'4NOV'!R38+'5DEC'!R38+'6JAN'!R38+'7FEB'!R38+'8MAR'!R38+'9APR'!R38+'10MAY'!R38+'11JUN'!R38+'12JUL'!R38</f>
        <v>0</v>
      </c>
      <c r="S38" s="73">
        <f>'2SEPT'!T39+'3OCT'!T38+'4NOV'!S38+'5DEC'!S38+'6JAN'!S38+'7FEB'!S38+'8MAR'!S38+'9APR'!S38+'10MAY'!S38+'11JUN'!S38+'12JUL'!S38</f>
        <v>0</v>
      </c>
      <c r="T38" s="105">
        <f>'2SEPT'!U39+'3OCT'!U38+'4NOV'!T38+'5DEC'!T38+'6JAN'!T38+'7FEB'!T38+'8MAR'!T38+'9APR'!T38+'10MAY'!T38+'11JUN'!T38+'12JUL'!T38</f>
        <v>0</v>
      </c>
      <c r="U38" s="73">
        <f>'2SEPT'!V39+'3OCT'!V38+'4NOV'!U38+'5DEC'!U38+'6JAN'!U38+'7FEB'!U38+'8MAR'!U38+'9APR'!U38+'10MAY'!U38+'11JUN'!U38+'12JUL'!U38</f>
        <v>0</v>
      </c>
      <c r="V38" s="73">
        <f>'2SEPT'!W39+'3OCT'!W38+'4NOV'!V38+'5DEC'!V38+'6JAN'!V38+'7FEB'!V38+'8MAR'!V38+'9APR'!V38+'10MAY'!V38+'11JUN'!V38+'12JUL'!V38</f>
        <v>0</v>
      </c>
      <c r="W38" s="73">
        <f>'2SEPT'!X39+'3OCT'!X38+'4NOV'!W38+'5DEC'!W38+'6JAN'!W38+'7FEB'!W38+'8MAR'!W38+'9APR'!W38+'10MAY'!W38+'11JUN'!W38+'12JUL'!W38</f>
        <v>0</v>
      </c>
      <c r="X38" s="73">
        <f>'2SEPT'!Y39+'3OCT'!Y38+'4NOV'!X38+'5DEC'!X38+'6JAN'!X38+'7FEB'!X38+'8MAR'!X38+'9APR'!X38+'10MAY'!X38+'11JUN'!X38+'12JUL'!X38</f>
        <v>0</v>
      </c>
      <c r="Y38" s="106">
        <f>'2SEPT'!Z39+'3OCT'!Z38+'4NOV'!Y38+'5DEC'!Y38+'6JAN'!Y38+'7FEB'!Y38+'8MAR'!Y38+'9APR'!Y38+'10MAY'!Y38+'11JUN'!Y38+'12JUL'!Y38</f>
        <v>0</v>
      </c>
      <c r="Z38" s="73">
        <f>'2SEPT'!AA39+'3OCT'!AA38+'4NOV'!Z38+'5DEC'!Z38+'6JAN'!Z38+'7FEB'!Z38+'8MAR'!Z38+'9APR'!Z38+'10MAY'!Z38+'11JUN'!Z38+'12JUL'!Z38</f>
        <v>0</v>
      </c>
      <c r="AA38" s="73">
        <f>'2SEPT'!AB39+'3OCT'!AB38+'4NOV'!AA38+'5DEC'!AA38+'6JAN'!AA38+'7FEB'!AA38+'8MAR'!AA38+'9APR'!AA38+'10MAY'!AA38+'11JUN'!AA38+'12JUL'!AA38</f>
        <v>0</v>
      </c>
      <c r="AB38" s="73">
        <f>'2SEPT'!AC39+'3OCT'!AC38+'4NOV'!AB38+'5DEC'!AB38+'6JAN'!AB38+'7FEB'!AB38+'8MAR'!AB38+'9APR'!AB38+'10MAY'!AB38+'11JUN'!AB38+'12JUL'!AB38</f>
        <v>0</v>
      </c>
      <c r="AC38" s="73">
        <f>'2SEPT'!AD39+'3OCT'!AD38+'4NOV'!AC38+'5DEC'!AC38+'6JAN'!AC38+'7FEB'!AC38+'8MAR'!AC38+'9APR'!AC38+'10MAY'!AC38+'11JUN'!AC38+'12JUL'!AC38</f>
        <v>0</v>
      </c>
      <c r="AD38" s="107">
        <f>'2SEPT'!AE39+'3OCT'!AE38+'4NOV'!AD38+'5DEC'!AD38+'6JAN'!AD38+'7FEB'!AD38+'8MAR'!AD38+'9APR'!AD38+'10MAY'!AD38+'11JUN'!AD38+'12JUL'!AD38</f>
        <v>0</v>
      </c>
      <c r="AE38" s="73">
        <f>'2SEPT'!AF39+'3OCT'!AF38+'4NOV'!AE38+'5DEC'!AE38+'6JAN'!AE38+'7FEB'!AE38+'8MAR'!AE38+'9APR'!AE38+'10MAY'!AE38+'11JUN'!AE38+'12JUL'!AE38</f>
        <v>0</v>
      </c>
      <c r="AF38" s="73">
        <f>'2SEPT'!AG39+'3OCT'!AG38+'4NOV'!AF38+'5DEC'!AF38+'6JAN'!AF38+'7FEB'!AF38+'8MAR'!AF38+'9APR'!AF38+'10MAY'!AF38+'11JUN'!AF38+'12JUL'!AF38</f>
        <v>0</v>
      </c>
      <c r="AG38" s="73">
        <f>'2SEPT'!AH39+'3OCT'!AH38+'4NOV'!AG38+'5DEC'!AG38+'6JAN'!AG38+'7FEB'!AG38+'8MAR'!AG38+'9APR'!AG38+'10MAY'!AG38+'11JUN'!AG38+'12JUL'!AG38</f>
        <v>0</v>
      </c>
      <c r="AH38" s="110">
        <f>'2SEPT'!AI39+'3OCT'!AI38+'4NOV'!AH38+'5DEC'!AH38+'6JAN'!AH38+'7FEB'!AH38+'8MAR'!AH38+'9APR'!AH38+'10MAY'!AH38+'11JUN'!AH38+'12JUL'!AH38</f>
        <v>62843.93</v>
      </c>
      <c r="AI38" s="51">
        <f>ORIGINAL!AC38-'TOTAL PMTS'!AH38</f>
        <v>38651.999999999993</v>
      </c>
      <c r="AJ38" s="51">
        <f>ALLOCATION!Z38-'TOTAL PMTS'!AH38</f>
        <v>38651.999999999993</v>
      </c>
    </row>
    <row r="39" spans="1:36">
      <c r="A39" s="124" t="s">
        <v>49</v>
      </c>
      <c r="B39" s="125" t="s">
        <v>224</v>
      </c>
      <c r="C39" s="130" t="s">
        <v>190</v>
      </c>
      <c r="D39" s="73">
        <f>'2SEPT'!D40+'3OCT'!D39+'4NOV'!D39+'5DEC'!D39+'6JAN'!D39+'7FEB'!D39+'8MAR'!D39+'9APR'!D39+'10MAY'!D39+'11JUN'!D39+'12JUL'!D39</f>
        <v>47432.363799999999</v>
      </c>
      <c r="E39" s="73">
        <f>'2SEPT'!E40+'3OCT'!E39+'4NOV'!E39+'5DEC'!E39+'6JAN'!E39+'7FEB'!E39+'8MAR'!E39+'9APR'!E39+'10MAY'!E39+'11JUN'!E39+'12JUL'!E39</f>
        <v>25971.3766</v>
      </c>
      <c r="F39" s="73">
        <f>'2SEPT'!F40+'3OCT'!F39+'4NOV'!F39+'5DEC'!F39+'6JAN'!F39+'7FEB'!F39+'8MAR'!F39+'9APR'!F39+'10MAY'!F39+'11JUN'!F39+'12JUL'!F39</f>
        <v>18535.8367</v>
      </c>
      <c r="G39" s="73">
        <f>'2SEPT'!G40+'3OCT'!G39+'4NOV'!G39+'5DEC'!G39+'6JAN'!G39+'7FEB'!G39+'8MAR'!G39+'9APR'!G39+'10MAY'!G39+'11JUN'!G39+'12JUL'!G39</f>
        <v>12916.037700000001</v>
      </c>
      <c r="H39" s="73">
        <f>'2SEPT'!H40+'3OCT'!H39+'4NOV'!H39+'5DEC'!H39+'6JAN'!H39+'7FEB'!H39+'8MAR'!H39+'9APR'!H39+'10MAY'!H39+'11JUN'!H39+'12JUL'!H39</f>
        <v>9765.3852000000006</v>
      </c>
      <c r="I39" s="104">
        <f>'2SEPT'!I40+'3OCT'!I39+'4NOV'!I39+'5DEC'!I39+'6JAN'!I39+'7FEB'!I39+'8MAR'!I39+'9APR'!I39+'10MAY'!I39+'11JUN'!I39+'12JUL'!I39</f>
        <v>114621</v>
      </c>
      <c r="J39" s="73" t="e">
        <f>'2SEPT'!K40+'3OCT'!K39+'4NOV'!J39+'5DEC'!J39+'6JAN'!J39+'7FEB'!J39+'8MAR'!J39+'9APR'!J39+'10MAY'!J39+'11JUN'!J39+'12JUL'!J39</f>
        <v>#VALUE!</v>
      </c>
      <c r="K39" s="73">
        <f>'2SEPT'!L40+'3OCT'!L39+'4NOV'!K39+'5DEC'!K39+'6JAN'!K39+'7FEB'!K39+'8MAR'!K39+'9APR'!K39+'10MAY'!K39+'11JUN'!K39+'12JUL'!K39</f>
        <v>0</v>
      </c>
      <c r="L39" s="73">
        <f>'2SEPT'!M40+'3OCT'!M39+'4NOV'!L39+'5DEC'!L39+'6JAN'!L39+'7FEB'!L39+'8MAR'!L39+'9APR'!L39+'10MAY'!L39+'11JUN'!L39+'12JUL'!L39</f>
        <v>0</v>
      </c>
      <c r="M39" s="73">
        <f>'2SEPT'!N40+'3OCT'!N39+'4NOV'!M39+'5DEC'!M39+'6JAN'!M39+'7FEB'!M39+'8MAR'!M39+'9APR'!M39+'10MAY'!M39+'11JUN'!M39+'12JUL'!M39</f>
        <v>0</v>
      </c>
      <c r="N39" s="73">
        <f>'2SEPT'!O40+'3OCT'!O39+'4NOV'!N39+'5DEC'!N39+'6JAN'!N39+'7FEB'!N39+'8MAR'!N39+'9APR'!N39+'10MAY'!N39+'11JUN'!N39+'12JUL'!N39</f>
        <v>0</v>
      </c>
      <c r="O39" s="73">
        <f>'2SEPT'!P40+'3OCT'!P39+'4NOV'!O39+'5DEC'!O39+'6JAN'!O39+'7FEB'!O39+'8MAR'!O39+'9APR'!O39+'10MAY'!O39+'11JUN'!O39+'12JUL'!O39</f>
        <v>0</v>
      </c>
      <c r="P39" s="73">
        <f>'2SEPT'!Q40+'3OCT'!Q39+'4NOV'!P39+'5DEC'!P39+'6JAN'!P39+'7FEB'!P39+'8MAR'!P39+'9APR'!P39+'10MAY'!P39+'11JUN'!P39+'12JUL'!P39</f>
        <v>0</v>
      </c>
      <c r="Q39" s="73">
        <f>'2SEPT'!R40+'3OCT'!R39+'4NOV'!Q39+'5DEC'!Q39+'6JAN'!Q39+'7FEB'!Q39+'8MAR'!Q39+'9APR'!Q39+'10MAY'!Q39+'11JUN'!Q39+'12JUL'!Q39</f>
        <v>0</v>
      </c>
      <c r="R39" s="73">
        <f>'2SEPT'!S40+'3OCT'!S39+'4NOV'!R39+'5DEC'!R39+'6JAN'!R39+'7FEB'!R39+'8MAR'!R39+'9APR'!R39+'10MAY'!R39+'11JUN'!R39+'12JUL'!R39</f>
        <v>0</v>
      </c>
      <c r="S39" s="73">
        <f>'2SEPT'!T40+'3OCT'!T39+'4NOV'!S39+'5DEC'!S39+'6JAN'!S39+'7FEB'!S39+'8MAR'!S39+'9APR'!S39+'10MAY'!S39+'11JUN'!S39+'12JUL'!S39</f>
        <v>0</v>
      </c>
      <c r="T39" s="105">
        <f>'2SEPT'!U40+'3OCT'!U39+'4NOV'!T39+'5DEC'!T39+'6JAN'!T39+'7FEB'!T39+'8MAR'!T39+'9APR'!T39+'10MAY'!T39+'11JUN'!T39+'12JUL'!T39</f>
        <v>0</v>
      </c>
      <c r="U39" s="73">
        <f>'2SEPT'!V40+'3OCT'!V39+'4NOV'!U39+'5DEC'!U39+'6JAN'!U39+'7FEB'!U39+'8MAR'!U39+'9APR'!U39+'10MAY'!U39+'11JUN'!U39+'12JUL'!U39</f>
        <v>0</v>
      </c>
      <c r="V39" s="73">
        <f>'2SEPT'!W40+'3OCT'!W39+'4NOV'!V39+'5DEC'!V39+'6JAN'!V39+'7FEB'!V39+'8MAR'!V39+'9APR'!V39+'10MAY'!V39+'11JUN'!V39+'12JUL'!V39</f>
        <v>0</v>
      </c>
      <c r="W39" s="73">
        <f>'2SEPT'!X40+'3OCT'!X39+'4NOV'!W39+'5DEC'!W39+'6JAN'!W39+'7FEB'!W39+'8MAR'!W39+'9APR'!W39+'10MAY'!W39+'11JUN'!W39+'12JUL'!W39</f>
        <v>0</v>
      </c>
      <c r="X39" s="73">
        <f>'2SEPT'!Y40+'3OCT'!Y39+'4NOV'!X39+'5DEC'!X39+'6JAN'!X39+'7FEB'!X39+'8MAR'!X39+'9APR'!X39+'10MAY'!X39+'11JUN'!X39+'12JUL'!X39</f>
        <v>0</v>
      </c>
      <c r="Y39" s="106">
        <f>'2SEPT'!Z40+'3OCT'!Z39+'4NOV'!Y39+'5DEC'!Y39+'6JAN'!Y39+'7FEB'!Y39+'8MAR'!Y39+'9APR'!Y39+'10MAY'!Y39+'11JUN'!Y39+'12JUL'!Y39</f>
        <v>0</v>
      </c>
      <c r="Z39" s="73">
        <f>'2SEPT'!AA40+'3OCT'!AA39+'4NOV'!Z39+'5DEC'!Z39+'6JAN'!Z39+'7FEB'!Z39+'8MAR'!Z39+'9APR'!Z39+'10MAY'!Z39+'11JUN'!Z39+'12JUL'!Z39</f>
        <v>0</v>
      </c>
      <c r="AA39" s="73">
        <f>'2SEPT'!AB40+'3OCT'!AB39+'4NOV'!AA39+'5DEC'!AA39+'6JAN'!AA39+'7FEB'!AA39+'8MAR'!AA39+'9APR'!AA39+'10MAY'!AA39+'11JUN'!AA39+'12JUL'!AA39</f>
        <v>0</v>
      </c>
      <c r="AB39" s="73">
        <f>'2SEPT'!AC40+'3OCT'!AC39+'4NOV'!AB39+'5DEC'!AB39+'6JAN'!AB39+'7FEB'!AB39+'8MAR'!AB39+'9APR'!AB39+'10MAY'!AB39+'11JUN'!AB39+'12JUL'!AB39</f>
        <v>0</v>
      </c>
      <c r="AC39" s="73">
        <f>'2SEPT'!AD40+'3OCT'!AD39+'4NOV'!AC39+'5DEC'!AC39+'6JAN'!AC39+'7FEB'!AC39+'8MAR'!AC39+'9APR'!AC39+'10MAY'!AC39+'11JUN'!AC39+'12JUL'!AC39</f>
        <v>0</v>
      </c>
      <c r="AD39" s="107">
        <f>'2SEPT'!AE40+'3OCT'!AE39+'4NOV'!AD39+'5DEC'!AD39+'6JAN'!AD39+'7FEB'!AD39+'8MAR'!AD39+'9APR'!AD39+'10MAY'!AD39+'11JUN'!AD39+'12JUL'!AD39</f>
        <v>0</v>
      </c>
      <c r="AE39" s="73">
        <f>'2SEPT'!AF40+'3OCT'!AF39+'4NOV'!AE39+'5DEC'!AE39+'6JAN'!AE39+'7FEB'!AE39+'8MAR'!AE39+'9APR'!AE39+'10MAY'!AE39+'11JUN'!AE39+'12JUL'!AE39</f>
        <v>0</v>
      </c>
      <c r="AF39" s="73">
        <f>'2SEPT'!AG40+'3OCT'!AG39+'4NOV'!AF39+'5DEC'!AF39+'6JAN'!AF39+'7FEB'!AF39+'8MAR'!AF39+'9APR'!AF39+'10MAY'!AF39+'11JUN'!AF39+'12JUL'!AF39</f>
        <v>0</v>
      </c>
      <c r="AG39" s="73">
        <f>'2SEPT'!AH40+'3OCT'!AH39+'4NOV'!AG39+'5DEC'!AG39+'6JAN'!AG39+'7FEB'!AG39+'8MAR'!AG39+'9APR'!AG39+'10MAY'!AG39+'11JUN'!AG39+'12JUL'!AG39</f>
        <v>0</v>
      </c>
      <c r="AH39" s="110">
        <f>'2SEPT'!AI40+'3OCT'!AI39+'4NOV'!AH39+'5DEC'!AH39+'6JAN'!AH39+'7FEB'!AH39+'8MAR'!AH39+'9APR'!AH39+'10MAY'!AH39+'11JUN'!AH39+'12JUL'!AH39</f>
        <v>131914.72999999998</v>
      </c>
      <c r="AI39" s="51">
        <f>ORIGINAL!AC39-'TOTAL PMTS'!AH39</f>
        <v>81886.000000000029</v>
      </c>
      <c r="AJ39" s="51">
        <f>ALLOCATION!Z39-'TOTAL PMTS'!AH39</f>
        <v>81886.000000000029</v>
      </c>
    </row>
    <row r="40" spans="1:36">
      <c r="A40" s="124" t="s">
        <v>50</v>
      </c>
      <c r="B40" s="125" t="s">
        <v>225</v>
      </c>
      <c r="C40" s="133" t="s">
        <v>216</v>
      </c>
      <c r="D40" s="73">
        <f>'2SEPT'!D41+'3OCT'!D40+'4NOV'!D40+'5DEC'!D40+'6JAN'!D40+'7FEB'!D40+'8MAR'!D40+'9APR'!D40+'10MAY'!D40+'11JUN'!D40+'12JUL'!D40</f>
        <v>3025689.8906</v>
      </c>
      <c r="E40" s="73">
        <f>'2SEPT'!E41+'3OCT'!E40+'4NOV'!E40+'5DEC'!E40+'6JAN'!E40+'7FEB'!E40+'8MAR'!E40+'9APR'!E40+'10MAY'!E40+'11JUN'!E40+'12JUL'!E40</f>
        <v>1656794.4442</v>
      </c>
      <c r="F40" s="73">
        <f>'2SEPT'!F41+'3OCT'!F40+'4NOV'!F40+'5DEC'!F40+'6JAN'!F40+'7FEB'!F40+'8MAR'!F40+'9APR'!F40+'10MAY'!F40+'11JUN'!F40+'12JUL'!F40</f>
        <v>1182457.4528999999</v>
      </c>
      <c r="G40" s="73">
        <f>'2SEPT'!G41+'3OCT'!G40+'4NOV'!G40+'5DEC'!G40+'6JAN'!G40+'7FEB'!G40+'8MAR'!G40+'9APR'!G40+'10MAY'!G40+'11JUN'!G40+'12JUL'!G40</f>
        <v>823995.73989999993</v>
      </c>
      <c r="H40" s="73">
        <f>'2SEPT'!H41+'3OCT'!H40+'4NOV'!H40+'5DEC'!H40+'6JAN'!H40+'7FEB'!H40+'8MAR'!H40+'9APR'!H40+'10MAY'!H40+'11JUN'!H40+'12JUL'!H40</f>
        <v>623034.47239999997</v>
      </c>
      <c r="I40" s="104">
        <f>'2SEPT'!I41+'3OCT'!I40+'4NOV'!I40+'5DEC'!I40+'6JAN'!I40+'7FEB'!I40+'8MAR'!I40+'9APR'!I40+'10MAY'!I40+'11JUN'!I40+'12JUL'!I40</f>
        <v>7311972</v>
      </c>
      <c r="J40" s="73" t="e">
        <f>'2SEPT'!K41+'3OCT'!K40+'4NOV'!J40+'5DEC'!J40+'6JAN'!J40+'7FEB'!J40+'8MAR'!J40+'9APR'!J40+'10MAY'!J40+'11JUN'!J40+'12JUL'!J40</f>
        <v>#VALUE!</v>
      </c>
      <c r="K40" s="73">
        <f>'2SEPT'!L41+'3OCT'!L40+'4NOV'!K40+'5DEC'!K40+'6JAN'!K40+'7FEB'!K40+'8MAR'!K40+'9APR'!K40+'10MAY'!K40+'11JUN'!K40+'12JUL'!K40</f>
        <v>0</v>
      </c>
      <c r="L40" s="73">
        <f>'2SEPT'!M41+'3OCT'!M40+'4NOV'!L40+'5DEC'!L40+'6JAN'!L40+'7FEB'!L40+'8MAR'!L40+'9APR'!L40+'10MAY'!L40+'11JUN'!L40+'12JUL'!L40</f>
        <v>0</v>
      </c>
      <c r="M40" s="73">
        <f>'2SEPT'!N41+'3OCT'!N40+'4NOV'!M40+'5DEC'!M40+'6JAN'!M40+'7FEB'!M40+'8MAR'!M40+'9APR'!M40+'10MAY'!M40+'11JUN'!M40+'12JUL'!M40</f>
        <v>0</v>
      </c>
      <c r="N40" s="73">
        <f>'2SEPT'!O41+'3OCT'!O40+'4NOV'!N40+'5DEC'!N40+'6JAN'!N40+'7FEB'!N40+'8MAR'!N40+'9APR'!N40+'10MAY'!N40+'11JUN'!N40+'12JUL'!N40</f>
        <v>0</v>
      </c>
      <c r="O40" s="73">
        <f>'2SEPT'!P41+'3OCT'!P40+'4NOV'!O40+'5DEC'!O40+'6JAN'!O40+'7FEB'!O40+'8MAR'!O40+'9APR'!O40+'10MAY'!O40+'11JUN'!O40+'12JUL'!O40</f>
        <v>239632</v>
      </c>
      <c r="P40" s="73">
        <f>'2SEPT'!Q41+'3OCT'!Q40+'4NOV'!P40+'5DEC'!P40+'6JAN'!P40+'7FEB'!P40+'8MAR'!P40+'9APR'!P40+'10MAY'!P40+'11JUN'!P40+'12JUL'!P40</f>
        <v>0</v>
      </c>
      <c r="Q40" s="73">
        <f>'2SEPT'!R41+'3OCT'!R40+'4NOV'!Q40+'5DEC'!Q40+'6JAN'!Q40+'7FEB'!Q40+'8MAR'!Q40+'9APR'!Q40+'10MAY'!Q40+'11JUN'!Q40+'12JUL'!Q40</f>
        <v>0</v>
      </c>
      <c r="R40" s="73">
        <f>'2SEPT'!S41+'3OCT'!S40+'4NOV'!R40+'5DEC'!R40+'6JAN'!R40+'7FEB'!R40+'8MAR'!R40+'9APR'!R40+'10MAY'!R40+'11JUN'!R40+'12JUL'!R40</f>
        <v>0</v>
      </c>
      <c r="S40" s="73">
        <f>'2SEPT'!T41+'3OCT'!T40+'4NOV'!S40+'5DEC'!S40+'6JAN'!S40+'7FEB'!S40+'8MAR'!S40+'9APR'!S40+'10MAY'!S40+'11JUN'!S40+'12JUL'!S40</f>
        <v>399675</v>
      </c>
      <c r="T40" s="105">
        <f>'2SEPT'!U41+'3OCT'!U40+'4NOV'!T40+'5DEC'!T40+'6JAN'!T40+'7FEB'!T40+'8MAR'!T40+'9APR'!T40+'10MAY'!T40+'11JUN'!T40+'12JUL'!T40</f>
        <v>399675</v>
      </c>
      <c r="U40" s="73">
        <f>'2SEPT'!V41+'3OCT'!V40+'4NOV'!U40+'5DEC'!U40+'6JAN'!U40+'7FEB'!U40+'8MAR'!U40+'9APR'!U40+'10MAY'!U40+'11JUN'!U40+'12JUL'!U40</f>
        <v>0</v>
      </c>
      <c r="V40" s="73">
        <f>'2SEPT'!W41+'3OCT'!W40+'4NOV'!V40+'5DEC'!V40+'6JAN'!V40+'7FEB'!V40+'8MAR'!V40+'9APR'!V40+'10MAY'!V40+'11JUN'!V40+'12JUL'!V40</f>
        <v>0</v>
      </c>
      <c r="W40" s="73">
        <f>'2SEPT'!X41+'3OCT'!X40+'4NOV'!W40+'5DEC'!W40+'6JAN'!W40+'7FEB'!W40+'8MAR'!W40+'9APR'!W40+'10MAY'!W40+'11JUN'!W40+'12JUL'!W40</f>
        <v>0</v>
      </c>
      <c r="X40" s="73">
        <f>'2SEPT'!Y41+'3OCT'!Y40+'4NOV'!X40+'5DEC'!X40+'6JAN'!X40+'7FEB'!X40+'8MAR'!X40+'9APR'!X40+'10MAY'!X40+'11JUN'!X40+'12JUL'!X40</f>
        <v>0</v>
      </c>
      <c r="Y40" s="106">
        <f>'2SEPT'!Z41+'3OCT'!Z40+'4NOV'!Y40+'5DEC'!Y40+'6JAN'!Y40+'7FEB'!Y40+'8MAR'!Y40+'9APR'!Y40+'10MAY'!Y40+'11JUN'!Y40+'12JUL'!Y40</f>
        <v>0</v>
      </c>
      <c r="Z40" s="73">
        <f>'2SEPT'!AA41+'3OCT'!AA40+'4NOV'!Z40+'5DEC'!Z40+'6JAN'!Z40+'7FEB'!Z40+'8MAR'!Z40+'9APR'!Z40+'10MAY'!Z40+'11JUN'!Z40+'12JUL'!Z40</f>
        <v>77841</v>
      </c>
      <c r="AA40" s="73">
        <f>'2SEPT'!AB41+'3OCT'!AB40+'4NOV'!AA40+'5DEC'!AA40+'6JAN'!AA40+'7FEB'!AA40+'8MAR'!AA40+'9APR'!AA40+'10MAY'!AA40+'11JUN'!AA40+'12JUL'!AA40</f>
        <v>0</v>
      </c>
      <c r="AB40" s="73">
        <f>'2SEPT'!AC41+'3OCT'!AC40+'4NOV'!AB40+'5DEC'!AB40+'6JAN'!AB40+'7FEB'!AB40+'8MAR'!AB40+'9APR'!AB40+'10MAY'!AB40+'11JUN'!AB40+'12JUL'!AB40</f>
        <v>0</v>
      </c>
      <c r="AC40" s="73">
        <f>'2SEPT'!AD41+'3OCT'!AD40+'4NOV'!AC40+'5DEC'!AC40+'6JAN'!AC40+'7FEB'!AC40+'8MAR'!AC40+'9APR'!AC40+'10MAY'!AC40+'11JUN'!AC40+'12JUL'!AC40</f>
        <v>0</v>
      </c>
      <c r="AD40" s="107">
        <f>'2SEPT'!AE41+'3OCT'!AE40+'4NOV'!AD40+'5DEC'!AD40+'6JAN'!AD40+'7FEB'!AD40+'8MAR'!AD40+'9APR'!AD40+'10MAY'!AD40+'11JUN'!AD40+'12JUL'!AD40</f>
        <v>77841</v>
      </c>
      <c r="AE40" s="73">
        <f>'2SEPT'!AF41+'3OCT'!AF40+'4NOV'!AE40+'5DEC'!AE40+'6JAN'!AE40+'7FEB'!AE40+'8MAR'!AE40+'9APR'!AE40+'10MAY'!AE40+'11JUN'!AE40+'12JUL'!AE40</f>
        <v>0</v>
      </c>
      <c r="AF40" s="73">
        <f>'2SEPT'!AG41+'3OCT'!AG40+'4NOV'!AF40+'5DEC'!AF40+'6JAN'!AF40+'7FEB'!AF40+'8MAR'!AF40+'9APR'!AF40+'10MAY'!AF40+'11JUN'!AF40+'12JUL'!AF40</f>
        <v>0</v>
      </c>
      <c r="AG40" s="73">
        <f>'2SEPT'!AH41+'3OCT'!AH40+'4NOV'!AG40+'5DEC'!AG40+'6JAN'!AG40+'7FEB'!AG40+'8MAR'!AG40+'9APR'!AG40+'10MAY'!AG40+'11JUN'!AG40+'12JUL'!AG40</f>
        <v>0</v>
      </c>
      <c r="AH40" s="110">
        <f>'2SEPT'!AI41+'3OCT'!AI40+'4NOV'!AH40+'5DEC'!AH40+'6JAN'!AH40+'7FEB'!AH40+'8MAR'!AH40+'9APR'!AH40+'10MAY'!AH40+'11JUN'!AH40+'12JUL'!AH40</f>
        <v>13603136.18</v>
      </c>
      <c r="AI40" s="51">
        <f>ORIGINAL!AC40-'TOTAL PMTS'!AH40</f>
        <v>5222847</v>
      </c>
      <c r="AJ40" s="51">
        <f>ALLOCATION!Z40-'TOTAL PMTS'!AH40</f>
        <v>5222847</v>
      </c>
    </row>
    <row r="41" spans="1:36">
      <c r="A41" s="124" t="s">
        <v>51</v>
      </c>
      <c r="B41" s="125" t="s">
        <v>226</v>
      </c>
      <c r="C41" s="126" t="s">
        <v>183</v>
      </c>
      <c r="D41" s="73">
        <f>'2SEPT'!D42+'3OCT'!D41+'4NOV'!D41+'5DEC'!D41+'6JAN'!D41+'7FEB'!D41+'8MAR'!D41+'9APR'!D41+'10MAY'!D41+'11JUN'!D41+'12JUL'!D41</f>
        <v>57731.309399999998</v>
      </c>
      <c r="E41" s="73">
        <f>'2SEPT'!E42+'3OCT'!E41+'4NOV'!E41+'5DEC'!E41+'6JAN'!E41+'7FEB'!E41+'8MAR'!E41+'9APR'!E41+'10MAY'!E41+'11JUN'!E41+'12JUL'!E41</f>
        <v>31612.9558</v>
      </c>
      <c r="F41" s="73">
        <f>'2SEPT'!F42+'3OCT'!F41+'4NOV'!F41+'5DEC'!F41+'6JAN'!F41+'7FEB'!F41+'8MAR'!F41+'9APR'!F41+'10MAY'!F41+'11JUN'!F41+'12JUL'!F41</f>
        <v>22560.847099999999</v>
      </c>
      <c r="G41" s="73">
        <f>'2SEPT'!G42+'3OCT'!G41+'4NOV'!G41+'5DEC'!G41+'6JAN'!G41+'7FEB'!G41+'8MAR'!G41+'9APR'!G41+'10MAY'!G41+'11JUN'!G41+'12JUL'!G41</f>
        <v>15722.560099999999</v>
      </c>
      <c r="H41" s="73">
        <f>'2SEPT'!H42+'3OCT'!H41+'4NOV'!H41+'5DEC'!H41+'6JAN'!H41+'7FEB'!H41+'8MAR'!H41+'9APR'!H41+'10MAY'!H41+'11JUN'!H41+'12JUL'!H41</f>
        <v>11886.327600000001</v>
      </c>
      <c r="I41" s="104">
        <f>'2SEPT'!I42+'3OCT'!I41+'4NOV'!I41+'5DEC'!I41+'6JAN'!I41+'7FEB'!I41+'8MAR'!I41+'9APR'!I41+'10MAY'!I41+'11JUN'!I41+'12JUL'!I41</f>
        <v>139514</v>
      </c>
      <c r="J41" s="73" t="e">
        <f>'2SEPT'!K42+'3OCT'!K41+'4NOV'!J41+'5DEC'!J41+'6JAN'!J41+'7FEB'!J41+'8MAR'!J41+'9APR'!J41+'10MAY'!J41+'11JUN'!J41+'12JUL'!J41</f>
        <v>#VALUE!</v>
      </c>
      <c r="K41" s="73">
        <f>'2SEPT'!L42+'3OCT'!L41+'4NOV'!K41+'5DEC'!K41+'6JAN'!K41+'7FEB'!K41+'8MAR'!K41+'9APR'!K41+'10MAY'!K41+'11JUN'!K41+'12JUL'!K41</f>
        <v>0</v>
      </c>
      <c r="L41" s="73">
        <f>'2SEPT'!M42+'3OCT'!M41+'4NOV'!L41+'5DEC'!L41+'6JAN'!L41+'7FEB'!L41+'8MAR'!L41+'9APR'!L41+'10MAY'!L41+'11JUN'!L41+'12JUL'!L41</f>
        <v>0</v>
      </c>
      <c r="M41" s="73">
        <f>'2SEPT'!N42+'3OCT'!N41+'4NOV'!M41+'5DEC'!M41+'6JAN'!M41+'7FEB'!M41+'8MAR'!M41+'9APR'!M41+'10MAY'!M41+'11JUN'!M41+'12JUL'!M41</f>
        <v>0</v>
      </c>
      <c r="N41" s="73">
        <f>'2SEPT'!O42+'3OCT'!O41+'4NOV'!N41+'5DEC'!N41+'6JAN'!N41+'7FEB'!N41+'8MAR'!N41+'9APR'!N41+'10MAY'!N41+'11JUN'!N41+'12JUL'!N41</f>
        <v>0</v>
      </c>
      <c r="O41" s="73">
        <f>'2SEPT'!P42+'3OCT'!P41+'4NOV'!O41+'5DEC'!O41+'6JAN'!O41+'7FEB'!O41+'8MAR'!O41+'9APR'!O41+'10MAY'!O41+'11JUN'!O41+'12JUL'!O41</f>
        <v>0</v>
      </c>
      <c r="P41" s="73">
        <f>'2SEPT'!Q42+'3OCT'!Q41+'4NOV'!P41+'5DEC'!P41+'6JAN'!P41+'7FEB'!P41+'8MAR'!P41+'9APR'!P41+'10MAY'!P41+'11JUN'!P41+'12JUL'!P41</f>
        <v>0</v>
      </c>
      <c r="Q41" s="73">
        <f>'2SEPT'!R42+'3OCT'!R41+'4NOV'!Q41+'5DEC'!Q41+'6JAN'!Q41+'7FEB'!Q41+'8MAR'!Q41+'9APR'!Q41+'10MAY'!Q41+'11JUN'!Q41+'12JUL'!Q41</f>
        <v>0</v>
      </c>
      <c r="R41" s="73">
        <f>'2SEPT'!S42+'3OCT'!S41+'4NOV'!R41+'5DEC'!R41+'6JAN'!R41+'7FEB'!R41+'8MAR'!R41+'9APR'!R41+'10MAY'!R41+'11JUN'!R41+'12JUL'!R41</f>
        <v>0</v>
      </c>
      <c r="S41" s="73">
        <f>'2SEPT'!T42+'3OCT'!T41+'4NOV'!S41+'5DEC'!S41+'6JAN'!S41+'7FEB'!S41+'8MAR'!S41+'9APR'!S41+'10MAY'!S41+'11JUN'!S41+'12JUL'!S41</f>
        <v>0</v>
      </c>
      <c r="T41" s="105">
        <f>'2SEPT'!U42+'3OCT'!U41+'4NOV'!T41+'5DEC'!T41+'6JAN'!T41+'7FEB'!T41+'8MAR'!T41+'9APR'!T41+'10MAY'!T41+'11JUN'!T41+'12JUL'!T41</f>
        <v>0</v>
      </c>
      <c r="U41" s="73">
        <f>'2SEPT'!V42+'3OCT'!V41+'4NOV'!U41+'5DEC'!U41+'6JAN'!U41+'7FEB'!U41+'8MAR'!U41+'9APR'!U41+'10MAY'!U41+'11JUN'!U41+'12JUL'!U41</f>
        <v>0</v>
      </c>
      <c r="V41" s="73">
        <f>'2SEPT'!W42+'3OCT'!W41+'4NOV'!V41+'5DEC'!V41+'6JAN'!V41+'7FEB'!V41+'8MAR'!V41+'9APR'!V41+'10MAY'!V41+'11JUN'!V41+'12JUL'!V41</f>
        <v>0</v>
      </c>
      <c r="W41" s="73">
        <f>'2SEPT'!X42+'3OCT'!X41+'4NOV'!W41+'5DEC'!W41+'6JAN'!W41+'7FEB'!W41+'8MAR'!W41+'9APR'!W41+'10MAY'!W41+'11JUN'!W41+'12JUL'!W41</f>
        <v>0</v>
      </c>
      <c r="X41" s="73">
        <f>'2SEPT'!Y42+'3OCT'!Y41+'4NOV'!X41+'5DEC'!X41+'6JAN'!X41+'7FEB'!X41+'8MAR'!X41+'9APR'!X41+'10MAY'!X41+'11JUN'!X41+'12JUL'!X41</f>
        <v>0</v>
      </c>
      <c r="Y41" s="106">
        <f>'2SEPT'!Z42+'3OCT'!Z41+'4NOV'!Y41+'5DEC'!Y41+'6JAN'!Y41+'7FEB'!Y41+'8MAR'!Y41+'9APR'!Y41+'10MAY'!Y41+'11JUN'!Y41+'12JUL'!Y41</f>
        <v>0</v>
      </c>
      <c r="Z41" s="73">
        <f>'2SEPT'!AA42+'3OCT'!AA41+'4NOV'!Z41+'5DEC'!Z41+'6JAN'!Z41+'7FEB'!Z41+'8MAR'!Z41+'9APR'!Z41+'10MAY'!Z41+'11JUN'!Z41+'12JUL'!Z41</f>
        <v>0</v>
      </c>
      <c r="AA41" s="73">
        <f>'2SEPT'!AB42+'3OCT'!AB41+'4NOV'!AA41+'5DEC'!AA41+'6JAN'!AA41+'7FEB'!AA41+'8MAR'!AA41+'9APR'!AA41+'10MAY'!AA41+'11JUN'!AA41+'12JUL'!AA41</f>
        <v>0</v>
      </c>
      <c r="AB41" s="73">
        <f>'2SEPT'!AC42+'3OCT'!AC41+'4NOV'!AB41+'5DEC'!AB41+'6JAN'!AB41+'7FEB'!AB41+'8MAR'!AB41+'9APR'!AB41+'10MAY'!AB41+'11JUN'!AB41+'12JUL'!AB41</f>
        <v>0</v>
      </c>
      <c r="AC41" s="73">
        <f>'2SEPT'!AD42+'3OCT'!AD41+'4NOV'!AC41+'5DEC'!AC41+'6JAN'!AC41+'7FEB'!AC41+'8MAR'!AC41+'9APR'!AC41+'10MAY'!AC41+'11JUN'!AC41+'12JUL'!AC41</f>
        <v>0</v>
      </c>
      <c r="AD41" s="107">
        <f>'2SEPT'!AE42+'3OCT'!AE41+'4NOV'!AD41+'5DEC'!AD41+'6JAN'!AD41+'7FEB'!AD41+'8MAR'!AD41+'9APR'!AD41+'10MAY'!AD41+'11JUN'!AD41+'12JUL'!AD41</f>
        <v>0</v>
      </c>
      <c r="AE41" s="73">
        <f>'2SEPT'!AF42+'3OCT'!AF41+'4NOV'!AE41+'5DEC'!AE41+'6JAN'!AE41+'7FEB'!AE41+'8MAR'!AE41+'9APR'!AE41+'10MAY'!AE41+'11JUN'!AE41+'12JUL'!AE41</f>
        <v>0</v>
      </c>
      <c r="AF41" s="73">
        <f>'2SEPT'!AG42+'3OCT'!AG41+'4NOV'!AF41+'5DEC'!AF41+'6JAN'!AF41+'7FEB'!AF41+'8MAR'!AF41+'9APR'!AF41+'10MAY'!AF41+'11JUN'!AF41+'12JUL'!AF41</f>
        <v>0</v>
      </c>
      <c r="AG41" s="73">
        <f>'2SEPT'!AH42+'3OCT'!AH41+'4NOV'!AG41+'5DEC'!AG41+'6JAN'!AG41+'7FEB'!AG41+'8MAR'!AG41+'9APR'!AG41+'10MAY'!AG41+'11JUN'!AG41+'12JUL'!AG41</f>
        <v>0</v>
      </c>
      <c r="AH41" s="110">
        <f>'2SEPT'!AI42+'3OCT'!AI41+'4NOV'!AH41+'5DEC'!AH41+'6JAN'!AH41+'7FEB'!AH41+'8MAR'!AH41+'9APR'!AH41+'10MAY'!AH41+'11JUN'!AH41+'12JUL'!AH41</f>
        <v>161294</v>
      </c>
      <c r="AI41" s="51">
        <f>ORIGINAL!AC41-'TOTAL PMTS'!AH41</f>
        <v>99663</v>
      </c>
      <c r="AJ41" s="51">
        <f>ALLOCATION!Z41-'TOTAL PMTS'!AH41</f>
        <v>99663</v>
      </c>
    </row>
    <row r="42" spans="1:36" s="23" customFormat="1" ht="15.75">
      <c r="A42" s="124" t="s">
        <v>52</v>
      </c>
      <c r="B42" s="125" t="s">
        <v>227</v>
      </c>
      <c r="C42" s="130" t="s">
        <v>190</v>
      </c>
      <c r="D42" s="73">
        <f>'2SEPT'!D43+'3OCT'!D42+'4NOV'!D42+'5DEC'!D42+'6JAN'!D42+'7FEB'!D42+'8MAR'!D42+'9APR'!D42+'10MAY'!D42+'11JUN'!D42+'12JUL'!D42</f>
        <v>87173.449599999993</v>
      </c>
      <c r="E42" s="73">
        <f>'2SEPT'!E43+'3OCT'!E42+'4NOV'!E42+'5DEC'!E42+'6JAN'!E42+'7FEB'!E42+'8MAR'!E42+'9APR'!E42+'10MAY'!E42+'11JUN'!E42+'12JUL'!E42</f>
        <v>47734.5072</v>
      </c>
      <c r="F42" s="73">
        <f>'2SEPT'!F43+'3OCT'!F42+'4NOV'!F42+'5DEC'!F42+'6JAN'!F42+'7FEB'!F42+'8MAR'!F42+'9APR'!F42+'10MAY'!F42+'11JUN'!F42+'12JUL'!F42</f>
        <v>34068.046399999999</v>
      </c>
      <c r="G42" s="73">
        <f>'2SEPT'!G43+'3OCT'!G42+'4NOV'!G42+'5DEC'!G42+'6JAN'!G42+'7FEB'!G42+'8MAR'!G42+'9APR'!G42+'10MAY'!G42+'11JUN'!G42+'12JUL'!G42</f>
        <v>23738.6384</v>
      </c>
      <c r="H42" s="73">
        <f>'2SEPT'!H43+'3OCT'!H42+'4NOV'!H42+'5DEC'!H42+'6JAN'!H42+'7FEB'!H42+'8MAR'!H42+'9APR'!H42+'10MAY'!H42+'11JUN'!H42+'12JUL'!H42</f>
        <v>17952.358400000001</v>
      </c>
      <c r="I42" s="104">
        <f>'2SEPT'!I43+'3OCT'!I42+'4NOV'!I42+'5DEC'!I42+'6JAN'!I42+'7FEB'!I42+'8MAR'!I42+'9APR'!I42+'10MAY'!I42+'11JUN'!I42+'12JUL'!I42</f>
        <v>210667</v>
      </c>
      <c r="J42" s="73" t="e">
        <f>'2SEPT'!K43+'3OCT'!K42+'4NOV'!J42+'5DEC'!J42+'6JAN'!J42+'7FEB'!J42+'8MAR'!J42+'9APR'!J42+'10MAY'!J42+'11JUN'!J42+'12JUL'!J42</f>
        <v>#VALUE!</v>
      </c>
      <c r="K42" s="73">
        <f>'2SEPT'!L43+'3OCT'!L42+'4NOV'!K42+'5DEC'!K42+'6JAN'!K42+'7FEB'!K42+'8MAR'!K42+'9APR'!K42+'10MAY'!K42+'11JUN'!K42+'12JUL'!K42</f>
        <v>0</v>
      </c>
      <c r="L42" s="73">
        <f>'2SEPT'!M43+'3OCT'!M42+'4NOV'!L42+'5DEC'!L42+'6JAN'!L42+'7FEB'!L42+'8MAR'!L42+'9APR'!L42+'10MAY'!L42+'11JUN'!L42+'12JUL'!L42</f>
        <v>0</v>
      </c>
      <c r="M42" s="73">
        <f>'2SEPT'!N43+'3OCT'!N42+'4NOV'!M42+'5DEC'!M42+'6JAN'!M42+'7FEB'!M42+'8MAR'!M42+'9APR'!M42+'10MAY'!M42+'11JUN'!M42+'12JUL'!M42</f>
        <v>0</v>
      </c>
      <c r="N42" s="73">
        <f>'2SEPT'!O43+'3OCT'!O42+'4NOV'!N42+'5DEC'!N42+'6JAN'!N42+'7FEB'!N42+'8MAR'!N42+'9APR'!N42+'10MAY'!N42+'11JUN'!N42+'12JUL'!N42</f>
        <v>0</v>
      </c>
      <c r="O42" s="73">
        <f>'2SEPT'!P43+'3OCT'!P42+'4NOV'!O42+'5DEC'!O42+'6JAN'!O42+'7FEB'!O42+'8MAR'!O42+'9APR'!O42+'10MAY'!O42+'11JUN'!O42+'12JUL'!O42</f>
        <v>0</v>
      </c>
      <c r="P42" s="73">
        <f>'2SEPT'!Q43+'3OCT'!Q42+'4NOV'!P42+'5DEC'!P42+'6JAN'!P42+'7FEB'!P42+'8MAR'!P42+'9APR'!P42+'10MAY'!P42+'11JUN'!P42+'12JUL'!P42</f>
        <v>0</v>
      </c>
      <c r="Q42" s="73">
        <f>'2SEPT'!R43+'3OCT'!R42+'4NOV'!Q42+'5DEC'!Q42+'6JAN'!Q42+'7FEB'!Q42+'8MAR'!Q42+'9APR'!Q42+'10MAY'!Q42+'11JUN'!Q42+'12JUL'!Q42</f>
        <v>0</v>
      </c>
      <c r="R42" s="73">
        <f>'2SEPT'!S43+'3OCT'!S42+'4NOV'!R42+'5DEC'!R42+'6JAN'!R42+'7FEB'!R42+'8MAR'!R42+'9APR'!R42+'10MAY'!R42+'11JUN'!R42+'12JUL'!R42</f>
        <v>0</v>
      </c>
      <c r="S42" s="73">
        <f>'2SEPT'!T43+'3OCT'!T42+'4NOV'!S42+'5DEC'!S42+'6JAN'!S42+'7FEB'!S42+'8MAR'!S42+'9APR'!S42+'10MAY'!S42+'11JUN'!S42+'12JUL'!S42</f>
        <v>0</v>
      </c>
      <c r="T42" s="105">
        <f>'2SEPT'!U43+'3OCT'!U42+'4NOV'!T42+'5DEC'!T42+'6JAN'!T42+'7FEB'!T42+'8MAR'!T42+'9APR'!T42+'10MAY'!T42+'11JUN'!T42+'12JUL'!T42</f>
        <v>0</v>
      </c>
      <c r="U42" s="73">
        <f>'2SEPT'!V43+'3OCT'!V42+'4NOV'!U42+'5DEC'!U42+'6JAN'!U42+'7FEB'!U42+'8MAR'!U42+'9APR'!U42+'10MAY'!U42+'11JUN'!U42+'12JUL'!U42</f>
        <v>0</v>
      </c>
      <c r="V42" s="73">
        <f>'2SEPT'!W43+'3OCT'!W42+'4NOV'!V42+'5DEC'!V42+'6JAN'!V42+'7FEB'!V42+'8MAR'!V42+'9APR'!V42+'10MAY'!V42+'11JUN'!V42+'12JUL'!V42</f>
        <v>0</v>
      </c>
      <c r="W42" s="73">
        <f>'2SEPT'!X43+'3OCT'!X42+'4NOV'!W42+'5DEC'!W42+'6JAN'!W42+'7FEB'!W42+'8MAR'!W42+'9APR'!W42+'10MAY'!W42+'11JUN'!W42+'12JUL'!W42</f>
        <v>0</v>
      </c>
      <c r="X42" s="73">
        <f>'2SEPT'!Y43+'3OCT'!Y42+'4NOV'!X42+'5DEC'!X42+'6JAN'!X42+'7FEB'!X42+'8MAR'!X42+'9APR'!X42+'10MAY'!X42+'11JUN'!X42+'12JUL'!X42</f>
        <v>0</v>
      </c>
      <c r="Y42" s="106">
        <f>'2SEPT'!Z43+'3OCT'!Z42+'4NOV'!Y42+'5DEC'!Y42+'6JAN'!Y42+'7FEB'!Y42+'8MAR'!Y42+'9APR'!Y42+'10MAY'!Y42+'11JUN'!Y42+'12JUL'!Y42</f>
        <v>0</v>
      </c>
      <c r="Z42" s="73">
        <f>'2SEPT'!AA43+'3OCT'!AA42+'4NOV'!Z42+'5DEC'!Z42+'6JAN'!Z42+'7FEB'!Z42+'8MAR'!Z42+'9APR'!Z42+'10MAY'!Z42+'11JUN'!Z42+'12JUL'!Z42</f>
        <v>0</v>
      </c>
      <c r="AA42" s="73">
        <f>'2SEPT'!AB43+'3OCT'!AB42+'4NOV'!AA42+'5DEC'!AA42+'6JAN'!AA42+'7FEB'!AA42+'8MAR'!AA42+'9APR'!AA42+'10MAY'!AA42+'11JUN'!AA42+'12JUL'!AA42</f>
        <v>0</v>
      </c>
      <c r="AB42" s="73">
        <f>'2SEPT'!AC43+'3OCT'!AC42+'4NOV'!AB42+'5DEC'!AB42+'6JAN'!AB42+'7FEB'!AB42+'8MAR'!AB42+'9APR'!AB42+'10MAY'!AB42+'11JUN'!AB42+'12JUL'!AB42</f>
        <v>0</v>
      </c>
      <c r="AC42" s="73">
        <f>'2SEPT'!AD43+'3OCT'!AD42+'4NOV'!AC42+'5DEC'!AC42+'6JAN'!AC42+'7FEB'!AC42+'8MAR'!AC42+'9APR'!AC42+'10MAY'!AC42+'11JUN'!AC42+'12JUL'!AC42</f>
        <v>0</v>
      </c>
      <c r="AD42" s="107">
        <f>'2SEPT'!AE43+'3OCT'!AE42+'4NOV'!AD42+'5DEC'!AD42+'6JAN'!AD42+'7FEB'!AD42+'8MAR'!AD42+'9APR'!AD42+'10MAY'!AD42+'11JUN'!AD42+'12JUL'!AD42</f>
        <v>0</v>
      </c>
      <c r="AE42" s="73">
        <f>'2SEPT'!AF43+'3OCT'!AF42+'4NOV'!AE42+'5DEC'!AE42+'6JAN'!AE42+'7FEB'!AE42+'8MAR'!AE42+'9APR'!AE42+'10MAY'!AE42+'11JUN'!AE42+'12JUL'!AE42</f>
        <v>0</v>
      </c>
      <c r="AF42" s="73">
        <f>'2SEPT'!AG43+'3OCT'!AG42+'4NOV'!AF42+'5DEC'!AF42+'6JAN'!AF42+'7FEB'!AF42+'8MAR'!AF42+'9APR'!AF42+'10MAY'!AF42+'11JUN'!AF42+'12JUL'!AF42</f>
        <v>0</v>
      </c>
      <c r="AG42" s="73">
        <f>'2SEPT'!AH43+'3OCT'!AH42+'4NOV'!AG42+'5DEC'!AG42+'6JAN'!AG42+'7FEB'!AG42+'8MAR'!AG42+'9APR'!AG42+'10MAY'!AG42+'11JUN'!AG42+'12JUL'!AG42</f>
        <v>0</v>
      </c>
      <c r="AH42" s="110">
        <f>'2SEPT'!AI43+'3OCT'!AI42+'4NOV'!AH42+'5DEC'!AH42+'6JAN'!AH42+'7FEB'!AH42+'8MAR'!AH42+'9APR'!AH42+'10MAY'!AH42+'11JUN'!AH42+'12JUL'!AH42</f>
        <v>247921.05</v>
      </c>
      <c r="AI42" s="51">
        <f>ORIGINAL!AC42-'TOTAL PMTS'!AH42</f>
        <v>150483</v>
      </c>
      <c r="AJ42" s="51">
        <f>ALLOCATION!Z42-'TOTAL PMTS'!AH42</f>
        <v>150483</v>
      </c>
    </row>
    <row r="43" spans="1:36" s="23" customFormat="1" ht="15.75">
      <c r="A43" s="124" t="s">
        <v>53</v>
      </c>
      <c r="B43" s="125" t="s">
        <v>228</v>
      </c>
      <c r="C43" s="133" t="s">
        <v>216</v>
      </c>
      <c r="D43" s="73">
        <f>'2SEPT'!D44+'3OCT'!D43+'4NOV'!D43+'5DEC'!D43+'6JAN'!D43+'7FEB'!D43+'8MAR'!D43+'9APR'!D43+'10MAY'!D43+'11JUN'!D43+'12JUL'!D43</f>
        <v>741903.18799999997</v>
      </c>
      <c r="E43" s="73">
        <f>'2SEPT'!E44+'3OCT'!E43+'4NOV'!E43+'5DEC'!E43+'6JAN'!E43+'7FEB'!E43+'8MAR'!E43+'9APR'!E43+'10MAY'!E43+'11JUN'!E43+'12JUL'!E43</f>
        <v>406248.11599999998</v>
      </c>
      <c r="F43" s="73">
        <f>'2SEPT'!F44+'3OCT'!F43+'4NOV'!F43+'5DEC'!F43+'6JAN'!F43+'7FEB'!F43+'8MAR'!F43+'9APR'!F43+'10MAY'!F43+'11JUN'!F43+'12JUL'!F43</f>
        <v>289941.44200000004</v>
      </c>
      <c r="G43" s="73">
        <f>'2SEPT'!G44+'3OCT'!G43+'4NOV'!G43+'5DEC'!G43+'6JAN'!G43+'7FEB'!G43+'8MAR'!G43+'9APR'!G43+'10MAY'!G43+'11JUN'!G43+'12JUL'!G43</f>
        <v>202045.70199999999</v>
      </c>
      <c r="H43" s="73">
        <f>'2SEPT'!H44+'3OCT'!H43+'4NOV'!H43+'5DEC'!H43+'6JAN'!H43+'7FEB'!H43+'8MAR'!H43+'9APR'!H43+'10MAY'!H43+'11JUN'!H43+'12JUL'!H43</f>
        <v>152768.552</v>
      </c>
      <c r="I43" s="104">
        <f>'2SEPT'!I44+'3OCT'!I43+'4NOV'!I43+'5DEC'!I43+'6JAN'!I43+'7FEB'!I43+'8MAR'!I43+'9APR'!I43+'10MAY'!I43+'11JUN'!I43+'12JUL'!I43</f>
        <v>1792907</v>
      </c>
      <c r="J43" s="73" t="e">
        <f>'2SEPT'!K44+'3OCT'!K43+'4NOV'!J43+'5DEC'!J43+'6JAN'!J43+'7FEB'!J43+'8MAR'!J43+'9APR'!J43+'10MAY'!J43+'11JUN'!J43+'12JUL'!J43</f>
        <v>#VALUE!</v>
      </c>
      <c r="K43" s="73">
        <f>'2SEPT'!L44+'3OCT'!L43+'4NOV'!K43+'5DEC'!K43+'6JAN'!K43+'7FEB'!K43+'8MAR'!K43+'9APR'!K43+'10MAY'!K43+'11JUN'!K43+'12JUL'!K43</f>
        <v>0</v>
      </c>
      <c r="L43" s="73">
        <f>'2SEPT'!M44+'3OCT'!M43+'4NOV'!L43+'5DEC'!L43+'6JAN'!L43+'7FEB'!L43+'8MAR'!L43+'9APR'!L43+'10MAY'!L43+'11JUN'!L43+'12JUL'!L43</f>
        <v>0</v>
      </c>
      <c r="M43" s="73">
        <f>'2SEPT'!N44+'3OCT'!N43+'4NOV'!M43+'5DEC'!M43+'6JAN'!M43+'7FEB'!M43+'8MAR'!M43+'9APR'!M43+'10MAY'!M43+'11JUN'!M43+'12JUL'!M43</f>
        <v>0</v>
      </c>
      <c r="N43" s="73">
        <f>'2SEPT'!O44+'3OCT'!O43+'4NOV'!N43+'5DEC'!N43+'6JAN'!N43+'7FEB'!N43+'8MAR'!N43+'9APR'!N43+'10MAY'!N43+'11JUN'!N43+'12JUL'!N43</f>
        <v>0</v>
      </c>
      <c r="O43" s="73">
        <f>'2SEPT'!P44+'3OCT'!P43+'4NOV'!O43+'5DEC'!O43+'6JAN'!O43+'7FEB'!O43+'8MAR'!O43+'9APR'!O43+'10MAY'!O43+'11JUN'!O43+'12JUL'!O43</f>
        <v>0</v>
      </c>
      <c r="P43" s="73">
        <f>'2SEPT'!Q44+'3OCT'!Q43+'4NOV'!P43+'5DEC'!P43+'6JAN'!P43+'7FEB'!P43+'8MAR'!P43+'9APR'!P43+'10MAY'!P43+'11JUN'!P43+'12JUL'!P43</f>
        <v>0</v>
      </c>
      <c r="Q43" s="73">
        <f>'2SEPT'!R44+'3OCT'!R43+'4NOV'!Q43+'5DEC'!Q43+'6JAN'!Q43+'7FEB'!Q43+'8MAR'!Q43+'9APR'!Q43+'10MAY'!Q43+'11JUN'!Q43+'12JUL'!Q43</f>
        <v>0</v>
      </c>
      <c r="R43" s="73">
        <f>'2SEPT'!S44+'3OCT'!S43+'4NOV'!R43+'5DEC'!R43+'6JAN'!R43+'7FEB'!R43+'8MAR'!R43+'9APR'!R43+'10MAY'!R43+'11JUN'!R43+'12JUL'!R43</f>
        <v>0</v>
      </c>
      <c r="S43" s="73">
        <f>'2SEPT'!T44+'3OCT'!T43+'4NOV'!S43+'5DEC'!S43+'6JAN'!S43+'7FEB'!S43+'8MAR'!S43+'9APR'!S43+'10MAY'!S43+'11JUN'!S43+'12JUL'!S43</f>
        <v>0</v>
      </c>
      <c r="T43" s="105">
        <f>'2SEPT'!U44+'3OCT'!U43+'4NOV'!T43+'5DEC'!T43+'6JAN'!T43+'7FEB'!T43+'8MAR'!T43+'9APR'!T43+'10MAY'!T43+'11JUN'!T43+'12JUL'!T43</f>
        <v>0</v>
      </c>
      <c r="U43" s="73">
        <f>'2SEPT'!V44+'3OCT'!V43+'4NOV'!U43+'5DEC'!U43+'6JAN'!U43+'7FEB'!U43+'8MAR'!U43+'9APR'!U43+'10MAY'!U43+'11JUN'!U43+'12JUL'!U43</f>
        <v>0</v>
      </c>
      <c r="V43" s="73">
        <f>'2SEPT'!W44+'3OCT'!W43+'4NOV'!V43+'5DEC'!V43+'6JAN'!V43+'7FEB'!V43+'8MAR'!V43+'9APR'!V43+'10MAY'!V43+'11JUN'!V43+'12JUL'!V43</f>
        <v>0</v>
      </c>
      <c r="W43" s="73">
        <f>'2SEPT'!X44+'3OCT'!X43+'4NOV'!W43+'5DEC'!W43+'6JAN'!W43+'7FEB'!W43+'8MAR'!W43+'9APR'!W43+'10MAY'!W43+'11JUN'!W43+'12JUL'!W43</f>
        <v>417182</v>
      </c>
      <c r="X43" s="73">
        <f>'2SEPT'!Y44+'3OCT'!Y43+'4NOV'!X43+'5DEC'!X43+'6JAN'!X43+'7FEB'!X43+'8MAR'!X43+'9APR'!X43+'10MAY'!X43+'11JUN'!X43+'12JUL'!X43</f>
        <v>0</v>
      </c>
      <c r="Y43" s="106">
        <f>'2SEPT'!Z44+'3OCT'!Z43+'4NOV'!Y43+'5DEC'!Y43+'6JAN'!Y43+'7FEB'!Y43+'8MAR'!Y43+'9APR'!Y43+'10MAY'!Y43+'11JUN'!Y43+'12JUL'!Y43</f>
        <v>417182</v>
      </c>
      <c r="Z43" s="73">
        <f>'2SEPT'!AA44+'3OCT'!AA43+'4NOV'!Z43+'5DEC'!Z43+'6JAN'!Z43+'7FEB'!Z43+'8MAR'!Z43+'9APR'!Z43+'10MAY'!Z43+'11JUN'!Z43+'12JUL'!Z43</f>
        <v>0</v>
      </c>
      <c r="AA43" s="73">
        <f>'2SEPT'!AB44+'3OCT'!AB43+'4NOV'!AA43+'5DEC'!AA43+'6JAN'!AA43+'7FEB'!AA43+'8MAR'!AA43+'9APR'!AA43+'10MAY'!AA43+'11JUN'!AA43+'12JUL'!AA43</f>
        <v>0</v>
      </c>
      <c r="AB43" s="73">
        <f>'2SEPT'!AC44+'3OCT'!AC43+'4NOV'!AB43+'5DEC'!AB43+'6JAN'!AB43+'7FEB'!AB43+'8MAR'!AB43+'9APR'!AB43+'10MAY'!AB43+'11JUN'!AB43+'12JUL'!AB43</f>
        <v>0</v>
      </c>
      <c r="AC43" s="73">
        <f>'2SEPT'!AD44+'3OCT'!AD43+'4NOV'!AC43+'5DEC'!AC43+'6JAN'!AC43+'7FEB'!AC43+'8MAR'!AC43+'9APR'!AC43+'10MAY'!AC43+'11JUN'!AC43+'12JUL'!AC43</f>
        <v>0</v>
      </c>
      <c r="AD43" s="107">
        <f>'2SEPT'!AE44+'3OCT'!AE43+'4NOV'!AD43+'5DEC'!AD43+'6JAN'!AD43+'7FEB'!AD43+'8MAR'!AD43+'9APR'!AD43+'10MAY'!AD43+'11JUN'!AD43+'12JUL'!AD43</f>
        <v>0</v>
      </c>
      <c r="AE43" s="73">
        <f>'2SEPT'!AF44+'3OCT'!AF43+'4NOV'!AE43+'5DEC'!AE43+'6JAN'!AE43+'7FEB'!AE43+'8MAR'!AE43+'9APR'!AE43+'10MAY'!AE43+'11JUN'!AE43+'12JUL'!AE43</f>
        <v>0</v>
      </c>
      <c r="AF43" s="73">
        <f>'2SEPT'!AG44+'3OCT'!AG43+'4NOV'!AF43+'5DEC'!AF43+'6JAN'!AF43+'7FEB'!AF43+'8MAR'!AF43+'9APR'!AF43+'10MAY'!AF43+'11JUN'!AF43+'12JUL'!AF43</f>
        <v>0</v>
      </c>
      <c r="AG43" s="73">
        <f>'2SEPT'!AH44+'3OCT'!AH43+'4NOV'!AG43+'5DEC'!AG43+'6JAN'!AG43+'7FEB'!AG43+'8MAR'!AG43+'9APR'!AG43+'10MAY'!AG43+'11JUN'!AG43+'12JUL'!AG43</f>
        <v>0</v>
      </c>
      <c r="AH43" s="110">
        <f>'2SEPT'!AI44+'3OCT'!AI43+'4NOV'!AH43+'5DEC'!AH43+'6JAN'!AH43+'7FEB'!AH43+'8MAR'!AH43+'9APR'!AH43+'10MAY'!AH43+'11JUN'!AH43+'12JUL'!AH43</f>
        <v>3606876.2</v>
      </c>
      <c r="AI43" s="51">
        <f>ORIGINAL!AC43-'TOTAL PMTS'!AH43</f>
        <v>1280651</v>
      </c>
      <c r="AJ43" s="51">
        <f>ALLOCATION!Z43-'TOTAL PMTS'!AH43</f>
        <v>1280651</v>
      </c>
    </row>
    <row r="44" spans="1:36" s="23" customFormat="1" ht="15.75">
      <c r="A44" s="124" t="s">
        <v>54</v>
      </c>
      <c r="B44" s="125" t="s">
        <v>229</v>
      </c>
      <c r="C44" s="129" t="s">
        <v>187</v>
      </c>
      <c r="D44" s="73">
        <f>'2SEPT'!D45+'3OCT'!D44+'4NOV'!D44+'5DEC'!D44+'6JAN'!D44+'7FEB'!D44+'8MAR'!D44+'9APR'!D44+'10MAY'!D44+'11JUN'!D44+'12JUL'!D44</f>
        <v>46540</v>
      </c>
      <c r="E44" s="73">
        <f>'2SEPT'!E45+'3OCT'!E44+'4NOV'!E44+'5DEC'!E44+'6JAN'!E44+'7FEB'!E44+'8MAR'!E44+'9APR'!E44+'10MAY'!E44+'11JUN'!E44+'12JUL'!E44</f>
        <v>25485</v>
      </c>
      <c r="F44" s="73">
        <f>'2SEPT'!F45+'3OCT'!F44+'4NOV'!F44+'5DEC'!F44+'6JAN'!F44+'7FEB'!F44+'8MAR'!F44+'9APR'!F44+'10MAY'!F44+'11JUN'!F44+'12JUL'!F44</f>
        <v>18189</v>
      </c>
      <c r="G44" s="73">
        <f>'2SEPT'!G45+'3OCT'!G44+'4NOV'!G44+'5DEC'!G44+'6JAN'!G44+'7FEB'!G44+'8MAR'!G44+'9APR'!G44+'10MAY'!G44+'11JUN'!G44+'12JUL'!G44</f>
        <v>12674</v>
      </c>
      <c r="H44" s="73">
        <f>'2SEPT'!H45+'3OCT'!H44+'4NOV'!H44+'5DEC'!H44+'6JAN'!H44+'7FEB'!H44+'8MAR'!H44+'9APR'!H44+'10MAY'!H44+'11JUN'!H44+'12JUL'!H44</f>
        <v>9584</v>
      </c>
      <c r="I44" s="104">
        <f>'2SEPT'!I45+'3OCT'!I44+'4NOV'!I44+'5DEC'!I44+'6JAN'!I44+'7FEB'!I44+'8MAR'!I44+'9APR'!I44+'10MAY'!I44+'11JUN'!I44+'12JUL'!I44</f>
        <v>112472</v>
      </c>
      <c r="J44" s="73" t="e">
        <f>'2SEPT'!K45+'3OCT'!K44+'4NOV'!J44+'5DEC'!J44+'6JAN'!J44+'7FEB'!J44+'8MAR'!J44+'9APR'!J44+'10MAY'!J44+'11JUN'!J44+'12JUL'!J44</f>
        <v>#VALUE!</v>
      </c>
      <c r="K44" s="73">
        <f>'2SEPT'!L45+'3OCT'!L44+'4NOV'!K44+'5DEC'!K44+'6JAN'!K44+'7FEB'!K44+'8MAR'!K44+'9APR'!K44+'10MAY'!K44+'11JUN'!K44+'12JUL'!K44</f>
        <v>0</v>
      </c>
      <c r="L44" s="73">
        <f>'2SEPT'!M45+'3OCT'!M44+'4NOV'!L44+'5DEC'!L44+'6JAN'!L44+'7FEB'!L44+'8MAR'!L44+'9APR'!L44+'10MAY'!L44+'11JUN'!L44+'12JUL'!L44</f>
        <v>0</v>
      </c>
      <c r="M44" s="73">
        <f>'2SEPT'!N45+'3OCT'!N44+'4NOV'!M44+'5DEC'!M44+'6JAN'!M44+'7FEB'!M44+'8MAR'!M44+'9APR'!M44+'10MAY'!M44+'11JUN'!M44+'12JUL'!M44</f>
        <v>0</v>
      </c>
      <c r="N44" s="73">
        <f>'2SEPT'!O45+'3OCT'!O44+'4NOV'!N44+'5DEC'!N44+'6JAN'!N44+'7FEB'!N44+'8MAR'!N44+'9APR'!N44+'10MAY'!N44+'11JUN'!N44+'12JUL'!N44</f>
        <v>0</v>
      </c>
      <c r="O44" s="73">
        <f>'2SEPT'!P45+'3OCT'!P44+'4NOV'!O44+'5DEC'!O44+'6JAN'!O44+'7FEB'!O44+'8MAR'!O44+'9APR'!O44+'10MAY'!O44+'11JUN'!O44+'12JUL'!O44</f>
        <v>0</v>
      </c>
      <c r="P44" s="73">
        <f>'2SEPT'!Q45+'3OCT'!Q44+'4NOV'!P44+'5DEC'!P44+'6JAN'!P44+'7FEB'!P44+'8MAR'!P44+'9APR'!P44+'10MAY'!P44+'11JUN'!P44+'12JUL'!P44</f>
        <v>0</v>
      </c>
      <c r="Q44" s="73">
        <f>'2SEPT'!R45+'3OCT'!R44+'4NOV'!Q44+'5DEC'!Q44+'6JAN'!Q44+'7FEB'!Q44+'8MAR'!Q44+'9APR'!Q44+'10MAY'!Q44+'11JUN'!Q44+'12JUL'!Q44</f>
        <v>0</v>
      </c>
      <c r="R44" s="73">
        <f>'2SEPT'!S45+'3OCT'!S44+'4NOV'!R44+'5DEC'!R44+'6JAN'!R44+'7FEB'!R44+'8MAR'!R44+'9APR'!R44+'10MAY'!R44+'11JUN'!R44+'12JUL'!R44</f>
        <v>0</v>
      </c>
      <c r="S44" s="73">
        <f>'2SEPT'!T45+'3OCT'!T44+'4NOV'!S44+'5DEC'!S44+'6JAN'!S44+'7FEB'!S44+'8MAR'!S44+'9APR'!S44+'10MAY'!S44+'11JUN'!S44+'12JUL'!S44</f>
        <v>0</v>
      </c>
      <c r="T44" s="105">
        <f>'2SEPT'!U45+'3OCT'!U44+'4NOV'!T44+'5DEC'!T44+'6JAN'!T44+'7FEB'!T44+'8MAR'!T44+'9APR'!T44+'10MAY'!T44+'11JUN'!T44+'12JUL'!T44</f>
        <v>0</v>
      </c>
      <c r="U44" s="73">
        <f>'2SEPT'!V45+'3OCT'!V44+'4NOV'!U44+'5DEC'!U44+'6JAN'!U44+'7FEB'!U44+'8MAR'!U44+'9APR'!U44+'10MAY'!U44+'11JUN'!U44+'12JUL'!U44</f>
        <v>0</v>
      </c>
      <c r="V44" s="73">
        <f>'2SEPT'!W45+'3OCT'!W44+'4NOV'!V44+'5DEC'!V44+'6JAN'!V44+'7FEB'!V44+'8MAR'!V44+'9APR'!V44+'10MAY'!V44+'11JUN'!V44+'12JUL'!V44</f>
        <v>0</v>
      </c>
      <c r="W44" s="73">
        <f>'2SEPT'!X45+'3OCT'!X44+'4NOV'!W44+'5DEC'!W44+'6JAN'!W44+'7FEB'!W44+'8MAR'!W44+'9APR'!W44+'10MAY'!W44+'11JUN'!W44+'12JUL'!W44</f>
        <v>0</v>
      </c>
      <c r="X44" s="73">
        <f>'2SEPT'!Y45+'3OCT'!Y44+'4NOV'!X44+'5DEC'!X44+'6JAN'!X44+'7FEB'!X44+'8MAR'!X44+'9APR'!X44+'10MAY'!X44+'11JUN'!X44+'12JUL'!X44</f>
        <v>0</v>
      </c>
      <c r="Y44" s="106">
        <f>'2SEPT'!Z45+'3OCT'!Z44+'4NOV'!Y44+'5DEC'!Y44+'6JAN'!Y44+'7FEB'!Y44+'8MAR'!Y44+'9APR'!Y44+'10MAY'!Y44+'11JUN'!Y44+'12JUL'!Y44</f>
        <v>0</v>
      </c>
      <c r="Z44" s="73">
        <f>'2SEPT'!AA45+'3OCT'!AA44+'4NOV'!Z44+'5DEC'!Z44+'6JAN'!Z44+'7FEB'!Z44+'8MAR'!Z44+'9APR'!Z44+'10MAY'!Z44+'11JUN'!Z44+'12JUL'!Z44</f>
        <v>0</v>
      </c>
      <c r="AA44" s="73">
        <f>'2SEPT'!AB45+'3OCT'!AB44+'4NOV'!AA44+'5DEC'!AA44+'6JAN'!AA44+'7FEB'!AA44+'8MAR'!AA44+'9APR'!AA44+'10MAY'!AA44+'11JUN'!AA44+'12JUL'!AA44</f>
        <v>0</v>
      </c>
      <c r="AB44" s="73">
        <f>'2SEPT'!AC45+'3OCT'!AC44+'4NOV'!AB44+'5DEC'!AB44+'6JAN'!AB44+'7FEB'!AB44+'8MAR'!AB44+'9APR'!AB44+'10MAY'!AB44+'11JUN'!AB44+'12JUL'!AB44</f>
        <v>0</v>
      </c>
      <c r="AC44" s="73">
        <f>'2SEPT'!AD45+'3OCT'!AD44+'4NOV'!AC44+'5DEC'!AC44+'6JAN'!AC44+'7FEB'!AC44+'8MAR'!AC44+'9APR'!AC44+'10MAY'!AC44+'11JUN'!AC44+'12JUL'!AC44</f>
        <v>0</v>
      </c>
      <c r="AD44" s="107">
        <f>'2SEPT'!AE45+'3OCT'!AE44+'4NOV'!AD44+'5DEC'!AD44+'6JAN'!AD44+'7FEB'!AD44+'8MAR'!AD44+'9APR'!AD44+'10MAY'!AD44+'11JUN'!AD44+'12JUL'!AD44</f>
        <v>0</v>
      </c>
      <c r="AE44" s="73">
        <f>'2SEPT'!AF45+'3OCT'!AF44+'4NOV'!AE44+'5DEC'!AE44+'6JAN'!AE44+'7FEB'!AE44+'8MAR'!AE44+'9APR'!AE44+'10MAY'!AE44+'11JUN'!AE44+'12JUL'!AE44</f>
        <v>0</v>
      </c>
      <c r="AF44" s="73">
        <f>'2SEPT'!AG45+'3OCT'!AG44+'4NOV'!AF44+'5DEC'!AF44+'6JAN'!AF44+'7FEB'!AF44+'8MAR'!AF44+'9APR'!AF44+'10MAY'!AF44+'11JUN'!AF44+'12JUL'!AF44</f>
        <v>0</v>
      </c>
      <c r="AG44" s="73">
        <f>'2SEPT'!AH45+'3OCT'!AH44+'4NOV'!AG44+'5DEC'!AG44+'6JAN'!AG44+'7FEB'!AG44+'8MAR'!AG44+'9APR'!AG44+'10MAY'!AG44+'11JUN'!AG44+'12JUL'!AG44</f>
        <v>0</v>
      </c>
      <c r="AH44" s="110">
        <f>'2SEPT'!AI45+'3OCT'!AI44+'4NOV'!AH44+'5DEC'!AH44+'6JAN'!AH44+'7FEB'!AH44+'8MAR'!AH44+'9APR'!AH44+'10MAY'!AH44+'11JUN'!AH44+'12JUL'!AH44</f>
        <v>173388.7</v>
      </c>
      <c r="AI44" s="51">
        <f>ORIGINAL!AC44-'TOTAL PMTS'!AH44</f>
        <v>112479</v>
      </c>
      <c r="AJ44" s="51">
        <f>ALLOCATION!Z44-'TOTAL PMTS'!AH44</f>
        <v>112479</v>
      </c>
    </row>
    <row r="45" spans="1:36" s="23" customFormat="1" ht="15.75">
      <c r="A45" s="124" t="s">
        <v>55</v>
      </c>
      <c r="B45" s="125" t="s">
        <v>230</v>
      </c>
      <c r="C45" s="132" t="s">
        <v>201</v>
      </c>
      <c r="D45" s="73">
        <f>'2SEPT'!D46+'3OCT'!D45+'4NOV'!D45+'5DEC'!D45+'6JAN'!D45+'7FEB'!D45+'8MAR'!D45+'9APR'!D45+'10MAY'!D45+'11JUN'!D45+'12JUL'!D45</f>
        <v>69260.985000000001</v>
      </c>
      <c r="E45" s="73">
        <f>'2SEPT'!E46+'3OCT'!E45+'4NOV'!E45+'5DEC'!E45+'6JAN'!E45+'7FEB'!E45+'8MAR'!E45+'9APR'!E45+'10MAY'!E45+'11JUN'!E45+'12JUL'!E45</f>
        <v>37927.145000000004</v>
      </c>
      <c r="F45" s="73">
        <f>'2SEPT'!F46+'3OCT'!F45+'4NOV'!F45+'5DEC'!F45+'6JAN'!F45+'7FEB'!F45+'8MAR'!F45+'9APR'!F45+'10MAY'!F45+'11JUN'!F45+'12JUL'!F45</f>
        <v>27068.302500000002</v>
      </c>
      <c r="G45" s="73">
        <f>'2SEPT'!G46+'3OCT'!G45+'4NOV'!G45+'5DEC'!G45+'6JAN'!G45+'7FEB'!G45+'8MAR'!G45+'9APR'!G45+'10MAY'!G45+'11JUN'!G45+'12JUL'!G45</f>
        <v>18863.877499999999</v>
      </c>
      <c r="H45" s="73">
        <f>'2SEPT'!H46+'3OCT'!H45+'4NOV'!H45+'5DEC'!H45+'6JAN'!H45+'7FEB'!H45+'8MAR'!H45+'9APR'!H45+'10MAY'!H45+'11JUN'!H45+'12JUL'!H45</f>
        <v>14263.69</v>
      </c>
      <c r="I45" s="104">
        <f>'2SEPT'!I46+'3OCT'!I45+'4NOV'!I45+'5DEC'!I45+'6JAN'!I45+'7FEB'!I45+'8MAR'!I45+'9APR'!I45+'10MAY'!I45+'11JUN'!I45+'12JUL'!I45</f>
        <v>167384</v>
      </c>
      <c r="J45" s="73" t="e">
        <f>'2SEPT'!K46+'3OCT'!K45+'4NOV'!J45+'5DEC'!J45+'6JAN'!J45+'7FEB'!J45+'8MAR'!J45+'9APR'!J45+'10MAY'!J45+'11JUN'!J45+'12JUL'!J45</f>
        <v>#VALUE!</v>
      </c>
      <c r="K45" s="73">
        <f>'2SEPT'!L46+'3OCT'!L45+'4NOV'!K45+'5DEC'!K45+'6JAN'!K45+'7FEB'!K45+'8MAR'!K45+'9APR'!K45+'10MAY'!K45+'11JUN'!K45+'12JUL'!K45</f>
        <v>0</v>
      </c>
      <c r="L45" s="73">
        <f>'2SEPT'!M46+'3OCT'!M45+'4NOV'!L45+'5DEC'!L45+'6JAN'!L45+'7FEB'!L45+'8MAR'!L45+'9APR'!L45+'10MAY'!L45+'11JUN'!L45+'12JUL'!L45</f>
        <v>0</v>
      </c>
      <c r="M45" s="73">
        <f>'2SEPT'!N46+'3OCT'!N45+'4NOV'!M45+'5DEC'!M45+'6JAN'!M45+'7FEB'!M45+'8MAR'!M45+'9APR'!M45+'10MAY'!M45+'11JUN'!M45+'12JUL'!M45</f>
        <v>0</v>
      </c>
      <c r="N45" s="73">
        <f>'2SEPT'!O46+'3OCT'!O45+'4NOV'!N45+'5DEC'!N45+'6JAN'!N45+'7FEB'!N45+'8MAR'!N45+'9APR'!N45+'10MAY'!N45+'11JUN'!N45+'12JUL'!N45</f>
        <v>0</v>
      </c>
      <c r="O45" s="73">
        <f>'2SEPT'!P46+'3OCT'!P45+'4NOV'!O45+'5DEC'!O45+'6JAN'!O45+'7FEB'!O45+'8MAR'!O45+'9APR'!O45+'10MAY'!O45+'11JUN'!O45+'12JUL'!O45</f>
        <v>0</v>
      </c>
      <c r="P45" s="73">
        <f>'2SEPT'!Q46+'3OCT'!Q45+'4NOV'!P45+'5DEC'!P45+'6JAN'!P45+'7FEB'!P45+'8MAR'!P45+'9APR'!P45+'10MAY'!P45+'11JUN'!P45+'12JUL'!P45</f>
        <v>0</v>
      </c>
      <c r="Q45" s="73">
        <f>'2SEPT'!R46+'3OCT'!R45+'4NOV'!Q45+'5DEC'!Q45+'6JAN'!Q45+'7FEB'!Q45+'8MAR'!Q45+'9APR'!Q45+'10MAY'!Q45+'11JUN'!Q45+'12JUL'!Q45</f>
        <v>0</v>
      </c>
      <c r="R45" s="73">
        <f>'2SEPT'!S46+'3OCT'!S45+'4NOV'!R45+'5DEC'!R45+'6JAN'!R45+'7FEB'!R45+'8MAR'!R45+'9APR'!R45+'10MAY'!R45+'11JUN'!R45+'12JUL'!R45</f>
        <v>0</v>
      </c>
      <c r="S45" s="73">
        <f>'2SEPT'!T46+'3OCT'!T45+'4NOV'!S45+'5DEC'!S45+'6JAN'!S45+'7FEB'!S45+'8MAR'!S45+'9APR'!S45+'10MAY'!S45+'11JUN'!S45+'12JUL'!S45</f>
        <v>0</v>
      </c>
      <c r="T45" s="105">
        <f>'2SEPT'!U46+'3OCT'!U45+'4NOV'!T45+'5DEC'!T45+'6JAN'!T45+'7FEB'!T45+'8MAR'!T45+'9APR'!T45+'10MAY'!T45+'11JUN'!T45+'12JUL'!T45</f>
        <v>0</v>
      </c>
      <c r="U45" s="73">
        <f>'2SEPT'!V46+'3OCT'!V45+'4NOV'!U45+'5DEC'!U45+'6JAN'!U45+'7FEB'!U45+'8MAR'!U45+'9APR'!U45+'10MAY'!U45+'11JUN'!U45+'12JUL'!U45</f>
        <v>0</v>
      </c>
      <c r="V45" s="73">
        <f>'2SEPT'!W46+'3OCT'!W45+'4NOV'!V45+'5DEC'!V45+'6JAN'!V45+'7FEB'!V45+'8MAR'!V45+'9APR'!V45+'10MAY'!V45+'11JUN'!V45+'12JUL'!V45</f>
        <v>0</v>
      </c>
      <c r="W45" s="73">
        <f>'2SEPT'!X46+'3OCT'!X45+'4NOV'!W45+'5DEC'!W45+'6JAN'!W45+'7FEB'!W45+'8MAR'!W45+'9APR'!W45+'10MAY'!W45+'11JUN'!W45+'12JUL'!W45</f>
        <v>0</v>
      </c>
      <c r="X45" s="73">
        <f>'2SEPT'!Y46+'3OCT'!Y45+'4NOV'!X45+'5DEC'!X45+'6JAN'!X45+'7FEB'!X45+'8MAR'!X45+'9APR'!X45+'10MAY'!X45+'11JUN'!X45+'12JUL'!X45</f>
        <v>0</v>
      </c>
      <c r="Y45" s="106">
        <f>'2SEPT'!Z46+'3OCT'!Z45+'4NOV'!Y45+'5DEC'!Y45+'6JAN'!Y45+'7FEB'!Y45+'8MAR'!Y45+'9APR'!Y45+'10MAY'!Y45+'11JUN'!Y45+'12JUL'!Y45</f>
        <v>0</v>
      </c>
      <c r="Z45" s="73">
        <f>'2SEPT'!AA46+'3OCT'!AA45+'4NOV'!Z45+'5DEC'!Z45+'6JAN'!Z45+'7FEB'!Z45+'8MAR'!Z45+'9APR'!Z45+'10MAY'!Z45+'11JUN'!Z45+'12JUL'!Z45</f>
        <v>0</v>
      </c>
      <c r="AA45" s="73">
        <f>'2SEPT'!AB46+'3OCT'!AB45+'4NOV'!AA45+'5DEC'!AA45+'6JAN'!AA45+'7FEB'!AA45+'8MAR'!AA45+'9APR'!AA45+'10MAY'!AA45+'11JUN'!AA45+'12JUL'!AA45</f>
        <v>0</v>
      </c>
      <c r="AB45" s="73">
        <f>'2SEPT'!AC46+'3OCT'!AC45+'4NOV'!AB45+'5DEC'!AB45+'6JAN'!AB45+'7FEB'!AB45+'8MAR'!AB45+'9APR'!AB45+'10MAY'!AB45+'11JUN'!AB45+'12JUL'!AB45</f>
        <v>0</v>
      </c>
      <c r="AC45" s="73">
        <f>'2SEPT'!AD46+'3OCT'!AD45+'4NOV'!AC45+'5DEC'!AC45+'6JAN'!AC45+'7FEB'!AC45+'8MAR'!AC45+'9APR'!AC45+'10MAY'!AC45+'11JUN'!AC45+'12JUL'!AC45</f>
        <v>0</v>
      </c>
      <c r="AD45" s="107">
        <f>'2SEPT'!AE46+'3OCT'!AE45+'4NOV'!AD45+'5DEC'!AD45+'6JAN'!AD45+'7FEB'!AD45+'8MAR'!AD45+'9APR'!AD45+'10MAY'!AD45+'11JUN'!AD45+'12JUL'!AD45</f>
        <v>0</v>
      </c>
      <c r="AE45" s="73">
        <f>'2SEPT'!AF46+'3OCT'!AF45+'4NOV'!AE45+'5DEC'!AE45+'6JAN'!AE45+'7FEB'!AE45+'8MAR'!AE45+'9APR'!AE45+'10MAY'!AE45+'11JUN'!AE45+'12JUL'!AE45</f>
        <v>0</v>
      </c>
      <c r="AF45" s="73">
        <f>'2SEPT'!AG46+'3OCT'!AG45+'4NOV'!AF45+'5DEC'!AF45+'6JAN'!AF45+'7FEB'!AF45+'8MAR'!AF45+'9APR'!AF45+'10MAY'!AF45+'11JUN'!AF45+'12JUL'!AF45</f>
        <v>0</v>
      </c>
      <c r="AG45" s="73">
        <f>'2SEPT'!AH46+'3OCT'!AH45+'4NOV'!AG45+'5DEC'!AG45+'6JAN'!AG45+'7FEB'!AG45+'8MAR'!AG45+'9APR'!AG45+'10MAY'!AG45+'11JUN'!AG45+'12JUL'!AG45</f>
        <v>0</v>
      </c>
      <c r="AH45" s="110">
        <f>'2SEPT'!AI46+'3OCT'!AI45+'4NOV'!AH45+'5DEC'!AH45+'6JAN'!AH45+'7FEB'!AH45+'8MAR'!AH45+'9APR'!AH45+'10MAY'!AH45+'11JUN'!AH45+'12JUL'!AH45</f>
        <v>189649.23</v>
      </c>
      <c r="AI45" s="51">
        <f>ORIGINAL!AC45-'TOTAL PMTS'!AH45</f>
        <v>119564.99999999997</v>
      </c>
      <c r="AJ45" s="51">
        <f>ALLOCATION!Z45-'TOTAL PMTS'!AH45</f>
        <v>119564.99999999997</v>
      </c>
    </row>
    <row r="46" spans="1:36" s="23" customFormat="1" ht="15.75">
      <c r="A46" s="124" t="s">
        <v>56</v>
      </c>
      <c r="B46" s="125" t="s">
        <v>231</v>
      </c>
      <c r="C46" s="133" t="s">
        <v>216</v>
      </c>
      <c r="D46" s="73">
        <f>'2SEPT'!D47+'3OCT'!D46+'4NOV'!D46+'5DEC'!D46+'6JAN'!D46+'7FEB'!D46+'8MAR'!D46+'9APR'!D46+'10MAY'!D46+'11JUN'!D46+'12JUL'!D46</f>
        <v>47826.745000000003</v>
      </c>
      <c r="E46" s="73">
        <f>'2SEPT'!E47+'3OCT'!E46+'4NOV'!E46+'5DEC'!E46+'6JAN'!E46+'7FEB'!E46+'8MAR'!E46+'9APR'!E46+'10MAY'!E46+'11JUN'!E46+'12JUL'!E46</f>
        <v>26189.465</v>
      </c>
      <c r="F46" s="73">
        <f>'2SEPT'!F47+'3OCT'!F46+'4NOV'!F46+'5DEC'!F46+'6JAN'!F46+'7FEB'!F46+'8MAR'!F46+'9APR'!F46+'10MAY'!F46+'11JUN'!F46+'12JUL'!F46</f>
        <v>18690.142500000002</v>
      </c>
      <c r="G46" s="73">
        <f>'2SEPT'!G47+'3OCT'!G46+'4NOV'!G46+'5DEC'!G46+'6JAN'!G46+'7FEB'!G46+'8MAR'!G46+'9APR'!G46+'10MAY'!G46+'11JUN'!G46+'12JUL'!G46</f>
        <v>13025.9175</v>
      </c>
      <c r="H46" s="73">
        <f>'2SEPT'!H47+'3OCT'!H46+'4NOV'!H46+'5DEC'!H46+'6JAN'!H46+'7FEB'!H46+'8MAR'!H46+'9APR'!H46+'10MAY'!H46+'11JUN'!H46+'12JUL'!H46</f>
        <v>9848.73</v>
      </c>
      <c r="I46" s="104">
        <f>'2SEPT'!I47+'3OCT'!I46+'4NOV'!I46+'5DEC'!I46+'6JAN'!I46+'7FEB'!I46+'8MAR'!I46+'9APR'!I46+'10MAY'!I46+'11JUN'!I46+'12JUL'!I46</f>
        <v>115581</v>
      </c>
      <c r="J46" s="73" t="e">
        <f>'2SEPT'!K47+'3OCT'!K46+'4NOV'!J46+'5DEC'!J46+'6JAN'!J46+'7FEB'!J46+'8MAR'!J46+'9APR'!J46+'10MAY'!J46+'11JUN'!J46+'12JUL'!J46</f>
        <v>#VALUE!</v>
      </c>
      <c r="K46" s="73">
        <f>'2SEPT'!L47+'3OCT'!L46+'4NOV'!K46+'5DEC'!K46+'6JAN'!K46+'7FEB'!K46+'8MAR'!K46+'9APR'!K46+'10MAY'!K46+'11JUN'!K46+'12JUL'!K46</f>
        <v>0</v>
      </c>
      <c r="L46" s="73">
        <f>'2SEPT'!M47+'3OCT'!M46+'4NOV'!L46+'5DEC'!L46+'6JAN'!L46+'7FEB'!L46+'8MAR'!L46+'9APR'!L46+'10MAY'!L46+'11JUN'!L46+'12JUL'!L46</f>
        <v>0</v>
      </c>
      <c r="M46" s="73">
        <f>'2SEPT'!N47+'3OCT'!N46+'4NOV'!M46+'5DEC'!M46+'6JAN'!M46+'7FEB'!M46+'8MAR'!M46+'9APR'!M46+'10MAY'!M46+'11JUN'!M46+'12JUL'!M46</f>
        <v>0</v>
      </c>
      <c r="N46" s="73">
        <f>'2SEPT'!O47+'3OCT'!O46+'4NOV'!N46+'5DEC'!N46+'6JAN'!N46+'7FEB'!N46+'8MAR'!N46+'9APR'!N46+'10MAY'!N46+'11JUN'!N46+'12JUL'!N46</f>
        <v>0</v>
      </c>
      <c r="O46" s="73">
        <f>'2SEPT'!P47+'3OCT'!P46+'4NOV'!O46+'5DEC'!O46+'6JAN'!O46+'7FEB'!O46+'8MAR'!O46+'9APR'!O46+'10MAY'!O46+'11JUN'!O46+'12JUL'!O46</f>
        <v>0</v>
      </c>
      <c r="P46" s="73">
        <f>'2SEPT'!Q47+'3OCT'!Q46+'4NOV'!P46+'5DEC'!P46+'6JAN'!P46+'7FEB'!P46+'8MAR'!P46+'9APR'!P46+'10MAY'!P46+'11JUN'!P46+'12JUL'!P46</f>
        <v>0</v>
      </c>
      <c r="Q46" s="73">
        <f>'2SEPT'!R47+'3OCT'!R46+'4NOV'!Q46+'5DEC'!Q46+'6JAN'!Q46+'7FEB'!Q46+'8MAR'!Q46+'9APR'!Q46+'10MAY'!Q46+'11JUN'!Q46+'12JUL'!Q46</f>
        <v>0</v>
      </c>
      <c r="R46" s="73">
        <f>'2SEPT'!S47+'3OCT'!S46+'4NOV'!R46+'5DEC'!R46+'6JAN'!R46+'7FEB'!R46+'8MAR'!R46+'9APR'!R46+'10MAY'!R46+'11JUN'!R46+'12JUL'!R46</f>
        <v>0</v>
      </c>
      <c r="S46" s="73">
        <f>'2SEPT'!T47+'3OCT'!T46+'4NOV'!S46+'5DEC'!S46+'6JAN'!S46+'7FEB'!S46+'8MAR'!S46+'9APR'!S46+'10MAY'!S46+'11JUN'!S46+'12JUL'!S46</f>
        <v>0</v>
      </c>
      <c r="T46" s="105">
        <f>'2SEPT'!U47+'3OCT'!U46+'4NOV'!T46+'5DEC'!T46+'6JAN'!T46+'7FEB'!T46+'8MAR'!T46+'9APR'!T46+'10MAY'!T46+'11JUN'!T46+'12JUL'!T46</f>
        <v>0</v>
      </c>
      <c r="U46" s="73">
        <f>'2SEPT'!V47+'3OCT'!V46+'4NOV'!U46+'5DEC'!U46+'6JAN'!U46+'7FEB'!U46+'8MAR'!U46+'9APR'!U46+'10MAY'!U46+'11JUN'!U46+'12JUL'!U46</f>
        <v>0</v>
      </c>
      <c r="V46" s="73">
        <f>'2SEPT'!W47+'3OCT'!W46+'4NOV'!V46+'5DEC'!V46+'6JAN'!V46+'7FEB'!V46+'8MAR'!V46+'9APR'!V46+'10MAY'!V46+'11JUN'!V46+'12JUL'!V46</f>
        <v>0</v>
      </c>
      <c r="W46" s="73">
        <f>'2SEPT'!X47+'3OCT'!X46+'4NOV'!W46+'5DEC'!W46+'6JAN'!W46+'7FEB'!W46+'8MAR'!W46+'9APR'!W46+'10MAY'!W46+'11JUN'!W46+'12JUL'!W46</f>
        <v>0</v>
      </c>
      <c r="X46" s="73">
        <f>'2SEPT'!Y47+'3OCT'!Y46+'4NOV'!X46+'5DEC'!X46+'6JAN'!X46+'7FEB'!X46+'8MAR'!X46+'9APR'!X46+'10MAY'!X46+'11JUN'!X46+'12JUL'!X46</f>
        <v>0</v>
      </c>
      <c r="Y46" s="106">
        <f>'2SEPT'!Z47+'3OCT'!Z46+'4NOV'!Y46+'5DEC'!Y46+'6JAN'!Y46+'7FEB'!Y46+'8MAR'!Y46+'9APR'!Y46+'10MAY'!Y46+'11JUN'!Y46+'12JUL'!Y46</f>
        <v>0</v>
      </c>
      <c r="Z46" s="73">
        <f>'2SEPT'!AA47+'3OCT'!AA46+'4NOV'!Z46+'5DEC'!Z46+'6JAN'!Z46+'7FEB'!Z46+'8MAR'!Z46+'9APR'!Z46+'10MAY'!Z46+'11JUN'!Z46+'12JUL'!Z46</f>
        <v>0</v>
      </c>
      <c r="AA46" s="73">
        <f>'2SEPT'!AB47+'3OCT'!AB46+'4NOV'!AA46+'5DEC'!AA46+'6JAN'!AA46+'7FEB'!AA46+'8MAR'!AA46+'9APR'!AA46+'10MAY'!AA46+'11JUN'!AA46+'12JUL'!AA46</f>
        <v>0</v>
      </c>
      <c r="AB46" s="73">
        <f>'2SEPT'!AC47+'3OCT'!AC46+'4NOV'!AB46+'5DEC'!AB46+'6JAN'!AB46+'7FEB'!AB46+'8MAR'!AB46+'9APR'!AB46+'10MAY'!AB46+'11JUN'!AB46+'12JUL'!AB46</f>
        <v>0</v>
      </c>
      <c r="AC46" s="73">
        <f>'2SEPT'!AD47+'3OCT'!AD46+'4NOV'!AC46+'5DEC'!AC46+'6JAN'!AC46+'7FEB'!AC46+'8MAR'!AC46+'9APR'!AC46+'10MAY'!AC46+'11JUN'!AC46+'12JUL'!AC46</f>
        <v>0</v>
      </c>
      <c r="AD46" s="107">
        <f>'2SEPT'!AE47+'3OCT'!AE46+'4NOV'!AD46+'5DEC'!AD46+'6JAN'!AD46+'7FEB'!AD46+'8MAR'!AD46+'9APR'!AD46+'10MAY'!AD46+'11JUN'!AD46+'12JUL'!AD46</f>
        <v>0</v>
      </c>
      <c r="AE46" s="73">
        <f>'2SEPT'!AF47+'3OCT'!AF46+'4NOV'!AE46+'5DEC'!AE46+'6JAN'!AE46+'7FEB'!AE46+'8MAR'!AE46+'9APR'!AE46+'10MAY'!AE46+'11JUN'!AE46+'12JUL'!AE46</f>
        <v>0</v>
      </c>
      <c r="AF46" s="73">
        <f>'2SEPT'!AG47+'3OCT'!AG46+'4NOV'!AF46+'5DEC'!AF46+'6JAN'!AF46+'7FEB'!AF46+'8MAR'!AF46+'9APR'!AF46+'10MAY'!AF46+'11JUN'!AF46+'12JUL'!AF46</f>
        <v>0</v>
      </c>
      <c r="AG46" s="73">
        <f>'2SEPT'!AH47+'3OCT'!AH46+'4NOV'!AG46+'5DEC'!AG46+'6JAN'!AG46+'7FEB'!AG46+'8MAR'!AG46+'9APR'!AG46+'10MAY'!AG46+'11JUN'!AG46+'12JUL'!AG46</f>
        <v>0</v>
      </c>
      <c r="AH46" s="110">
        <f>'2SEPT'!AI47+'3OCT'!AI46+'4NOV'!AH46+'5DEC'!AH46+'6JAN'!AH46+'7FEB'!AH46+'8MAR'!AH46+'9APR'!AH46+'10MAY'!AH46+'11JUN'!AH46+'12JUL'!AH46</f>
        <v>131520.85999999999</v>
      </c>
      <c r="AI46" s="51">
        <f>ORIGINAL!AC46-'TOTAL PMTS'!AH46</f>
        <v>82571</v>
      </c>
      <c r="AJ46" s="51">
        <f>ALLOCATION!Z46-'TOTAL PMTS'!AH46</f>
        <v>82571</v>
      </c>
    </row>
    <row r="47" spans="1:36" s="23" customFormat="1" ht="15.75">
      <c r="A47" s="124" t="s">
        <v>57</v>
      </c>
      <c r="B47" s="125" t="s">
        <v>232</v>
      </c>
      <c r="C47" s="126" t="s">
        <v>183</v>
      </c>
      <c r="D47" s="73">
        <f>'2SEPT'!D48+'3OCT'!D47+'4NOV'!D47+'5DEC'!D47+'6JAN'!D47+'7FEB'!D47+'8MAR'!D47+'9APR'!D47+'10MAY'!D47+'11JUN'!D47+'12JUL'!D47</f>
        <v>306049.3884</v>
      </c>
      <c r="E47" s="73">
        <f>'2SEPT'!E48+'3OCT'!E47+'4NOV'!E47+'5DEC'!E47+'6JAN'!E47+'7FEB'!E47+'8MAR'!E47+'9APR'!E47+'10MAY'!E47+'11JUN'!E47+'12JUL'!E47</f>
        <v>167584.6588</v>
      </c>
      <c r="F47" s="73">
        <f>'2SEPT'!F48+'3OCT'!F47+'4NOV'!F47+'5DEC'!F47+'6JAN'!F47+'7FEB'!F47+'8MAR'!F47+'9APR'!F47+'10MAY'!F47+'11JUN'!F47+'12JUL'!F47</f>
        <v>119605.12059999999</v>
      </c>
      <c r="G47" s="73">
        <f>'2SEPT'!G48+'3OCT'!G47+'4NOV'!G47+'5DEC'!G47+'6JAN'!G47+'7FEB'!G47+'8MAR'!G47+'9APR'!G47+'10MAY'!G47+'11JUN'!G47+'12JUL'!G47</f>
        <v>83349.5386</v>
      </c>
      <c r="H47" s="73">
        <f>'2SEPT'!H48+'3OCT'!H47+'4NOV'!H47+'5DEC'!H47+'6JAN'!H47+'7FEB'!H47+'8MAR'!H47+'9APR'!H47+'10MAY'!H47+'11JUN'!H47+'12JUL'!H47</f>
        <v>63019.293600000005</v>
      </c>
      <c r="I47" s="104">
        <f>'2SEPT'!I48+'3OCT'!I47+'4NOV'!I47+'5DEC'!I47+'6JAN'!I47+'7FEB'!I47+'8MAR'!I47+'9APR'!I47+'10MAY'!I47+'11JUN'!I47+'12JUL'!I47</f>
        <v>739608</v>
      </c>
      <c r="J47" s="73" t="e">
        <f>'2SEPT'!K48+'3OCT'!K47+'4NOV'!J47+'5DEC'!J47+'6JAN'!J47+'7FEB'!J47+'8MAR'!J47+'9APR'!J47+'10MAY'!J47+'11JUN'!J47+'12JUL'!J47</f>
        <v>#VALUE!</v>
      </c>
      <c r="K47" s="73">
        <f>'2SEPT'!L48+'3OCT'!L47+'4NOV'!K47+'5DEC'!K47+'6JAN'!K47+'7FEB'!K47+'8MAR'!K47+'9APR'!K47+'10MAY'!K47+'11JUN'!K47+'12JUL'!K47</f>
        <v>0</v>
      </c>
      <c r="L47" s="73">
        <f>'2SEPT'!M48+'3OCT'!M47+'4NOV'!L47+'5DEC'!L47+'6JAN'!L47+'7FEB'!L47+'8MAR'!L47+'9APR'!L47+'10MAY'!L47+'11JUN'!L47+'12JUL'!L47</f>
        <v>0</v>
      </c>
      <c r="M47" s="73">
        <f>'2SEPT'!N48+'3OCT'!N47+'4NOV'!M47+'5DEC'!M47+'6JAN'!M47+'7FEB'!M47+'8MAR'!M47+'9APR'!M47+'10MAY'!M47+'11JUN'!M47+'12JUL'!M47</f>
        <v>0</v>
      </c>
      <c r="N47" s="73">
        <f>'2SEPT'!O48+'3OCT'!O47+'4NOV'!N47+'5DEC'!N47+'6JAN'!N47+'7FEB'!N47+'8MAR'!N47+'9APR'!N47+'10MAY'!N47+'11JUN'!N47+'12JUL'!N47</f>
        <v>0</v>
      </c>
      <c r="O47" s="73">
        <f>'2SEPT'!P48+'3OCT'!P47+'4NOV'!O47+'5DEC'!O47+'6JAN'!O47+'7FEB'!O47+'8MAR'!O47+'9APR'!O47+'10MAY'!O47+'11JUN'!O47+'12JUL'!O47</f>
        <v>0</v>
      </c>
      <c r="P47" s="73">
        <f>'2SEPT'!Q48+'3OCT'!Q47+'4NOV'!P47+'5DEC'!P47+'6JAN'!P47+'7FEB'!P47+'8MAR'!P47+'9APR'!P47+'10MAY'!P47+'11JUN'!P47+'12JUL'!P47</f>
        <v>0</v>
      </c>
      <c r="Q47" s="73">
        <f>'2SEPT'!R48+'3OCT'!R47+'4NOV'!Q47+'5DEC'!Q47+'6JAN'!Q47+'7FEB'!Q47+'8MAR'!Q47+'9APR'!Q47+'10MAY'!Q47+'11JUN'!Q47+'12JUL'!Q47</f>
        <v>0</v>
      </c>
      <c r="R47" s="73">
        <f>'2SEPT'!S48+'3OCT'!S47+'4NOV'!R47+'5DEC'!R47+'6JAN'!R47+'7FEB'!R47+'8MAR'!R47+'9APR'!R47+'10MAY'!R47+'11JUN'!R47+'12JUL'!R47</f>
        <v>0</v>
      </c>
      <c r="S47" s="73">
        <f>'2SEPT'!T48+'3OCT'!T47+'4NOV'!S47+'5DEC'!S47+'6JAN'!S47+'7FEB'!S47+'8MAR'!S47+'9APR'!S47+'10MAY'!S47+'11JUN'!S47+'12JUL'!S47</f>
        <v>0</v>
      </c>
      <c r="T47" s="105">
        <f>'2SEPT'!U48+'3OCT'!U47+'4NOV'!T47+'5DEC'!T47+'6JAN'!T47+'7FEB'!T47+'8MAR'!T47+'9APR'!T47+'10MAY'!T47+'11JUN'!T47+'12JUL'!T47</f>
        <v>0</v>
      </c>
      <c r="U47" s="73">
        <f>'2SEPT'!V48+'3OCT'!V47+'4NOV'!U47+'5DEC'!U47+'6JAN'!U47+'7FEB'!U47+'8MAR'!U47+'9APR'!U47+'10MAY'!U47+'11JUN'!U47+'12JUL'!U47</f>
        <v>0</v>
      </c>
      <c r="V47" s="73">
        <f>'2SEPT'!W48+'3OCT'!W47+'4NOV'!V47+'5DEC'!V47+'6JAN'!V47+'7FEB'!V47+'8MAR'!V47+'9APR'!V47+'10MAY'!V47+'11JUN'!V47+'12JUL'!V47</f>
        <v>0</v>
      </c>
      <c r="W47" s="73">
        <f>'2SEPT'!X48+'3OCT'!X47+'4NOV'!W47+'5DEC'!W47+'6JAN'!W47+'7FEB'!W47+'8MAR'!W47+'9APR'!W47+'10MAY'!W47+'11JUN'!W47+'12JUL'!W47</f>
        <v>0</v>
      </c>
      <c r="X47" s="73">
        <f>'2SEPT'!Y48+'3OCT'!Y47+'4NOV'!X47+'5DEC'!X47+'6JAN'!X47+'7FEB'!X47+'8MAR'!X47+'9APR'!X47+'10MAY'!X47+'11JUN'!X47+'12JUL'!X47</f>
        <v>0</v>
      </c>
      <c r="Y47" s="106">
        <f>'2SEPT'!Z48+'3OCT'!Z47+'4NOV'!Y47+'5DEC'!Y47+'6JAN'!Y47+'7FEB'!Y47+'8MAR'!Y47+'9APR'!Y47+'10MAY'!Y47+'11JUN'!Y47+'12JUL'!Y47</f>
        <v>0</v>
      </c>
      <c r="Z47" s="73">
        <f>'2SEPT'!AA48+'3OCT'!AA47+'4NOV'!Z47+'5DEC'!Z47+'6JAN'!Z47+'7FEB'!Z47+'8MAR'!Z47+'9APR'!Z47+'10MAY'!Z47+'11JUN'!Z47+'12JUL'!Z47</f>
        <v>0</v>
      </c>
      <c r="AA47" s="73">
        <f>'2SEPT'!AB48+'3OCT'!AB47+'4NOV'!AA47+'5DEC'!AA47+'6JAN'!AA47+'7FEB'!AA47+'8MAR'!AA47+'9APR'!AA47+'10MAY'!AA47+'11JUN'!AA47+'12JUL'!AA47</f>
        <v>0</v>
      </c>
      <c r="AB47" s="73">
        <f>'2SEPT'!AC48+'3OCT'!AC47+'4NOV'!AB47+'5DEC'!AB47+'6JAN'!AB47+'7FEB'!AB47+'8MAR'!AB47+'9APR'!AB47+'10MAY'!AB47+'11JUN'!AB47+'12JUL'!AB47</f>
        <v>0</v>
      </c>
      <c r="AC47" s="73">
        <f>'2SEPT'!AD48+'3OCT'!AD47+'4NOV'!AC47+'5DEC'!AC47+'6JAN'!AC47+'7FEB'!AC47+'8MAR'!AC47+'9APR'!AC47+'10MAY'!AC47+'11JUN'!AC47+'12JUL'!AC47</f>
        <v>0</v>
      </c>
      <c r="AD47" s="107">
        <f>'2SEPT'!AE48+'3OCT'!AE47+'4NOV'!AD47+'5DEC'!AD47+'6JAN'!AD47+'7FEB'!AD47+'8MAR'!AD47+'9APR'!AD47+'10MAY'!AD47+'11JUN'!AD47+'12JUL'!AD47</f>
        <v>0</v>
      </c>
      <c r="AE47" s="73">
        <f>'2SEPT'!AF48+'3OCT'!AF47+'4NOV'!AE47+'5DEC'!AE47+'6JAN'!AE47+'7FEB'!AE47+'8MAR'!AE47+'9APR'!AE47+'10MAY'!AE47+'11JUN'!AE47+'12JUL'!AE47</f>
        <v>0</v>
      </c>
      <c r="AF47" s="73">
        <f>'2SEPT'!AG48+'3OCT'!AG47+'4NOV'!AF47+'5DEC'!AF47+'6JAN'!AF47+'7FEB'!AF47+'8MAR'!AF47+'9APR'!AF47+'10MAY'!AF47+'11JUN'!AF47+'12JUL'!AF47</f>
        <v>0</v>
      </c>
      <c r="AG47" s="73">
        <f>'2SEPT'!AH48+'3OCT'!AH47+'4NOV'!AG47+'5DEC'!AG47+'6JAN'!AG47+'7FEB'!AG47+'8MAR'!AG47+'9APR'!AG47+'10MAY'!AG47+'11JUN'!AG47+'12JUL'!AG47</f>
        <v>0</v>
      </c>
      <c r="AH47" s="110">
        <f>'2SEPT'!AI48+'3OCT'!AI47+'4NOV'!AH47+'5DEC'!AH47+'6JAN'!AH47+'7FEB'!AH47+'8MAR'!AH47+'9APR'!AH47+'10MAY'!AH47+'11JUN'!AH47+'12JUL'!AH47</f>
        <v>1020563.22</v>
      </c>
      <c r="AI47" s="51">
        <f>ORIGINAL!AC47-'TOTAL PMTS'!AH47</f>
        <v>528301</v>
      </c>
      <c r="AJ47" s="51">
        <f>ALLOCATION!Z47-'TOTAL PMTS'!AH47</f>
        <v>528301</v>
      </c>
    </row>
    <row r="48" spans="1:36" s="23" customFormat="1" ht="15.75">
      <c r="A48" s="124" t="s">
        <v>58</v>
      </c>
      <c r="B48" s="125" t="s">
        <v>233</v>
      </c>
      <c r="C48" s="133" t="s">
        <v>216</v>
      </c>
      <c r="D48" s="73">
        <f>'2SEPT'!D49+'3OCT'!D48+'4NOV'!D48+'5DEC'!D48+'6JAN'!D48+'7FEB'!D48+'8MAR'!D48+'9APR'!D48+'10MAY'!D48+'11JUN'!D48+'12JUL'!D48</f>
        <v>199668.53700000001</v>
      </c>
      <c r="E48" s="73">
        <f>'2SEPT'!E49+'3OCT'!E48+'4NOV'!E48+'5DEC'!E48+'6JAN'!E48+'7FEB'!E48+'8MAR'!E48+'9APR'!E48+'10MAY'!E48+'11JUN'!E48+'12JUL'!E48</f>
        <v>109331.209</v>
      </c>
      <c r="F48" s="73">
        <f>'2SEPT'!F49+'3OCT'!F48+'4NOV'!F48+'5DEC'!F48+'6JAN'!F48+'7FEB'!F48+'8MAR'!F48+'9APR'!F48+'10MAY'!F48+'11JUN'!F48+'12JUL'!F48</f>
        <v>78031.770499999999</v>
      </c>
      <c r="G48" s="73">
        <f>'2SEPT'!G49+'3OCT'!G48+'4NOV'!G48+'5DEC'!G48+'6JAN'!G48+'7FEB'!G48+'8MAR'!G48+'9APR'!G48+'10MAY'!G48+'11JUN'!G48+'12JUL'!G48</f>
        <v>54376.385499999997</v>
      </c>
      <c r="H48" s="73">
        <f>'2SEPT'!H49+'3OCT'!H48+'4NOV'!H48+'5DEC'!H48+'6JAN'!H48+'7FEB'!H48+'8MAR'!H48+'9APR'!H48+'10MAY'!H48+'11JUN'!H48+'12JUL'!H48</f>
        <v>41115.097999999998</v>
      </c>
      <c r="I48" s="104">
        <f>'2SEPT'!I49+'3OCT'!I48+'4NOV'!I48+'5DEC'!I48+'6JAN'!I48+'7FEB'!I48+'8MAR'!I48+'9APR'!I48+'10MAY'!I48+'11JUN'!I48+'12JUL'!I48</f>
        <v>482523</v>
      </c>
      <c r="J48" s="73" t="e">
        <f>'2SEPT'!K49+'3OCT'!K48+'4NOV'!J48+'5DEC'!J48+'6JAN'!J48+'7FEB'!J48+'8MAR'!J48+'9APR'!J48+'10MAY'!J48+'11JUN'!J48+'12JUL'!J48</f>
        <v>#VALUE!</v>
      </c>
      <c r="K48" s="73">
        <f>'2SEPT'!L49+'3OCT'!L48+'4NOV'!K48+'5DEC'!K48+'6JAN'!K48+'7FEB'!K48+'8MAR'!K48+'9APR'!K48+'10MAY'!K48+'11JUN'!K48+'12JUL'!K48</f>
        <v>0</v>
      </c>
      <c r="L48" s="73">
        <f>'2SEPT'!M49+'3OCT'!M48+'4NOV'!L48+'5DEC'!L48+'6JAN'!L48+'7FEB'!L48+'8MAR'!L48+'9APR'!L48+'10MAY'!L48+'11JUN'!L48+'12JUL'!L48</f>
        <v>0</v>
      </c>
      <c r="M48" s="73">
        <f>'2SEPT'!N49+'3OCT'!N48+'4NOV'!M48+'5DEC'!M48+'6JAN'!M48+'7FEB'!M48+'8MAR'!M48+'9APR'!M48+'10MAY'!M48+'11JUN'!M48+'12JUL'!M48</f>
        <v>0</v>
      </c>
      <c r="N48" s="73">
        <f>'2SEPT'!O49+'3OCT'!O48+'4NOV'!N48+'5DEC'!N48+'6JAN'!N48+'7FEB'!N48+'8MAR'!N48+'9APR'!N48+'10MAY'!N48+'11JUN'!N48+'12JUL'!N48</f>
        <v>0</v>
      </c>
      <c r="O48" s="73">
        <f>'2SEPT'!P49+'3OCT'!P48+'4NOV'!O48+'5DEC'!O48+'6JAN'!O48+'7FEB'!O48+'8MAR'!O48+'9APR'!O48+'10MAY'!O48+'11JUN'!O48+'12JUL'!O48</f>
        <v>0</v>
      </c>
      <c r="P48" s="73">
        <f>'2SEPT'!Q49+'3OCT'!Q48+'4NOV'!P48+'5DEC'!P48+'6JAN'!P48+'7FEB'!P48+'8MAR'!P48+'9APR'!P48+'10MAY'!P48+'11JUN'!P48+'12JUL'!P48</f>
        <v>0</v>
      </c>
      <c r="Q48" s="73">
        <f>'2SEPT'!R49+'3OCT'!R48+'4NOV'!Q48+'5DEC'!Q48+'6JAN'!Q48+'7FEB'!Q48+'8MAR'!Q48+'9APR'!Q48+'10MAY'!Q48+'11JUN'!Q48+'12JUL'!Q48</f>
        <v>0</v>
      </c>
      <c r="R48" s="73">
        <f>'2SEPT'!S49+'3OCT'!S48+'4NOV'!R48+'5DEC'!R48+'6JAN'!R48+'7FEB'!R48+'8MAR'!R48+'9APR'!R48+'10MAY'!R48+'11JUN'!R48+'12JUL'!R48</f>
        <v>0</v>
      </c>
      <c r="S48" s="73">
        <f>'2SEPT'!T49+'3OCT'!T48+'4NOV'!S48+'5DEC'!S48+'6JAN'!S48+'7FEB'!S48+'8MAR'!S48+'9APR'!S48+'10MAY'!S48+'11JUN'!S48+'12JUL'!S48</f>
        <v>0</v>
      </c>
      <c r="T48" s="105">
        <f>'2SEPT'!U49+'3OCT'!U48+'4NOV'!T48+'5DEC'!T48+'6JAN'!T48+'7FEB'!T48+'8MAR'!T48+'9APR'!T48+'10MAY'!T48+'11JUN'!T48+'12JUL'!T48</f>
        <v>0</v>
      </c>
      <c r="U48" s="73">
        <f>'2SEPT'!V49+'3OCT'!V48+'4NOV'!U48+'5DEC'!U48+'6JAN'!U48+'7FEB'!U48+'8MAR'!U48+'9APR'!U48+'10MAY'!U48+'11JUN'!U48+'12JUL'!U48</f>
        <v>0</v>
      </c>
      <c r="V48" s="73">
        <f>'2SEPT'!W49+'3OCT'!W48+'4NOV'!V48+'5DEC'!V48+'6JAN'!V48+'7FEB'!V48+'8MAR'!V48+'9APR'!V48+'10MAY'!V48+'11JUN'!V48+'12JUL'!V48</f>
        <v>0</v>
      </c>
      <c r="W48" s="73">
        <f>'2SEPT'!X49+'3OCT'!X48+'4NOV'!W48+'5DEC'!W48+'6JAN'!W48+'7FEB'!W48+'8MAR'!W48+'9APR'!W48+'10MAY'!W48+'11JUN'!W48+'12JUL'!W48</f>
        <v>0</v>
      </c>
      <c r="X48" s="73">
        <f>'2SEPT'!Y49+'3OCT'!Y48+'4NOV'!X48+'5DEC'!X48+'6JAN'!X48+'7FEB'!X48+'8MAR'!X48+'9APR'!X48+'10MAY'!X48+'11JUN'!X48+'12JUL'!X48</f>
        <v>0</v>
      </c>
      <c r="Y48" s="106">
        <f>'2SEPT'!Z49+'3OCT'!Z48+'4NOV'!Y48+'5DEC'!Y48+'6JAN'!Y48+'7FEB'!Y48+'8MAR'!Y48+'9APR'!Y48+'10MAY'!Y48+'11JUN'!Y48+'12JUL'!Y48</f>
        <v>0</v>
      </c>
      <c r="Z48" s="73">
        <f>'2SEPT'!AA49+'3OCT'!AA48+'4NOV'!Z48+'5DEC'!Z48+'6JAN'!Z48+'7FEB'!Z48+'8MAR'!Z48+'9APR'!Z48+'10MAY'!Z48+'11JUN'!Z48+'12JUL'!Z48</f>
        <v>0</v>
      </c>
      <c r="AA48" s="73">
        <f>'2SEPT'!AB49+'3OCT'!AB48+'4NOV'!AA48+'5DEC'!AA48+'6JAN'!AA48+'7FEB'!AA48+'8MAR'!AA48+'9APR'!AA48+'10MAY'!AA48+'11JUN'!AA48+'12JUL'!AA48</f>
        <v>0</v>
      </c>
      <c r="AB48" s="73">
        <f>'2SEPT'!AC49+'3OCT'!AC48+'4NOV'!AB48+'5DEC'!AB48+'6JAN'!AB48+'7FEB'!AB48+'8MAR'!AB48+'9APR'!AB48+'10MAY'!AB48+'11JUN'!AB48+'12JUL'!AB48</f>
        <v>0</v>
      </c>
      <c r="AC48" s="73">
        <f>'2SEPT'!AD49+'3OCT'!AD48+'4NOV'!AC48+'5DEC'!AC48+'6JAN'!AC48+'7FEB'!AC48+'8MAR'!AC48+'9APR'!AC48+'10MAY'!AC48+'11JUN'!AC48+'12JUL'!AC48</f>
        <v>0</v>
      </c>
      <c r="AD48" s="107">
        <f>'2SEPT'!AE49+'3OCT'!AE48+'4NOV'!AD48+'5DEC'!AD48+'6JAN'!AD48+'7FEB'!AD48+'8MAR'!AD48+'9APR'!AD48+'10MAY'!AD48+'11JUN'!AD48+'12JUL'!AD48</f>
        <v>0</v>
      </c>
      <c r="AE48" s="73">
        <f>'2SEPT'!AF49+'3OCT'!AF48+'4NOV'!AE48+'5DEC'!AE48+'6JAN'!AE48+'7FEB'!AE48+'8MAR'!AE48+'9APR'!AE48+'10MAY'!AE48+'11JUN'!AE48+'12JUL'!AE48</f>
        <v>0</v>
      </c>
      <c r="AF48" s="73">
        <f>'2SEPT'!AG49+'3OCT'!AG48+'4NOV'!AF48+'5DEC'!AF48+'6JAN'!AF48+'7FEB'!AF48+'8MAR'!AF48+'9APR'!AF48+'10MAY'!AF48+'11JUN'!AF48+'12JUL'!AF48</f>
        <v>0</v>
      </c>
      <c r="AG48" s="73">
        <f>'2SEPT'!AH49+'3OCT'!AH48+'4NOV'!AG48+'5DEC'!AG48+'6JAN'!AG48+'7FEB'!AG48+'8MAR'!AG48+'9APR'!AG48+'10MAY'!AG48+'11JUN'!AG48+'12JUL'!AG48</f>
        <v>0</v>
      </c>
      <c r="AH48" s="110">
        <f>'2SEPT'!AI49+'3OCT'!AI48+'4NOV'!AH48+'5DEC'!AH48+'6JAN'!AH48+'7FEB'!AH48+'8MAR'!AH48+'9APR'!AH48+'10MAY'!AH48+'11JUN'!AH48+'12JUL'!AH48</f>
        <v>589201.32000000007</v>
      </c>
      <c r="AI48" s="51">
        <f>ORIGINAL!AC48-'TOTAL PMTS'!AH48</f>
        <v>344669</v>
      </c>
      <c r="AJ48" s="51">
        <f>ALLOCATION!Z48-'TOTAL PMTS'!AH48</f>
        <v>344669</v>
      </c>
    </row>
    <row r="49" spans="1:36" s="23" customFormat="1" ht="15.75">
      <c r="A49" s="124" t="s">
        <v>59</v>
      </c>
      <c r="B49" s="125" t="s">
        <v>234</v>
      </c>
      <c r="C49" s="126" t="s">
        <v>183</v>
      </c>
      <c r="D49" s="73">
        <f>'2SEPT'!D50+'3OCT'!D49+'4NOV'!D49+'5DEC'!D49+'6JAN'!D49+'7FEB'!D49+'8MAR'!D49+'9APR'!D49+'10MAY'!D49+'11JUN'!D49+'12JUL'!D49</f>
        <v>1082852.5012000001</v>
      </c>
      <c r="E49" s="73">
        <f>'2SEPT'!E50+'3OCT'!E49+'4NOV'!E49+'5DEC'!E49+'6JAN'!E49+'7FEB'!E49+'8MAR'!E49+'9APR'!E49+'10MAY'!E49+'11JUN'!E49+'12JUL'!E49</f>
        <v>592943.92839999998</v>
      </c>
      <c r="F49" s="73">
        <f>'2SEPT'!F50+'3OCT'!F49+'4NOV'!F49+'5DEC'!F49+'6JAN'!F49+'7FEB'!F49+'8MAR'!F49+'9APR'!F49+'10MAY'!F49+'11JUN'!F49+'12JUL'!F49</f>
        <v>423183.88579999999</v>
      </c>
      <c r="G49" s="73">
        <f>'2SEPT'!G50+'3OCT'!G49+'4NOV'!G49+'5DEC'!G49+'6JAN'!G49+'7FEB'!G49+'8MAR'!G49+'9APR'!G49+'10MAY'!G49+'11JUN'!G49+'12JUL'!G49</f>
        <v>294896.85979999998</v>
      </c>
      <c r="H49" s="73">
        <f>'2SEPT'!H50+'3OCT'!H49+'4NOV'!H49+'5DEC'!H49+'6JAN'!H49+'7FEB'!H49+'8MAR'!H49+'9APR'!H49+'10MAY'!H49+'11JUN'!H49+'12JUL'!H49</f>
        <v>222975.8248</v>
      </c>
      <c r="I49" s="104">
        <f>'2SEPT'!I50+'3OCT'!I49+'4NOV'!I49+'5DEC'!I49+'6JAN'!I49+'7FEB'!I49+'8MAR'!I49+'9APR'!I49+'10MAY'!I49+'11JUN'!I49+'12JUL'!I49</f>
        <v>2616853</v>
      </c>
      <c r="J49" s="73" t="e">
        <f>'2SEPT'!K50+'3OCT'!K49+'4NOV'!J49+'5DEC'!J49+'6JAN'!J49+'7FEB'!J49+'8MAR'!J49+'9APR'!J49+'10MAY'!J49+'11JUN'!J49+'12JUL'!J49</f>
        <v>#VALUE!</v>
      </c>
      <c r="K49" s="73">
        <f>'2SEPT'!L50+'3OCT'!L49+'4NOV'!K49+'5DEC'!K49+'6JAN'!K49+'7FEB'!K49+'8MAR'!K49+'9APR'!K49+'10MAY'!K49+'11JUN'!K49+'12JUL'!K49</f>
        <v>0</v>
      </c>
      <c r="L49" s="73">
        <f>'2SEPT'!M50+'3OCT'!M49+'4NOV'!L49+'5DEC'!L49+'6JAN'!L49+'7FEB'!L49+'8MAR'!L49+'9APR'!L49+'10MAY'!L49+'11JUN'!L49+'12JUL'!L49</f>
        <v>0</v>
      </c>
      <c r="M49" s="73">
        <f>'2SEPT'!N50+'3OCT'!N49+'4NOV'!M49+'5DEC'!M49+'6JAN'!M49+'7FEB'!M49+'8MAR'!M49+'9APR'!M49+'10MAY'!M49+'11JUN'!M49+'12JUL'!M49</f>
        <v>500000</v>
      </c>
      <c r="N49" s="73">
        <f>'2SEPT'!O50+'3OCT'!O49+'4NOV'!N49+'5DEC'!N49+'6JAN'!N49+'7FEB'!N49+'8MAR'!N49+'9APR'!N49+'10MAY'!N49+'11JUN'!N49+'12JUL'!N49</f>
        <v>0</v>
      </c>
      <c r="O49" s="73">
        <f>'2SEPT'!P50+'3OCT'!P49+'4NOV'!O49+'5DEC'!O49+'6JAN'!O49+'7FEB'!O49+'8MAR'!O49+'9APR'!O49+'10MAY'!O49+'11JUN'!O49+'12JUL'!O49</f>
        <v>50360</v>
      </c>
      <c r="P49" s="73">
        <f>'2SEPT'!Q50+'3OCT'!Q49+'4NOV'!P49+'5DEC'!P49+'6JAN'!P49+'7FEB'!P49+'8MAR'!P49+'9APR'!P49+'10MAY'!P49+'11JUN'!P49+'12JUL'!P49</f>
        <v>21558</v>
      </c>
      <c r="Q49" s="73">
        <f>'2SEPT'!R50+'3OCT'!R49+'4NOV'!Q49+'5DEC'!Q49+'6JAN'!Q49+'7FEB'!Q49+'8MAR'!Q49+'9APR'!Q49+'10MAY'!Q49+'11JUN'!Q49+'12JUL'!Q49</f>
        <v>0</v>
      </c>
      <c r="R49" s="73">
        <f>'2SEPT'!S50+'3OCT'!S49+'4NOV'!R49+'5DEC'!R49+'6JAN'!R49+'7FEB'!R49+'8MAR'!R49+'9APR'!R49+'10MAY'!R49+'11JUN'!R49+'12JUL'!R49</f>
        <v>1095456</v>
      </c>
      <c r="S49" s="73">
        <f>'2SEPT'!T50+'3OCT'!T49+'4NOV'!S49+'5DEC'!S49+'6JAN'!S49+'7FEB'!S49+'8MAR'!S49+'9APR'!S49+'10MAY'!S49+'11JUN'!S49+'12JUL'!S49</f>
        <v>0</v>
      </c>
      <c r="T49" s="105">
        <f>'2SEPT'!U50+'3OCT'!U49+'4NOV'!T49+'5DEC'!T49+'6JAN'!T49+'7FEB'!T49+'8MAR'!T49+'9APR'!T49+'10MAY'!T49+'11JUN'!T49+'12JUL'!T49</f>
        <v>1095456</v>
      </c>
      <c r="U49" s="73">
        <f>'2SEPT'!V50+'3OCT'!V49+'4NOV'!U49+'5DEC'!U49+'6JAN'!U49+'7FEB'!U49+'8MAR'!U49+'9APR'!U49+'10MAY'!U49+'11JUN'!U49+'12JUL'!U49</f>
        <v>0</v>
      </c>
      <c r="V49" s="73">
        <f>'2SEPT'!W50+'3OCT'!W49+'4NOV'!V49+'5DEC'!V49+'6JAN'!V49+'7FEB'!V49+'8MAR'!V49+'9APR'!V49+'10MAY'!V49+'11JUN'!V49+'12JUL'!V49</f>
        <v>0</v>
      </c>
      <c r="W49" s="73">
        <f>'2SEPT'!X50+'3OCT'!X49+'4NOV'!W49+'5DEC'!W49+'6JAN'!W49+'7FEB'!W49+'8MAR'!W49+'9APR'!W49+'10MAY'!W49+'11JUN'!W49+'12JUL'!W49</f>
        <v>0</v>
      </c>
      <c r="X49" s="73">
        <f>'2SEPT'!Y50+'3OCT'!Y49+'4NOV'!X49+'5DEC'!X49+'6JAN'!X49+'7FEB'!X49+'8MAR'!X49+'9APR'!X49+'10MAY'!X49+'11JUN'!X49+'12JUL'!X49</f>
        <v>0</v>
      </c>
      <c r="Y49" s="106">
        <f>'2SEPT'!Z50+'3OCT'!Z49+'4NOV'!Y49+'5DEC'!Y49+'6JAN'!Y49+'7FEB'!Y49+'8MAR'!Y49+'9APR'!Y49+'10MAY'!Y49+'11JUN'!Y49+'12JUL'!Y49</f>
        <v>0</v>
      </c>
      <c r="Z49" s="73">
        <f>'2SEPT'!AA50+'3OCT'!AA49+'4NOV'!Z49+'5DEC'!Z49+'6JAN'!Z49+'7FEB'!Z49+'8MAR'!Z49+'9APR'!Z49+'10MAY'!Z49+'11JUN'!Z49+'12JUL'!Z49</f>
        <v>0</v>
      </c>
      <c r="AA49" s="73">
        <f>'2SEPT'!AB50+'3OCT'!AB49+'4NOV'!AA49+'5DEC'!AA49+'6JAN'!AA49+'7FEB'!AA49+'8MAR'!AA49+'9APR'!AA49+'10MAY'!AA49+'11JUN'!AA49+'12JUL'!AA49</f>
        <v>0</v>
      </c>
      <c r="AB49" s="73">
        <f>'2SEPT'!AC50+'3OCT'!AC49+'4NOV'!AB49+'5DEC'!AB49+'6JAN'!AB49+'7FEB'!AB49+'8MAR'!AB49+'9APR'!AB49+'10MAY'!AB49+'11JUN'!AB49+'12JUL'!AB49</f>
        <v>0</v>
      </c>
      <c r="AC49" s="73">
        <f>'2SEPT'!AD50+'3OCT'!AD49+'4NOV'!AC49+'5DEC'!AC49+'6JAN'!AC49+'7FEB'!AC49+'8MAR'!AC49+'9APR'!AC49+'10MAY'!AC49+'11JUN'!AC49+'12JUL'!AC49</f>
        <v>114908</v>
      </c>
      <c r="AD49" s="107">
        <f>'2SEPT'!AE50+'3OCT'!AE49+'4NOV'!AD49+'5DEC'!AD49+'6JAN'!AD49+'7FEB'!AD49+'8MAR'!AD49+'9APR'!AD49+'10MAY'!AD49+'11JUN'!AD49+'12JUL'!AD49</f>
        <v>114908</v>
      </c>
      <c r="AE49" s="73">
        <f>'2SEPT'!AF50+'3OCT'!AF49+'4NOV'!AE49+'5DEC'!AE49+'6JAN'!AE49+'7FEB'!AE49+'8MAR'!AE49+'9APR'!AE49+'10MAY'!AE49+'11JUN'!AE49+'12JUL'!AE49</f>
        <v>0</v>
      </c>
      <c r="AF49" s="73">
        <f>'2SEPT'!AG50+'3OCT'!AG49+'4NOV'!AF49+'5DEC'!AF49+'6JAN'!AF49+'7FEB'!AF49+'8MAR'!AF49+'9APR'!AF49+'10MAY'!AF49+'11JUN'!AF49+'12JUL'!AF49</f>
        <v>0</v>
      </c>
      <c r="AG49" s="73">
        <f>'2SEPT'!AH50+'3OCT'!AH49+'4NOV'!AG49+'5DEC'!AG49+'6JAN'!AG49+'7FEB'!AG49+'8MAR'!AG49+'9APR'!AG49+'10MAY'!AG49+'11JUN'!AG49+'12JUL'!AG49</f>
        <v>0</v>
      </c>
      <c r="AH49" s="110">
        <f>'2SEPT'!AI50+'3OCT'!AI49+'4NOV'!AH49+'5DEC'!AH49+'6JAN'!AH49+'7FEB'!AH49+'8MAR'!AH49+'9APR'!AH49+'10MAY'!AH49+'11JUN'!AH49+'12JUL'!AH49</f>
        <v>5956771.3799999999</v>
      </c>
      <c r="AI49" s="51">
        <f>ORIGINAL!AC49-'TOTAL PMTS'!AH49</f>
        <v>1869189</v>
      </c>
      <c r="AJ49" s="51">
        <f>ALLOCATION!Z49-'TOTAL PMTS'!AH49</f>
        <v>1869189</v>
      </c>
    </row>
    <row r="50" spans="1:36" s="23" customFormat="1" ht="15.75">
      <c r="A50" s="124" t="s">
        <v>60</v>
      </c>
      <c r="B50" s="125" t="s">
        <v>235</v>
      </c>
      <c r="C50" s="129" t="s">
        <v>187</v>
      </c>
      <c r="D50" s="73">
        <f>'2SEPT'!D51+'3OCT'!D50+'4NOV'!D50+'5DEC'!D50+'6JAN'!D50+'7FEB'!D50+'8MAR'!D50+'9APR'!D50+'10MAY'!D50+'11JUN'!D50+'12JUL'!D50</f>
        <v>72284.585599999991</v>
      </c>
      <c r="E50" s="73">
        <f>'2SEPT'!E51+'3OCT'!E50+'4NOV'!E50+'5DEC'!E50+'6JAN'!E50+'7FEB'!E50+'8MAR'!E50+'9APR'!E50+'10MAY'!E50+'11JUN'!E50+'12JUL'!E50</f>
        <v>39581.059200000003</v>
      </c>
      <c r="F50" s="73">
        <f>'2SEPT'!F51+'3OCT'!F50+'4NOV'!F50+'5DEC'!F50+'6JAN'!F50+'7FEB'!F50+'8MAR'!F50+'9APR'!F50+'10MAY'!F50+'11JUN'!F50+'12JUL'!F50</f>
        <v>28249.770400000001</v>
      </c>
      <c r="G50" s="73">
        <f>'2SEPT'!G51+'3OCT'!G50+'4NOV'!G50+'5DEC'!G50+'6JAN'!G50+'7FEB'!G50+'8MAR'!G50+'9APR'!G50+'10MAY'!G50+'11JUN'!G50+'12JUL'!G50</f>
        <v>19685.082399999999</v>
      </c>
      <c r="H50" s="73">
        <f>'2SEPT'!H51+'3OCT'!H50+'4NOV'!H50+'5DEC'!H50+'6JAN'!H50+'7FEB'!H50+'8MAR'!H50+'9APR'!H50+'10MAY'!H50+'11JUN'!H50+'12JUL'!H50</f>
        <v>14886.502400000001</v>
      </c>
      <c r="I50" s="104">
        <f>'2SEPT'!I51+'3OCT'!I50+'4NOV'!I50+'5DEC'!I50+'6JAN'!I50+'7FEB'!I50+'8MAR'!I50+'9APR'!I50+'10MAY'!I50+'11JUN'!I50+'12JUL'!I50</f>
        <v>174687</v>
      </c>
      <c r="J50" s="73" t="e">
        <f>'2SEPT'!K51+'3OCT'!K50+'4NOV'!J50+'5DEC'!J50+'6JAN'!J50+'7FEB'!J50+'8MAR'!J50+'9APR'!J50+'10MAY'!J50+'11JUN'!J50+'12JUL'!J50</f>
        <v>#VALUE!</v>
      </c>
      <c r="K50" s="73">
        <f>'2SEPT'!L51+'3OCT'!L50+'4NOV'!K50+'5DEC'!K50+'6JAN'!K50+'7FEB'!K50+'8MAR'!K50+'9APR'!K50+'10MAY'!K50+'11JUN'!K50+'12JUL'!K50</f>
        <v>0</v>
      </c>
      <c r="L50" s="73">
        <f>'2SEPT'!M51+'3OCT'!M50+'4NOV'!L50+'5DEC'!L50+'6JAN'!L50+'7FEB'!L50+'8MAR'!L50+'9APR'!L50+'10MAY'!L50+'11JUN'!L50+'12JUL'!L50</f>
        <v>0</v>
      </c>
      <c r="M50" s="73">
        <f>'2SEPT'!N51+'3OCT'!N50+'4NOV'!M50+'5DEC'!M50+'6JAN'!M50+'7FEB'!M50+'8MAR'!M50+'9APR'!M50+'10MAY'!M50+'11JUN'!M50+'12JUL'!M50</f>
        <v>0</v>
      </c>
      <c r="N50" s="73">
        <f>'2SEPT'!O51+'3OCT'!O50+'4NOV'!N50+'5DEC'!N50+'6JAN'!N50+'7FEB'!N50+'8MAR'!N50+'9APR'!N50+'10MAY'!N50+'11JUN'!N50+'12JUL'!N50</f>
        <v>0</v>
      </c>
      <c r="O50" s="73">
        <f>'2SEPT'!P51+'3OCT'!P50+'4NOV'!O50+'5DEC'!O50+'6JAN'!O50+'7FEB'!O50+'8MAR'!O50+'9APR'!O50+'10MAY'!O50+'11JUN'!O50+'12JUL'!O50</f>
        <v>0</v>
      </c>
      <c r="P50" s="73">
        <f>'2SEPT'!Q51+'3OCT'!Q50+'4NOV'!P50+'5DEC'!P50+'6JAN'!P50+'7FEB'!P50+'8MAR'!P50+'9APR'!P50+'10MAY'!P50+'11JUN'!P50+'12JUL'!P50</f>
        <v>0</v>
      </c>
      <c r="Q50" s="73">
        <f>'2SEPT'!R51+'3OCT'!R50+'4NOV'!Q50+'5DEC'!Q50+'6JAN'!Q50+'7FEB'!Q50+'8MAR'!Q50+'9APR'!Q50+'10MAY'!Q50+'11JUN'!Q50+'12JUL'!Q50</f>
        <v>0</v>
      </c>
      <c r="R50" s="73">
        <f>'2SEPT'!S51+'3OCT'!S50+'4NOV'!R50+'5DEC'!R50+'6JAN'!R50+'7FEB'!R50+'8MAR'!R50+'9APR'!R50+'10MAY'!R50+'11JUN'!R50+'12JUL'!R50</f>
        <v>0</v>
      </c>
      <c r="S50" s="73">
        <f>'2SEPT'!T51+'3OCT'!T50+'4NOV'!S50+'5DEC'!S50+'6JAN'!S50+'7FEB'!S50+'8MAR'!S50+'9APR'!S50+'10MAY'!S50+'11JUN'!S50+'12JUL'!S50</f>
        <v>0</v>
      </c>
      <c r="T50" s="105">
        <f>'2SEPT'!U51+'3OCT'!U50+'4NOV'!T50+'5DEC'!T50+'6JAN'!T50+'7FEB'!T50+'8MAR'!T50+'9APR'!T50+'10MAY'!T50+'11JUN'!T50+'12JUL'!T50</f>
        <v>0</v>
      </c>
      <c r="U50" s="73">
        <f>'2SEPT'!V51+'3OCT'!V50+'4NOV'!U50+'5DEC'!U50+'6JAN'!U50+'7FEB'!U50+'8MAR'!U50+'9APR'!U50+'10MAY'!U50+'11JUN'!U50+'12JUL'!U50</f>
        <v>0</v>
      </c>
      <c r="V50" s="73">
        <f>'2SEPT'!W51+'3OCT'!W50+'4NOV'!V50+'5DEC'!V50+'6JAN'!V50+'7FEB'!V50+'8MAR'!V50+'9APR'!V50+'10MAY'!V50+'11JUN'!V50+'12JUL'!V50</f>
        <v>0</v>
      </c>
      <c r="W50" s="73">
        <f>'2SEPT'!X51+'3OCT'!X50+'4NOV'!W50+'5DEC'!W50+'6JAN'!W50+'7FEB'!W50+'8MAR'!W50+'9APR'!W50+'10MAY'!W50+'11JUN'!W50+'12JUL'!W50</f>
        <v>0</v>
      </c>
      <c r="X50" s="73">
        <f>'2SEPT'!Y51+'3OCT'!Y50+'4NOV'!X50+'5DEC'!X50+'6JAN'!X50+'7FEB'!X50+'8MAR'!X50+'9APR'!X50+'10MAY'!X50+'11JUN'!X50+'12JUL'!X50</f>
        <v>0</v>
      </c>
      <c r="Y50" s="106">
        <f>'2SEPT'!Z51+'3OCT'!Z50+'4NOV'!Y50+'5DEC'!Y50+'6JAN'!Y50+'7FEB'!Y50+'8MAR'!Y50+'9APR'!Y50+'10MAY'!Y50+'11JUN'!Y50+'12JUL'!Y50</f>
        <v>0</v>
      </c>
      <c r="Z50" s="73">
        <f>'2SEPT'!AA51+'3OCT'!AA50+'4NOV'!Z50+'5DEC'!Z50+'6JAN'!Z50+'7FEB'!Z50+'8MAR'!Z50+'9APR'!Z50+'10MAY'!Z50+'11JUN'!Z50+'12JUL'!Z50</f>
        <v>0</v>
      </c>
      <c r="AA50" s="73">
        <f>'2SEPT'!AB51+'3OCT'!AB50+'4NOV'!AA50+'5DEC'!AA50+'6JAN'!AA50+'7FEB'!AA50+'8MAR'!AA50+'9APR'!AA50+'10MAY'!AA50+'11JUN'!AA50+'12JUL'!AA50</f>
        <v>0</v>
      </c>
      <c r="AB50" s="73">
        <f>'2SEPT'!AC51+'3OCT'!AC50+'4NOV'!AB50+'5DEC'!AB50+'6JAN'!AB50+'7FEB'!AB50+'8MAR'!AB50+'9APR'!AB50+'10MAY'!AB50+'11JUN'!AB50+'12JUL'!AB50</f>
        <v>0</v>
      </c>
      <c r="AC50" s="73">
        <f>'2SEPT'!AD51+'3OCT'!AD50+'4NOV'!AC50+'5DEC'!AC50+'6JAN'!AC50+'7FEB'!AC50+'8MAR'!AC50+'9APR'!AC50+'10MAY'!AC50+'11JUN'!AC50+'12JUL'!AC50</f>
        <v>0</v>
      </c>
      <c r="AD50" s="107">
        <f>'2SEPT'!AE51+'3OCT'!AE50+'4NOV'!AD50+'5DEC'!AD50+'6JAN'!AD50+'7FEB'!AD50+'8MAR'!AD50+'9APR'!AD50+'10MAY'!AD50+'11JUN'!AD50+'12JUL'!AD50</f>
        <v>0</v>
      </c>
      <c r="AE50" s="73">
        <f>'2SEPT'!AF51+'3OCT'!AF50+'4NOV'!AE50+'5DEC'!AE50+'6JAN'!AE50+'7FEB'!AE50+'8MAR'!AE50+'9APR'!AE50+'10MAY'!AE50+'11JUN'!AE50+'12JUL'!AE50</f>
        <v>0</v>
      </c>
      <c r="AF50" s="73">
        <f>'2SEPT'!AG51+'3OCT'!AG50+'4NOV'!AF50+'5DEC'!AF50+'6JAN'!AF50+'7FEB'!AF50+'8MAR'!AF50+'9APR'!AF50+'10MAY'!AF50+'11JUN'!AF50+'12JUL'!AF50</f>
        <v>0</v>
      </c>
      <c r="AG50" s="73">
        <f>'2SEPT'!AH51+'3OCT'!AH50+'4NOV'!AG50+'5DEC'!AG50+'6JAN'!AG50+'7FEB'!AG50+'8MAR'!AG50+'9APR'!AG50+'10MAY'!AG50+'11JUN'!AG50+'12JUL'!AG50</f>
        <v>0</v>
      </c>
      <c r="AH50" s="110">
        <f>'2SEPT'!AI51+'3OCT'!AI50+'4NOV'!AH50+'5DEC'!AH50+'6JAN'!AH50+'7FEB'!AH50+'8MAR'!AH50+'9APR'!AH50+'10MAY'!AH50+'11JUN'!AH50+'12JUL'!AH50</f>
        <v>196713</v>
      </c>
      <c r="AI50" s="51">
        <f>ORIGINAL!AC50-'TOTAL PMTS'!AH50</f>
        <v>124786</v>
      </c>
      <c r="AJ50" s="51">
        <f>ALLOCATION!Z50-'TOTAL PMTS'!AH50</f>
        <v>124786</v>
      </c>
    </row>
    <row r="51" spans="1:36" s="23" customFormat="1" ht="15.75">
      <c r="A51" s="124" t="s">
        <v>61</v>
      </c>
      <c r="B51" s="125" t="s">
        <v>236</v>
      </c>
      <c r="C51" s="133" t="s">
        <v>216</v>
      </c>
      <c r="D51" s="73">
        <f>'2SEPT'!D52+'3OCT'!D51+'4NOV'!D51+'5DEC'!D51+'6JAN'!D51+'7FEB'!D51+'8MAR'!D51+'9APR'!D51+'10MAY'!D51+'11JUN'!D51+'12JUL'!D51</f>
        <v>71136.028399999996</v>
      </c>
      <c r="E51" s="73">
        <f>'2SEPT'!E52+'3OCT'!E51+'4NOV'!E51+'5DEC'!E51+'6JAN'!E51+'7FEB'!E51+'8MAR'!E51+'9APR'!E51+'10MAY'!E51+'11JUN'!E51+'12JUL'!E51</f>
        <v>38951.138800000001</v>
      </c>
      <c r="F51" s="73">
        <f>'2SEPT'!F52+'3OCT'!F51+'4NOV'!F51+'5DEC'!F51+'6JAN'!F51+'7FEB'!F51+'8MAR'!F51+'9APR'!F51+'10MAY'!F51+'11JUN'!F51+'12JUL'!F51</f>
        <v>27801.3806</v>
      </c>
      <c r="G51" s="73">
        <f>'2SEPT'!G52+'3OCT'!G51+'4NOV'!G51+'5DEC'!G51+'6JAN'!G51+'7FEB'!G51+'8MAR'!G51+'9APR'!G51+'10MAY'!G51+'11JUN'!G51+'12JUL'!G51</f>
        <v>19374.598599999998</v>
      </c>
      <c r="H51" s="73">
        <f>'2SEPT'!H52+'3OCT'!H51+'4NOV'!H51+'5DEC'!H51+'6JAN'!H51+'7FEB'!H51+'8MAR'!H51+'9APR'!H51+'10MAY'!H51+'11JUN'!H51+'12JUL'!H51</f>
        <v>14648.853599999999</v>
      </c>
      <c r="I51" s="104">
        <f>'2SEPT'!I52+'3OCT'!I51+'4NOV'!I51+'5DEC'!I51+'6JAN'!I51+'7FEB'!I51+'8MAR'!I51+'9APR'!I51+'10MAY'!I51+'11JUN'!I51+'12JUL'!I51</f>
        <v>171912</v>
      </c>
      <c r="J51" s="73" t="e">
        <f>'2SEPT'!K52+'3OCT'!K51+'4NOV'!J51+'5DEC'!J51+'6JAN'!J51+'7FEB'!J51+'8MAR'!J51+'9APR'!J51+'10MAY'!J51+'11JUN'!J51+'12JUL'!J51</f>
        <v>#VALUE!</v>
      </c>
      <c r="K51" s="73">
        <f>'2SEPT'!L52+'3OCT'!L51+'4NOV'!K51+'5DEC'!K51+'6JAN'!K51+'7FEB'!K51+'8MAR'!K51+'9APR'!K51+'10MAY'!K51+'11JUN'!K51+'12JUL'!K51</f>
        <v>0</v>
      </c>
      <c r="L51" s="73">
        <f>'2SEPT'!M52+'3OCT'!M51+'4NOV'!L51+'5DEC'!L51+'6JAN'!L51+'7FEB'!L51+'8MAR'!L51+'9APR'!L51+'10MAY'!L51+'11JUN'!L51+'12JUL'!L51</f>
        <v>0</v>
      </c>
      <c r="M51" s="73">
        <f>'2SEPT'!N52+'3OCT'!N51+'4NOV'!M51+'5DEC'!M51+'6JAN'!M51+'7FEB'!M51+'8MAR'!M51+'9APR'!M51+'10MAY'!M51+'11JUN'!M51+'12JUL'!M51</f>
        <v>0</v>
      </c>
      <c r="N51" s="73">
        <f>'2SEPT'!O52+'3OCT'!O51+'4NOV'!N51+'5DEC'!N51+'6JAN'!N51+'7FEB'!N51+'8MAR'!N51+'9APR'!N51+'10MAY'!N51+'11JUN'!N51+'12JUL'!N51</f>
        <v>0</v>
      </c>
      <c r="O51" s="73">
        <f>'2SEPT'!P52+'3OCT'!P51+'4NOV'!O51+'5DEC'!O51+'6JAN'!O51+'7FEB'!O51+'8MAR'!O51+'9APR'!O51+'10MAY'!O51+'11JUN'!O51+'12JUL'!O51</f>
        <v>0</v>
      </c>
      <c r="P51" s="73">
        <f>'2SEPT'!Q52+'3OCT'!Q51+'4NOV'!P51+'5DEC'!P51+'6JAN'!P51+'7FEB'!P51+'8MAR'!P51+'9APR'!P51+'10MAY'!P51+'11JUN'!P51+'12JUL'!P51</f>
        <v>0</v>
      </c>
      <c r="Q51" s="73">
        <f>'2SEPT'!R52+'3OCT'!R51+'4NOV'!Q51+'5DEC'!Q51+'6JAN'!Q51+'7FEB'!Q51+'8MAR'!Q51+'9APR'!Q51+'10MAY'!Q51+'11JUN'!Q51+'12JUL'!Q51</f>
        <v>0</v>
      </c>
      <c r="R51" s="73">
        <f>'2SEPT'!S52+'3OCT'!S51+'4NOV'!R51+'5DEC'!R51+'6JAN'!R51+'7FEB'!R51+'8MAR'!R51+'9APR'!R51+'10MAY'!R51+'11JUN'!R51+'12JUL'!R51</f>
        <v>0</v>
      </c>
      <c r="S51" s="73">
        <f>'2SEPT'!T52+'3OCT'!T51+'4NOV'!S51+'5DEC'!S51+'6JAN'!S51+'7FEB'!S51+'8MAR'!S51+'9APR'!S51+'10MAY'!S51+'11JUN'!S51+'12JUL'!S51</f>
        <v>0</v>
      </c>
      <c r="T51" s="105">
        <f>'2SEPT'!U52+'3OCT'!U51+'4NOV'!T51+'5DEC'!T51+'6JAN'!T51+'7FEB'!T51+'8MAR'!T51+'9APR'!T51+'10MAY'!T51+'11JUN'!T51+'12JUL'!T51</f>
        <v>0</v>
      </c>
      <c r="U51" s="73">
        <f>'2SEPT'!V52+'3OCT'!V51+'4NOV'!U51+'5DEC'!U51+'6JAN'!U51+'7FEB'!U51+'8MAR'!U51+'9APR'!U51+'10MAY'!U51+'11JUN'!U51+'12JUL'!U51</f>
        <v>0</v>
      </c>
      <c r="V51" s="73">
        <f>'2SEPT'!W52+'3OCT'!W51+'4NOV'!V51+'5DEC'!V51+'6JAN'!V51+'7FEB'!V51+'8MAR'!V51+'9APR'!V51+'10MAY'!V51+'11JUN'!V51+'12JUL'!V51</f>
        <v>0</v>
      </c>
      <c r="W51" s="73">
        <f>'2SEPT'!X52+'3OCT'!X51+'4NOV'!W51+'5DEC'!W51+'6JAN'!W51+'7FEB'!W51+'8MAR'!W51+'9APR'!W51+'10MAY'!W51+'11JUN'!W51+'12JUL'!W51</f>
        <v>0</v>
      </c>
      <c r="X51" s="73">
        <f>'2SEPT'!Y52+'3OCT'!Y51+'4NOV'!X51+'5DEC'!X51+'6JAN'!X51+'7FEB'!X51+'8MAR'!X51+'9APR'!X51+'10MAY'!X51+'11JUN'!X51+'12JUL'!X51</f>
        <v>0</v>
      </c>
      <c r="Y51" s="106">
        <f>'2SEPT'!Z52+'3OCT'!Z51+'4NOV'!Y51+'5DEC'!Y51+'6JAN'!Y51+'7FEB'!Y51+'8MAR'!Y51+'9APR'!Y51+'10MAY'!Y51+'11JUN'!Y51+'12JUL'!Y51</f>
        <v>0</v>
      </c>
      <c r="Z51" s="73">
        <f>'2SEPT'!AA52+'3OCT'!AA51+'4NOV'!Z51+'5DEC'!Z51+'6JAN'!Z51+'7FEB'!Z51+'8MAR'!Z51+'9APR'!Z51+'10MAY'!Z51+'11JUN'!Z51+'12JUL'!Z51</f>
        <v>0</v>
      </c>
      <c r="AA51" s="73">
        <f>'2SEPT'!AB52+'3OCT'!AB51+'4NOV'!AA51+'5DEC'!AA51+'6JAN'!AA51+'7FEB'!AA51+'8MAR'!AA51+'9APR'!AA51+'10MAY'!AA51+'11JUN'!AA51+'12JUL'!AA51</f>
        <v>0</v>
      </c>
      <c r="AB51" s="73">
        <f>'2SEPT'!AC52+'3OCT'!AC51+'4NOV'!AB51+'5DEC'!AB51+'6JAN'!AB51+'7FEB'!AB51+'8MAR'!AB51+'9APR'!AB51+'10MAY'!AB51+'11JUN'!AB51+'12JUL'!AB51</f>
        <v>0</v>
      </c>
      <c r="AC51" s="73">
        <f>'2SEPT'!AD52+'3OCT'!AD51+'4NOV'!AC51+'5DEC'!AC51+'6JAN'!AC51+'7FEB'!AC51+'8MAR'!AC51+'9APR'!AC51+'10MAY'!AC51+'11JUN'!AC51+'12JUL'!AC51</f>
        <v>0</v>
      </c>
      <c r="AD51" s="107">
        <f>'2SEPT'!AE52+'3OCT'!AE51+'4NOV'!AD51+'5DEC'!AD51+'6JAN'!AD51+'7FEB'!AD51+'8MAR'!AD51+'9APR'!AD51+'10MAY'!AD51+'11JUN'!AD51+'12JUL'!AD51</f>
        <v>0</v>
      </c>
      <c r="AE51" s="73">
        <f>'2SEPT'!AF52+'3OCT'!AF51+'4NOV'!AE51+'5DEC'!AE51+'6JAN'!AE51+'7FEB'!AE51+'8MAR'!AE51+'9APR'!AE51+'10MAY'!AE51+'11JUN'!AE51+'12JUL'!AE51</f>
        <v>0</v>
      </c>
      <c r="AF51" s="73">
        <f>'2SEPT'!AG52+'3OCT'!AG51+'4NOV'!AF51+'5DEC'!AF51+'6JAN'!AF51+'7FEB'!AF51+'8MAR'!AF51+'9APR'!AF51+'10MAY'!AF51+'11JUN'!AF51+'12JUL'!AF51</f>
        <v>0</v>
      </c>
      <c r="AG51" s="73">
        <f>'2SEPT'!AH52+'3OCT'!AH51+'4NOV'!AG51+'5DEC'!AG51+'6JAN'!AG51+'7FEB'!AG51+'8MAR'!AG51+'9APR'!AG51+'10MAY'!AG51+'11JUN'!AG51+'12JUL'!AG51</f>
        <v>0</v>
      </c>
      <c r="AH51" s="110">
        <f>'2SEPT'!AI52+'3OCT'!AI51+'4NOV'!AH51+'5DEC'!AH51+'6JAN'!AH51+'7FEB'!AH51+'8MAR'!AH51+'9APR'!AH51+'10MAY'!AH51+'11JUN'!AH51+'12JUL'!AH51</f>
        <v>195840.84</v>
      </c>
      <c r="AI51" s="51">
        <f>ORIGINAL!AC51-'TOTAL PMTS'!AH51</f>
        <v>122797.00000000003</v>
      </c>
      <c r="AJ51" s="51">
        <f>ALLOCATION!Z51-'TOTAL PMTS'!AH51</f>
        <v>122797.00000000003</v>
      </c>
    </row>
    <row r="52" spans="1:36" s="23" customFormat="1" ht="15.75">
      <c r="A52" s="124" t="s">
        <v>62</v>
      </c>
      <c r="B52" s="125" t="s">
        <v>237</v>
      </c>
      <c r="C52" s="129" t="s">
        <v>187</v>
      </c>
      <c r="D52" s="73">
        <f>'2SEPT'!D53+'3OCT'!D52+'4NOV'!D52+'5DEC'!D52+'6JAN'!D52+'7FEB'!D52+'8MAR'!D52+'9APR'!D52+'10MAY'!D52+'11JUN'!D52+'12JUL'!D52</f>
        <v>48727.300999999999</v>
      </c>
      <c r="E52" s="73">
        <f>'2SEPT'!E53+'3OCT'!E52+'4NOV'!E52+'5DEC'!E52+'6JAN'!E52+'7FEB'!E52+'8MAR'!E52+'9APR'!E52+'10MAY'!E52+'11JUN'!E52+'12JUL'!E52</f>
        <v>26679.956999999999</v>
      </c>
      <c r="F52" s="73">
        <f>'2SEPT'!F53+'3OCT'!F52+'4NOV'!F52+'5DEC'!F52+'6JAN'!F52+'7FEB'!F52+'8MAR'!F52+'9APR'!F52+'10MAY'!F52+'11JUN'!F52+'12JUL'!F52</f>
        <v>19044.396500000003</v>
      </c>
      <c r="G52" s="73">
        <f>'2SEPT'!G53+'3OCT'!G52+'4NOV'!G52+'5DEC'!G52+'6JAN'!G52+'7FEB'!G52+'8MAR'!G52+'9APR'!G52+'10MAY'!G52+'11JUN'!G52+'12JUL'!G52</f>
        <v>13270.791499999999</v>
      </c>
      <c r="H52" s="73">
        <f>'2SEPT'!H53+'3OCT'!H52+'4NOV'!H52+'5DEC'!H52+'6JAN'!H52+'7FEB'!H52+'8MAR'!H52+'9APR'!H52+'10MAY'!H52+'11JUN'!H52+'12JUL'!H52</f>
        <v>10031.554</v>
      </c>
      <c r="I52" s="104">
        <f>'2SEPT'!I53+'3OCT'!I52+'4NOV'!I52+'5DEC'!I52+'6JAN'!I52+'7FEB'!I52+'8MAR'!I52+'9APR'!I52+'10MAY'!I52+'11JUN'!I52+'12JUL'!I52</f>
        <v>117754</v>
      </c>
      <c r="J52" s="73" t="e">
        <f>'2SEPT'!K53+'3OCT'!K52+'4NOV'!J52+'5DEC'!J52+'6JAN'!J52+'7FEB'!J52+'8MAR'!J52+'9APR'!J52+'10MAY'!J52+'11JUN'!J52+'12JUL'!J52</f>
        <v>#VALUE!</v>
      </c>
      <c r="K52" s="73">
        <f>'2SEPT'!L53+'3OCT'!L52+'4NOV'!K52+'5DEC'!K52+'6JAN'!K52+'7FEB'!K52+'8MAR'!K52+'9APR'!K52+'10MAY'!K52+'11JUN'!K52+'12JUL'!K52</f>
        <v>0</v>
      </c>
      <c r="L52" s="73">
        <f>'2SEPT'!M53+'3OCT'!M52+'4NOV'!L52+'5DEC'!L52+'6JAN'!L52+'7FEB'!L52+'8MAR'!L52+'9APR'!L52+'10MAY'!L52+'11JUN'!L52+'12JUL'!L52</f>
        <v>0</v>
      </c>
      <c r="M52" s="73">
        <f>'2SEPT'!N53+'3OCT'!N52+'4NOV'!M52+'5DEC'!M52+'6JAN'!M52+'7FEB'!M52+'8MAR'!M52+'9APR'!M52+'10MAY'!M52+'11JUN'!M52+'12JUL'!M52</f>
        <v>0</v>
      </c>
      <c r="N52" s="73">
        <f>'2SEPT'!O53+'3OCT'!O52+'4NOV'!N52+'5DEC'!N52+'6JAN'!N52+'7FEB'!N52+'8MAR'!N52+'9APR'!N52+'10MAY'!N52+'11JUN'!N52+'12JUL'!N52</f>
        <v>0</v>
      </c>
      <c r="O52" s="73">
        <f>'2SEPT'!P53+'3OCT'!P52+'4NOV'!O52+'5DEC'!O52+'6JAN'!O52+'7FEB'!O52+'8MAR'!O52+'9APR'!O52+'10MAY'!O52+'11JUN'!O52+'12JUL'!O52</f>
        <v>0</v>
      </c>
      <c r="P52" s="73">
        <f>'2SEPT'!Q53+'3OCT'!Q52+'4NOV'!P52+'5DEC'!P52+'6JAN'!P52+'7FEB'!P52+'8MAR'!P52+'9APR'!P52+'10MAY'!P52+'11JUN'!P52+'12JUL'!P52</f>
        <v>0</v>
      </c>
      <c r="Q52" s="73">
        <f>'2SEPT'!R53+'3OCT'!R52+'4NOV'!Q52+'5DEC'!Q52+'6JAN'!Q52+'7FEB'!Q52+'8MAR'!Q52+'9APR'!Q52+'10MAY'!Q52+'11JUN'!Q52+'12JUL'!Q52</f>
        <v>0</v>
      </c>
      <c r="R52" s="73">
        <f>'2SEPT'!S53+'3OCT'!S52+'4NOV'!R52+'5DEC'!R52+'6JAN'!R52+'7FEB'!R52+'8MAR'!R52+'9APR'!R52+'10MAY'!R52+'11JUN'!R52+'12JUL'!R52</f>
        <v>0</v>
      </c>
      <c r="S52" s="73">
        <f>'2SEPT'!T53+'3OCT'!T52+'4NOV'!S52+'5DEC'!S52+'6JAN'!S52+'7FEB'!S52+'8MAR'!S52+'9APR'!S52+'10MAY'!S52+'11JUN'!S52+'12JUL'!S52</f>
        <v>0</v>
      </c>
      <c r="T52" s="105">
        <f>'2SEPT'!U53+'3OCT'!U52+'4NOV'!T52+'5DEC'!T52+'6JAN'!T52+'7FEB'!T52+'8MAR'!T52+'9APR'!T52+'10MAY'!T52+'11JUN'!T52+'12JUL'!T52</f>
        <v>0</v>
      </c>
      <c r="U52" s="73">
        <f>'2SEPT'!V53+'3OCT'!V52+'4NOV'!U52+'5DEC'!U52+'6JAN'!U52+'7FEB'!U52+'8MAR'!U52+'9APR'!U52+'10MAY'!U52+'11JUN'!U52+'12JUL'!U52</f>
        <v>0</v>
      </c>
      <c r="V52" s="73">
        <f>'2SEPT'!W53+'3OCT'!W52+'4NOV'!V52+'5DEC'!V52+'6JAN'!V52+'7FEB'!V52+'8MAR'!V52+'9APR'!V52+'10MAY'!V52+'11JUN'!V52+'12JUL'!V52</f>
        <v>0</v>
      </c>
      <c r="W52" s="73">
        <f>'2SEPT'!X53+'3OCT'!X52+'4NOV'!W52+'5DEC'!W52+'6JAN'!W52+'7FEB'!W52+'8MAR'!W52+'9APR'!W52+'10MAY'!W52+'11JUN'!W52+'12JUL'!W52</f>
        <v>0</v>
      </c>
      <c r="X52" s="73">
        <f>'2SEPT'!Y53+'3OCT'!Y52+'4NOV'!X52+'5DEC'!X52+'6JAN'!X52+'7FEB'!X52+'8MAR'!X52+'9APR'!X52+'10MAY'!X52+'11JUN'!X52+'12JUL'!X52</f>
        <v>0</v>
      </c>
      <c r="Y52" s="106">
        <f>'2SEPT'!Z53+'3OCT'!Z52+'4NOV'!Y52+'5DEC'!Y52+'6JAN'!Y52+'7FEB'!Y52+'8MAR'!Y52+'9APR'!Y52+'10MAY'!Y52+'11JUN'!Y52+'12JUL'!Y52</f>
        <v>0</v>
      </c>
      <c r="Z52" s="73">
        <f>'2SEPT'!AA53+'3OCT'!AA52+'4NOV'!Z52+'5DEC'!Z52+'6JAN'!Z52+'7FEB'!Z52+'8MAR'!Z52+'9APR'!Z52+'10MAY'!Z52+'11JUN'!Z52+'12JUL'!Z52</f>
        <v>0</v>
      </c>
      <c r="AA52" s="73">
        <f>'2SEPT'!AB53+'3OCT'!AB52+'4NOV'!AA52+'5DEC'!AA52+'6JAN'!AA52+'7FEB'!AA52+'8MAR'!AA52+'9APR'!AA52+'10MAY'!AA52+'11JUN'!AA52+'12JUL'!AA52</f>
        <v>0</v>
      </c>
      <c r="AB52" s="73">
        <f>'2SEPT'!AC53+'3OCT'!AC52+'4NOV'!AB52+'5DEC'!AB52+'6JAN'!AB52+'7FEB'!AB52+'8MAR'!AB52+'9APR'!AB52+'10MAY'!AB52+'11JUN'!AB52+'12JUL'!AB52</f>
        <v>0</v>
      </c>
      <c r="AC52" s="73">
        <f>'2SEPT'!AD53+'3OCT'!AD52+'4NOV'!AC52+'5DEC'!AC52+'6JAN'!AC52+'7FEB'!AC52+'8MAR'!AC52+'9APR'!AC52+'10MAY'!AC52+'11JUN'!AC52+'12JUL'!AC52</f>
        <v>0</v>
      </c>
      <c r="AD52" s="107">
        <f>'2SEPT'!AE53+'3OCT'!AE52+'4NOV'!AD52+'5DEC'!AD52+'6JAN'!AD52+'7FEB'!AD52+'8MAR'!AD52+'9APR'!AD52+'10MAY'!AD52+'11JUN'!AD52+'12JUL'!AD52</f>
        <v>0</v>
      </c>
      <c r="AE52" s="73">
        <f>'2SEPT'!AF53+'3OCT'!AF52+'4NOV'!AE52+'5DEC'!AE52+'6JAN'!AE52+'7FEB'!AE52+'8MAR'!AE52+'9APR'!AE52+'10MAY'!AE52+'11JUN'!AE52+'12JUL'!AE52</f>
        <v>0</v>
      </c>
      <c r="AF52" s="73">
        <f>'2SEPT'!AG53+'3OCT'!AG52+'4NOV'!AF52+'5DEC'!AF52+'6JAN'!AF52+'7FEB'!AF52+'8MAR'!AF52+'9APR'!AF52+'10MAY'!AF52+'11JUN'!AF52+'12JUL'!AF52</f>
        <v>0</v>
      </c>
      <c r="AG52" s="73">
        <f>'2SEPT'!AH53+'3OCT'!AH52+'4NOV'!AG52+'5DEC'!AG52+'6JAN'!AG52+'7FEB'!AG52+'8MAR'!AG52+'9APR'!AG52+'10MAY'!AG52+'11JUN'!AG52+'12JUL'!AG52</f>
        <v>0</v>
      </c>
      <c r="AH52" s="110">
        <f>'2SEPT'!AI53+'3OCT'!AI52+'4NOV'!AH52+'5DEC'!AH52+'6JAN'!AH52+'7FEB'!AH52+'8MAR'!AH52+'9APR'!AH52+'10MAY'!AH52+'11JUN'!AH52+'12JUL'!AH52</f>
        <v>132334</v>
      </c>
      <c r="AI52" s="51">
        <f>ORIGINAL!AC52-'TOTAL PMTS'!AH52</f>
        <v>84115</v>
      </c>
      <c r="AJ52" s="51">
        <f>ALLOCATION!Z52-'TOTAL PMTS'!AH52</f>
        <v>84115</v>
      </c>
    </row>
    <row r="53" spans="1:36" s="23" customFormat="1" ht="15.75">
      <c r="A53" s="124" t="s">
        <v>63</v>
      </c>
      <c r="B53" s="125" t="s">
        <v>238</v>
      </c>
      <c r="C53" s="130" t="s">
        <v>190</v>
      </c>
      <c r="D53" s="73">
        <f>'2SEPT'!D54+'3OCT'!D53+'4NOV'!D53+'5DEC'!D53+'6JAN'!D53+'7FEB'!D53+'8MAR'!D53+'9APR'!D53+'10MAY'!D53+'11JUN'!D53+'12JUL'!D53</f>
        <v>49119.440799999997</v>
      </c>
      <c r="E53" s="73">
        <f>'2SEPT'!E54+'3OCT'!E53+'4NOV'!E53+'5DEC'!E53+'6JAN'!E53+'7FEB'!E53+'8MAR'!E53+'9APR'!E53+'10MAY'!E53+'11JUN'!E53+'12JUL'!E53</f>
        <v>26895.365600000001</v>
      </c>
      <c r="F53" s="73">
        <f>'2SEPT'!F54+'3OCT'!F53+'4NOV'!F53+'5DEC'!F53+'6JAN'!F53+'7FEB'!F53+'8MAR'!F53+'9APR'!F53+'10MAY'!F53+'11JUN'!F53+'12JUL'!F53</f>
        <v>19198.217199999999</v>
      </c>
      <c r="G53" s="73">
        <f>'2SEPT'!G54+'3OCT'!G53+'4NOV'!G53+'5DEC'!G53+'6JAN'!G53+'7FEB'!G53+'8MAR'!G53+'9APR'!G53+'10MAY'!G53+'11JUN'!G53+'12JUL'!G53</f>
        <v>13377.333200000001</v>
      </c>
      <c r="H53" s="73">
        <f>'2SEPT'!H54+'3OCT'!H53+'4NOV'!H53+'5DEC'!H53+'6JAN'!H53+'7FEB'!H53+'8MAR'!H53+'9APR'!H53+'10MAY'!H53+'11JUN'!H53+'12JUL'!H53</f>
        <v>10114.6432</v>
      </c>
      <c r="I53" s="104">
        <f>'2SEPT'!I54+'3OCT'!I53+'4NOV'!I53+'5DEC'!I53+'6JAN'!I53+'7FEB'!I53+'8MAR'!I53+'9APR'!I53+'10MAY'!I53+'11JUN'!I53+'12JUL'!I53</f>
        <v>118705</v>
      </c>
      <c r="J53" s="73" t="e">
        <f>'2SEPT'!K54+'3OCT'!K53+'4NOV'!J53+'5DEC'!J53+'6JAN'!J53+'7FEB'!J53+'8MAR'!J53+'9APR'!J53+'10MAY'!J53+'11JUN'!J53+'12JUL'!J53</f>
        <v>#VALUE!</v>
      </c>
      <c r="K53" s="73">
        <f>'2SEPT'!L54+'3OCT'!L53+'4NOV'!K53+'5DEC'!K53+'6JAN'!K53+'7FEB'!K53+'8MAR'!K53+'9APR'!K53+'10MAY'!K53+'11JUN'!K53+'12JUL'!K53</f>
        <v>0</v>
      </c>
      <c r="L53" s="73">
        <f>'2SEPT'!M54+'3OCT'!M53+'4NOV'!L53+'5DEC'!L53+'6JAN'!L53+'7FEB'!L53+'8MAR'!L53+'9APR'!L53+'10MAY'!L53+'11JUN'!L53+'12JUL'!L53</f>
        <v>0</v>
      </c>
      <c r="M53" s="73">
        <f>'2SEPT'!N54+'3OCT'!N53+'4NOV'!M53+'5DEC'!M53+'6JAN'!M53+'7FEB'!M53+'8MAR'!M53+'9APR'!M53+'10MAY'!M53+'11JUN'!M53+'12JUL'!M53</f>
        <v>0</v>
      </c>
      <c r="N53" s="73">
        <f>'2SEPT'!O54+'3OCT'!O53+'4NOV'!N53+'5DEC'!N53+'6JAN'!N53+'7FEB'!N53+'8MAR'!N53+'9APR'!N53+'10MAY'!N53+'11JUN'!N53+'12JUL'!N53</f>
        <v>0</v>
      </c>
      <c r="O53" s="73">
        <f>'2SEPT'!P54+'3OCT'!P53+'4NOV'!O53+'5DEC'!O53+'6JAN'!O53+'7FEB'!O53+'8MAR'!O53+'9APR'!O53+'10MAY'!O53+'11JUN'!O53+'12JUL'!O53</f>
        <v>0</v>
      </c>
      <c r="P53" s="73">
        <f>'2SEPT'!Q54+'3OCT'!Q53+'4NOV'!P53+'5DEC'!P53+'6JAN'!P53+'7FEB'!P53+'8MAR'!P53+'9APR'!P53+'10MAY'!P53+'11JUN'!P53+'12JUL'!P53</f>
        <v>0</v>
      </c>
      <c r="Q53" s="73">
        <f>'2SEPT'!R54+'3OCT'!R53+'4NOV'!Q53+'5DEC'!Q53+'6JAN'!Q53+'7FEB'!Q53+'8MAR'!Q53+'9APR'!Q53+'10MAY'!Q53+'11JUN'!Q53+'12JUL'!Q53</f>
        <v>0</v>
      </c>
      <c r="R53" s="73">
        <f>'2SEPT'!S54+'3OCT'!S53+'4NOV'!R53+'5DEC'!R53+'6JAN'!R53+'7FEB'!R53+'8MAR'!R53+'9APR'!R53+'10MAY'!R53+'11JUN'!R53+'12JUL'!R53</f>
        <v>0</v>
      </c>
      <c r="S53" s="73">
        <f>'2SEPT'!T54+'3OCT'!T53+'4NOV'!S53+'5DEC'!S53+'6JAN'!S53+'7FEB'!S53+'8MAR'!S53+'9APR'!S53+'10MAY'!S53+'11JUN'!S53+'12JUL'!S53</f>
        <v>0</v>
      </c>
      <c r="T53" s="105">
        <f>'2SEPT'!U54+'3OCT'!U53+'4NOV'!T53+'5DEC'!T53+'6JAN'!T53+'7FEB'!T53+'8MAR'!T53+'9APR'!T53+'10MAY'!T53+'11JUN'!T53+'12JUL'!T53</f>
        <v>0</v>
      </c>
      <c r="U53" s="73">
        <f>'2SEPT'!V54+'3OCT'!V53+'4NOV'!U53+'5DEC'!U53+'6JAN'!U53+'7FEB'!U53+'8MAR'!U53+'9APR'!U53+'10MAY'!U53+'11JUN'!U53+'12JUL'!U53</f>
        <v>0</v>
      </c>
      <c r="V53" s="73">
        <f>'2SEPT'!W54+'3OCT'!W53+'4NOV'!V53+'5DEC'!V53+'6JAN'!V53+'7FEB'!V53+'8MAR'!V53+'9APR'!V53+'10MAY'!V53+'11JUN'!V53+'12JUL'!V53</f>
        <v>0</v>
      </c>
      <c r="W53" s="73">
        <f>'2SEPT'!X54+'3OCT'!X53+'4NOV'!W53+'5DEC'!W53+'6JAN'!W53+'7FEB'!W53+'8MAR'!W53+'9APR'!W53+'10MAY'!W53+'11JUN'!W53+'12JUL'!W53</f>
        <v>0</v>
      </c>
      <c r="X53" s="73">
        <f>'2SEPT'!Y54+'3OCT'!Y53+'4NOV'!X53+'5DEC'!X53+'6JAN'!X53+'7FEB'!X53+'8MAR'!X53+'9APR'!X53+'10MAY'!X53+'11JUN'!X53+'12JUL'!X53</f>
        <v>0</v>
      </c>
      <c r="Y53" s="106">
        <f>'2SEPT'!Z54+'3OCT'!Z53+'4NOV'!Y53+'5DEC'!Y53+'6JAN'!Y53+'7FEB'!Y53+'8MAR'!Y53+'9APR'!Y53+'10MAY'!Y53+'11JUN'!Y53+'12JUL'!Y53</f>
        <v>0</v>
      </c>
      <c r="Z53" s="73">
        <f>'2SEPT'!AA54+'3OCT'!AA53+'4NOV'!Z53+'5DEC'!Z53+'6JAN'!Z53+'7FEB'!Z53+'8MAR'!Z53+'9APR'!Z53+'10MAY'!Z53+'11JUN'!Z53+'12JUL'!Z53</f>
        <v>0</v>
      </c>
      <c r="AA53" s="73">
        <f>'2SEPT'!AB54+'3OCT'!AB53+'4NOV'!AA53+'5DEC'!AA53+'6JAN'!AA53+'7FEB'!AA53+'8MAR'!AA53+'9APR'!AA53+'10MAY'!AA53+'11JUN'!AA53+'12JUL'!AA53</f>
        <v>0</v>
      </c>
      <c r="AB53" s="73">
        <f>'2SEPT'!AC54+'3OCT'!AC53+'4NOV'!AB53+'5DEC'!AB53+'6JAN'!AB53+'7FEB'!AB53+'8MAR'!AB53+'9APR'!AB53+'10MAY'!AB53+'11JUN'!AB53+'12JUL'!AB53</f>
        <v>0</v>
      </c>
      <c r="AC53" s="73">
        <f>'2SEPT'!AD54+'3OCT'!AD53+'4NOV'!AC53+'5DEC'!AC53+'6JAN'!AC53+'7FEB'!AC53+'8MAR'!AC53+'9APR'!AC53+'10MAY'!AC53+'11JUN'!AC53+'12JUL'!AC53</f>
        <v>0</v>
      </c>
      <c r="AD53" s="107">
        <f>'2SEPT'!AE54+'3OCT'!AE53+'4NOV'!AD53+'5DEC'!AD53+'6JAN'!AD53+'7FEB'!AD53+'8MAR'!AD53+'9APR'!AD53+'10MAY'!AD53+'11JUN'!AD53+'12JUL'!AD53</f>
        <v>0</v>
      </c>
      <c r="AE53" s="73">
        <f>'2SEPT'!AF54+'3OCT'!AF53+'4NOV'!AE53+'5DEC'!AE53+'6JAN'!AE53+'7FEB'!AE53+'8MAR'!AE53+'9APR'!AE53+'10MAY'!AE53+'11JUN'!AE53+'12JUL'!AE53</f>
        <v>0</v>
      </c>
      <c r="AF53" s="73">
        <f>'2SEPT'!AG54+'3OCT'!AG53+'4NOV'!AF53+'5DEC'!AF53+'6JAN'!AF53+'7FEB'!AF53+'8MAR'!AF53+'9APR'!AF53+'10MAY'!AF53+'11JUN'!AF53+'12JUL'!AF53</f>
        <v>0</v>
      </c>
      <c r="AG53" s="73">
        <f>'2SEPT'!AH54+'3OCT'!AH53+'4NOV'!AG53+'5DEC'!AG53+'6JAN'!AG53+'7FEB'!AG53+'8MAR'!AG53+'9APR'!AG53+'10MAY'!AG53+'11JUN'!AG53+'12JUL'!AG53</f>
        <v>0</v>
      </c>
      <c r="AH53" s="110">
        <f>'2SEPT'!AI54+'3OCT'!AI53+'4NOV'!AH53+'5DEC'!AH53+'6JAN'!AH53+'7FEB'!AH53+'8MAR'!AH53+'9APR'!AH53+'10MAY'!AH53+'11JUN'!AH53+'12JUL'!AH53</f>
        <v>126914.51000000001</v>
      </c>
      <c r="AI53" s="51">
        <f>ORIGINAL!AC53-'TOTAL PMTS'!AH53</f>
        <v>84793</v>
      </c>
      <c r="AJ53" s="51">
        <f>ALLOCATION!Z53-'TOTAL PMTS'!AH53</f>
        <v>84793</v>
      </c>
    </row>
    <row r="54" spans="1:36" s="23" customFormat="1" ht="15.75">
      <c r="A54" s="124" t="s">
        <v>64</v>
      </c>
      <c r="B54" s="125" t="s">
        <v>239</v>
      </c>
      <c r="C54" s="127" t="s">
        <v>185</v>
      </c>
      <c r="D54" s="73">
        <f>'2SEPT'!D55+'3OCT'!D54+'4NOV'!D54+'5DEC'!D54+'6JAN'!D54+'7FEB'!D54+'8MAR'!D54+'9APR'!D54+'10MAY'!D54+'11JUN'!D54+'12JUL'!D54</f>
        <v>754461.24780000001</v>
      </c>
      <c r="E54" s="73">
        <f>'2SEPT'!E55+'3OCT'!E54+'4NOV'!E54+'5DEC'!E54+'6JAN'!E54+'7FEB'!E54+'8MAR'!E54+'9APR'!E54+'10MAY'!E54+'11JUN'!E54+'12JUL'!E54</f>
        <v>413123.96460000001</v>
      </c>
      <c r="F54" s="73">
        <f>'2SEPT'!F55+'3OCT'!F54+'4NOV'!F54+'5DEC'!F54+'6JAN'!F54+'7FEB'!F54+'8MAR'!F54+'9APR'!F54+'10MAY'!F54+'11JUN'!F54+'12JUL'!F54</f>
        <v>294848.54269999999</v>
      </c>
      <c r="G54" s="73">
        <f>'2SEPT'!G55+'3OCT'!G54+'4NOV'!G54+'5DEC'!G54+'6JAN'!G54+'7FEB'!G54+'8MAR'!G54+'9APR'!G54+'10MAY'!G54+'11JUN'!G54+'12JUL'!G54</f>
        <v>205463.92369999998</v>
      </c>
      <c r="H54" s="73">
        <f>'2SEPT'!H55+'3OCT'!H54+'4NOV'!H54+'5DEC'!H54+'6JAN'!H54+'7FEB'!H54+'8MAR'!H54+'9APR'!H54+'10MAY'!H54+'11JUN'!H54+'12JUL'!H54</f>
        <v>155353.32120000001</v>
      </c>
      <c r="I54" s="104">
        <f>'2SEPT'!I55+'3OCT'!I54+'4NOV'!I54+'5DEC'!I54+'6JAN'!I54+'7FEB'!I54+'8MAR'!I54+'9APR'!I54+'10MAY'!I54+'11JUN'!I54+'12JUL'!I54</f>
        <v>1823251</v>
      </c>
      <c r="J54" s="73" t="e">
        <f>'2SEPT'!K55+'3OCT'!K54+'4NOV'!J54+'5DEC'!J54+'6JAN'!J54+'7FEB'!J54+'8MAR'!J54+'9APR'!J54+'10MAY'!J54+'11JUN'!J54+'12JUL'!J54</f>
        <v>#VALUE!</v>
      </c>
      <c r="K54" s="73">
        <f>'2SEPT'!L55+'3OCT'!L54+'4NOV'!K54+'5DEC'!K54+'6JAN'!K54+'7FEB'!K54+'8MAR'!K54+'9APR'!K54+'10MAY'!K54+'11JUN'!K54+'12JUL'!K54</f>
        <v>0</v>
      </c>
      <c r="L54" s="73">
        <f>'2SEPT'!M55+'3OCT'!M54+'4NOV'!L54+'5DEC'!L54+'6JAN'!L54+'7FEB'!L54+'8MAR'!L54+'9APR'!L54+'10MAY'!L54+'11JUN'!L54+'12JUL'!L54</f>
        <v>0</v>
      </c>
      <c r="M54" s="73">
        <f>'2SEPT'!N55+'3OCT'!N54+'4NOV'!M54+'5DEC'!M54+'6JAN'!M54+'7FEB'!M54+'8MAR'!M54+'9APR'!M54+'10MAY'!M54+'11JUN'!M54+'12JUL'!M54</f>
        <v>0</v>
      </c>
      <c r="N54" s="73">
        <f>'2SEPT'!O55+'3OCT'!O54+'4NOV'!N54+'5DEC'!N54+'6JAN'!N54+'7FEB'!N54+'8MAR'!N54+'9APR'!N54+'10MAY'!N54+'11JUN'!N54+'12JUL'!N54</f>
        <v>0</v>
      </c>
      <c r="O54" s="73">
        <f>'2SEPT'!P55+'3OCT'!P54+'4NOV'!O54+'5DEC'!O54+'6JAN'!O54+'7FEB'!O54+'8MAR'!O54+'9APR'!O54+'10MAY'!O54+'11JUN'!O54+'12JUL'!O54</f>
        <v>54413</v>
      </c>
      <c r="P54" s="73">
        <f>'2SEPT'!Q55+'3OCT'!Q54+'4NOV'!P54+'5DEC'!P54+'6JAN'!P54+'7FEB'!P54+'8MAR'!P54+'9APR'!P54+'10MAY'!P54+'11JUN'!P54+'12JUL'!P54</f>
        <v>233684</v>
      </c>
      <c r="Q54" s="73">
        <f>'2SEPT'!R55+'3OCT'!R54+'4NOV'!Q54+'5DEC'!Q54+'6JAN'!Q54+'7FEB'!Q54+'8MAR'!Q54+'9APR'!Q54+'10MAY'!Q54+'11JUN'!Q54+'12JUL'!Q54</f>
        <v>0</v>
      </c>
      <c r="R54" s="73">
        <f>'2SEPT'!S55+'3OCT'!S54+'4NOV'!R54+'5DEC'!R54+'6JAN'!R54+'7FEB'!R54+'8MAR'!R54+'9APR'!R54+'10MAY'!R54+'11JUN'!R54+'12JUL'!R54</f>
        <v>0</v>
      </c>
      <c r="S54" s="73">
        <f>'2SEPT'!T55+'3OCT'!T54+'4NOV'!S54+'5DEC'!S54+'6JAN'!S54+'7FEB'!S54+'8MAR'!S54+'9APR'!S54+'10MAY'!S54+'11JUN'!S54+'12JUL'!S54</f>
        <v>0</v>
      </c>
      <c r="T54" s="105">
        <f>'2SEPT'!U55+'3OCT'!U54+'4NOV'!T54+'5DEC'!T54+'6JAN'!T54+'7FEB'!T54+'8MAR'!T54+'9APR'!T54+'10MAY'!T54+'11JUN'!T54+'12JUL'!T54</f>
        <v>0</v>
      </c>
      <c r="U54" s="73">
        <f>'2SEPT'!V55+'3OCT'!V54+'4NOV'!U54+'5DEC'!U54+'6JAN'!U54+'7FEB'!U54+'8MAR'!U54+'9APR'!U54+'10MAY'!U54+'11JUN'!U54+'12JUL'!U54</f>
        <v>0</v>
      </c>
      <c r="V54" s="73">
        <f>'2SEPT'!W55+'3OCT'!W54+'4NOV'!V54+'5DEC'!V54+'6JAN'!V54+'7FEB'!V54+'8MAR'!V54+'9APR'!V54+'10MAY'!V54+'11JUN'!V54+'12JUL'!V54</f>
        <v>0</v>
      </c>
      <c r="W54" s="73">
        <f>'2SEPT'!X55+'3OCT'!X54+'4NOV'!W54+'5DEC'!W54+'6JAN'!W54+'7FEB'!W54+'8MAR'!W54+'9APR'!W54+'10MAY'!W54+'11JUN'!W54+'12JUL'!W54</f>
        <v>0</v>
      </c>
      <c r="X54" s="73">
        <f>'2SEPT'!Y55+'3OCT'!Y54+'4NOV'!X54+'5DEC'!X54+'6JAN'!X54+'7FEB'!X54+'8MAR'!X54+'9APR'!X54+'10MAY'!X54+'11JUN'!X54+'12JUL'!X54</f>
        <v>0</v>
      </c>
      <c r="Y54" s="106">
        <f>'2SEPT'!Z55+'3OCT'!Z54+'4NOV'!Y54+'5DEC'!Y54+'6JAN'!Y54+'7FEB'!Y54+'8MAR'!Y54+'9APR'!Y54+'10MAY'!Y54+'11JUN'!Y54+'12JUL'!Y54</f>
        <v>0</v>
      </c>
      <c r="Z54" s="73">
        <f>'2SEPT'!AA55+'3OCT'!AA54+'4NOV'!Z54+'5DEC'!Z54+'6JAN'!Z54+'7FEB'!Z54+'8MAR'!Z54+'9APR'!Z54+'10MAY'!Z54+'11JUN'!Z54+'12JUL'!Z54</f>
        <v>0</v>
      </c>
      <c r="AA54" s="73">
        <f>'2SEPT'!AB55+'3OCT'!AB54+'4NOV'!AA54+'5DEC'!AA54+'6JAN'!AA54+'7FEB'!AA54+'8MAR'!AA54+'9APR'!AA54+'10MAY'!AA54+'11JUN'!AA54+'12JUL'!AA54</f>
        <v>0</v>
      </c>
      <c r="AB54" s="73">
        <f>'2SEPT'!AC55+'3OCT'!AC54+'4NOV'!AB54+'5DEC'!AB54+'6JAN'!AB54+'7FEB'!AB54+'8MAR'!AB54+'9APR'!AB54+'10MAY'!AB54+'11JUN'!AB54+'12JUL'!AB54</f>
        <v>0</v>
      </c>
      <c r="AC54" s="73">
        <f>'2SEPT'!AD55+'3OCT'!AD54+'4NOV'!AC54+'5DEC'!AC54+'6JAN'!AC54+'7FEB'!AC54+'8MAR'!AC54+'9APR'!AC54+'10MAY'!AC54+'11JUN'!AC54+'12JUL'!AC54</f>
        <v>133240</v>
      </c>
      <c r="AD54" s="107">
        <f>'2SEPT'!AE55+'3OCT'!AE54+'4NOV'!AD54+'5DEC'!AD54+'6JAN'!AD54+'7FEB'!AD54+'8MAR'!AD54+'9APR'!AD54+'10MAY'!AD54+'11JUN'!AD54+'12JUL'!AD54</f>
        <v>133240</v>
      </c>
      <c r="AE54" s="73">
        <f>'2SEPT'!AF55+'3OCT'!AF54+'4NOV'!AE54+'5DEC'!AE54+'6JAN'!AE54+'7FEB'!AE54+'8MAR'!AE54+'9APR'!AE54+'10MAY'!AE54+'11JUN'!AE54+'12JUL'!AE54</f>
        <v>0</v>
      </c>
      <c r="AF54" s="73">
        <f>'2SEPT'!AG55+'3OCT'!AG54+'4NOV'!AF54+'5DEC'!AF54+'6JAN'!AF54+'7FEB'!AF54+'8MAR'!AF54+'9APR'!AF54+'10MAY'!AF54+'11JUN'!AF54+'12JUL'!AF54</f>
        <v>9999.9500000000007</v>
      </c>
      <c r="AG54" s="73">
        <f>'2SEPT'!AH55+'3OCT'!AH54+'4NOV'!AG54+'5DEC'!AG54+'6JAN'!AG54+'7FEB'!AG54+'8MAR'!AG54+'9APR'!AG54+'10MAY'!AG54+'11JUN'!AG54+'12JUL'!AG54</f>
        <v>0</v>
      </c>
      <c r="AH54" s="110">
        <f>'2SEPT'!AI55+'3OCT'!AI54+'4NOV'!AH54+'5DEC'!AH54+'6JAN'!AH54+'7FEB'!AH54+'8MAR'!AH54+'9APR'!AH54+'10MAY'!AH54+'11JUN'!AH54+'12JUL'!AH54</f>
        <v>3707998.7300000004</v>
      </c>
      <c r="AI54" s="51">
        <f>ORIGINAL!AC54-'TOTAL PMTS'!AH54</f>
        <v>1292337.0499999998</v>
      </c>
      <c r="AJ54" s="51">
        <f>ALLOCATION!Z54-'TOTAL PMTS'!AH54</f>
        <v>1292337.0499999998</v>
      </c>
    </row>
    <row r="55" spans="1:36">
      <c r="A55" s="124" t="s">
        <v>65</v>
      </c>
      <c r="B55" s="125" t="s">
        <v>240</v>
      </c>
      <c r="C55" s="129" t="s">
        <v>187</v>
      </c>
      <c r="D55" s="73">
        <f>'2SEPT'!D56+'3OCT'!D55+'4NOV'!D55+'5DEC'!D55+'6JAN'!D55+'7FEB'!D55+'8MAR'!D55+'9APR'!D55+'10MAY'!D55+'11JUN'!D55+'12JUL'!D55</f>
        <v>53774.807800000002</v>
      </c>
      <c r="E55" s="73">
        <f>'2SEPT'!E56+'3OCT'!E55+'4NOV'!E55+'5DEC'!E55+'6JAN'!E55+'7FEB'!E55+'8MAR'!E55+'9APR'!E55+'10MAY'!E55+'11JUN'!E55+'12JUL'!E55</f>
        <v>29444.884599999998</v>
      </c>
      <c r="F55" s="73">
        <f>'2SEPT'!F56+'3OCT'!F55+'4NOV'!F55+'5DEC'!F55+'6JAN'!F55+'7FEB'!F55+'8MAR'!F55+'9APR'!F55+'10MAY'!F55+'11JUN'!F55+'12JUL'!F55</f>
        <v>21018.082699999999</v>
      </c>
      <c r="G55" s="73">
        <f>'2SEPT'!G56+'3OCT'!G55+'4NOV'!G55+'5DEC'!G55+'6JAN'!G55+'7FEB'!G55+'8MAR'!G55+'9APR'!G55+'10MAY'!G55+'11JUN'!G55+'12JUL'!G55</f>
        <v>14644.663700000001</v>
      </c>
      <c r="H55" s="73">
        <f>'2SEPT'!H56+'3OCT'!H55+'4NOV'!H55+'5DEC'!H55+'6JAN'!H55+'7FEB'!H55+'8MAR'!H55+'9APR'!H55+'10MAY'!H55+'11JUN'!H55+'12JUL'!H55</f>
        <v>11073.5612</v>
      </c>
      <c r="I55" s="104">
        <f>'2SEPT'!I56+'3OCT'!I55+'4NOV'!I55+'5DEC'!I55+'6JAN'!I55+'7FEB'!I55+'8MAR'!I55+'9APR'!I55+'10MAY'!I55+'11JUN'!I55+'12JUL'!I55</f>
        <v>129956</v>
      </c>
      <c r="J55" s="73" t="e">
        <f>'2SEPT'!K56+'3OCT'!K55+'4NOV'!J55+'5DEC'!J55+'6JAN'!J55+'7FEB'!J55+'8MAR'!J55+'9APR'!J55+'10MAY'!J55+'11JUN'!J55+'12JUL'!J55</f>
        <v>#VALUE!</v>
      </c>
      <c r="K55" s="73">
        <f>'2SEPT'!L56+'3OCT'!L55+'4NOV'!K55+'5DEC'!K55+'6JAN'!K55+'7FEB'!K55+'8MAR'!K55+'9APR'!K55+'10MAY'!K55+'11JUN'!K55+'12JUL'!K55</f>
        <v>0</v>
      </c>
      <c r="L55" s="73">
        <f>'2SEPT'!M56+'3OCT'!M55+'4NOV'!L55+'5DEC'!L55+'6JAN'!L55+'7FEB'!L55+'8MAR'!L55+'9APR'!L55+'10MAY'!L55+'11JUN'!L55+'12JUL'!L55</f>
        <v>0</v>
      </c>
      <c r="M55" s="73">
        <f>'2SEPT'!N56+'3OCT'!N55+'4NOV'!M55+'5DEC'!M55+'6JAN'!M55+'7FEB'!M55+'8MAR'!M55+'9APR'!M55+'10MAY'!M55+'11JUN'!M55+'12JUL'!M55</f>
        <v>0</v>
      </c>
      <c r="N55" s="73">
        <f>'2SEPT'!O56+'3OCT'!O55+'4NOV'!N55+'5DEC'!N55+'6JAN'!N55+'7FEB'!N55+'8MAR'!N55+'9APR'!N55+'10MAY'!N55+'11JUN'!N55+'12JUL'!N55</f>
        <v>0</v>
      </c>
      <c r="O55" s="73">
        <f>'2SEPT'!P56+'3OCT'!P55+'4NOV'!O55+'5DEC'!O55+'6JAN'!O55+'7FEB'!O55+'8MAR'!O55+'9APR'!O55+'10MAY'!O55+'11JUN'!O55+'12JUL'!O55</f>
        <v>0</v>
      </c>
      <c r="P55" s="73">
        <f>'2SEPT'!Q56+'3OCT'!Q55+'4NOV'!P55+'5DEC'!P55+'6JAN'!P55+'7FEB'!P55+'8MAR'!P55+'9APR'!P55+'10MAY'!P55+'11JUN'!P55+'12JUL'!P55</f>
        <v>0</v>
      </c>
      <c r="Q55" s="73">
        <f>'2SEPT'!R56+'3OCT'!R55+'4NOV'!Q55+'5DEC'!Q55+'6JAN'!Q55+'7FEB'!Q55+'8MAR'!Q55+'9APR'!Q55+'10MAY'!Q55+'11JUN'!Q55+'12JUL'!Q55</f>
        <v>0</v>
      </c>
      <c r="R55" s="73">
        <f>'2SEPT'!S56+'3OCT'!S55+'4NOV'!R55+'5DEC'!R55+'6JAN'!R55+'7FEB'!R55+'8MAR'!R55+'9APR'!R55+'10MAY'!R55+'11JUN'!R55+'12JUL'!R55</f>
        <v>0</v>
      </c>
      <c r="S55" s="73">
        <f>'2SEPT'!T56+'3OCT'!T55+'4NOV'!S55+'5DEC'!S55+'6JAN'!S55+'7FEB'!S55+'8MAR'!S55+'9APR'!S55+'10MAY'!S55+'11JUN'!S55+'12JUL'!S55</f>
        <v>0</v>
      </c>
      <c r="T55" s="105">
        <f>'2SEPT'!U56+'3OCT'!U55+'4NOV'!T55+'5DEC'!T55+'6JAN'!T55+'7FEB'!T55+'8MAR'!T55+'9APR'!T55+'10MAY'!T55+'11JUN'!T55+'12JUL'!T55</f>
        <v>0</v>
      </c>
      <c r="U55" s="73">
        <f>'2SEPT'!V56+'3OCT'!V55+'4NOV'!U55+'5DEC'!U55+'6JAN'!U55+'7FEB'!U55+'8MAR'!U55+'9APR'!U55+'10MAY'!U55+'11JUN'!U55+'12JUL'!U55</f>
        <v>0</v>
      </c>
      <c r="V55" s="73">
        <f>'2SEPT'!W56+'3OCT'!W55+'4NOV'!V55+'5DEC'!V55+'6JAN'!V55+'7FEB'!V55+'8MAR'!V55+'9APR'!V55+'10MAY'!V55+'11JUN'!V55+'12JUL'!V55</f>
        <v>0</v>
      </c>
      <c r="W55" s="73">
        <f>'2SEPT'!X56+'3OCT'!X55+'4NOV'!W55+'5DEC'!W55+'6JAN'!W55+'7FEB'!W55+'8MAR'!W55+'9APR'!W55+'10MAY'!W55+'11JUN'!W55+'12JUL'!W55</f>
        <v>0</v>
      </c>
      <c r="X55" s="73">
        <f>'2SEPT'!Y56+'3OCT'!Y55+'4NOV'!X55+'5DEC'!X55+'6JAN'!X55+'7FEB'!X55+'8MAR'!X55+'9APR'!X55+'10MAY'!X55+'11JUN'!X55+'12JUL'!X55</f>
        <v>0</v>
      </c>
      <c r="Y55" s="106">
        <f>'2SEPT'!Z56+'3OCT'!Z55+'4NOV'!Y55+'5DEC'!Y55+'6JAN'!Y55+'7FEB'!Y55+'8MAR'!Y55+'9APR'!Y55+'10MAY'!Y55+'11JUN'!Y55+'12JUL'!Y55</f>
        <v>0</v>
      </c>
      <c r="Z55" s="73">
        <f>'2SEPT'!AA56+'3OCT'!AA55+'4NOV'!Z55+'5DEC'!Z55+'6JAN'!Z55+'7FEB'!Z55+'8MAR'!Z55+'9APR'!Z55+'10MAY'!Z55+'11JUN'!Z55+'12JUL'!Z55</f>
        <v>0</v>
      </c>
      <c r="AA55" s="73">
        <f>'2SEPT'!AB56+'3OCT'!AB55+'4NOV'!AA55+'5DEC'!AA55+'6JAN'!AA55+'7FEB'!AA55+'8MAR'!AA55+'9APR'!AA55+'10MAY'!AA55+'11JUN'!AA55+'12JUL'!AA55</f>
        <v>0</v>
      </c>
      <c r="AB55" s="73">
        <f>'2SEPT'!AC56+'3OCT'!AC55+'4NOV'!AB55+'5DEC'!AB55+'6JAN'!AB55+'7FEB'!AB55+'8MAR'!AB55+'9APR'!AB55+'10MAY'!AB55+'11JUN'!AB55+'12JUL'!AB55</f>
        <v>0</v>
      </c>
      <c r="AC55" s="73">
        <f>'2SEPT'!AD56+'3OCT'!AD55+'4NOV'!AC55+'5DEC'!AC55+'6JAN'!AC55+'7FEB'!AC55+'8MAR'!AC55+'9APR'!AC55+'10MAY'!AC55+'11JUN'!AC55+'12JUL'!AC55</f>
        <v>0</v>
      </c>
      <c r="AD55" s="107">
        <f>'2SEPT'!AE56+'3OCT'!AE55+'4NOV'!AD55+'5DEC'!AD55+'6JAN'!AD55+'7FEB'!AD55+'8MAR'!AD55+'9APR'!AD55+'10MAY'!AD55+'11JUN'!AD55+'12JUL'!AD55</f>
        <v>0</v>
      </c>
      <c r="AE55" s="73">
        <f>'2SEPT'!AF56+'3OCT'!AF55+'4NOV'!AE55+'5DEC'!AE55+'6JAN'!AE55+'7FEB'!AE55+'8MAR'!AE55+'9APR'!AE55+'10MAY'!AE55+'11JUN'!AE55+'12JUL'!AE55</f>
        <v>0</v>
      </c>
      <c r="AF55" s="73">
        <f>'2SEPT'!AG56+'3OCT'!AG55+'4NOV'!AF55+'5DEC'!AF55+'6JAN'!AF55+'7FEB'!AF55+'8MAR'!AF55+'9APR'!AF55+'10MAY'!AF55+'11JUN'!AF55+'12JUL'!AF55</f>
        <v>0</v>
      </c>
      <c r="AG55" s="73">
        <f>'2SEPT'!AH56+'3OCT'!AH55+'4NOV'!AG55+'5DEC'!AG55+'6JAN'!AG55+'7FEB'!AG55+'8MAR'!AG55+'9APR'!AG55+'10MAY'!AG55+'11JUN'!AG55+'12JUL'!AG55</f>
        <v>0</v>
      </c>
      <c r="AH55" s="110">
        <f>'2SEPT'!AI56+'3OCT'!AI55+'4NOV'!AH55+'5DEC'!AH55+'6JAN'!AH55+'7FEB'!AH55+'8MAR'!AH55+'9APR'!AH55+'10MAY'!AH55+'11JUN'!AH55+'12JUL'!AH55</f>
        <v>168696.04</v>
      </c>
      <c r="AI55" s="51">
        <f>ORIGINAL!AC55-'TOTAL PMTS'!AH55</f>
        <v>92832</v>
      </c>
      <c r="AJ55" s="51">
        <f>ALLOCATION!Z55-'TOTAL PMTS'!AH55</f>
        <v>92832</v>
      </c>
    </row>
    <row r="56" spans="1:36">
      <c r="A56" s="124" t="s">
        <v>66</v>
      </c>
      <c r="B56" s="125" t="s">
        <v>241</v>
      </c>
      <c r="C56" s="126" t="s">
        <v>183</v>
      </c>
      <c r="D56" s="73">
        <f>'2SEPT'!D57+'3OCT'!D56+'4NOV'!D56+'5DEC'!D56+'6JAN'!D56+'7FEB'!D56+'8MAR'!D56+'9APR'!D56+'10MAY'!D56+'11JUN'!D56+'12JUL'!D56</f>
        <v>52537.422599999998</v>
      </c>
      <c r="E56" s="73">
        <f>'2SEPT'!E57+'3OCT'!E56+'4NOV'!E56+'5DEC'!E56+'6JAN'!E56+'7FEB'!E56+'8MAR'!E56+'9APR'!E56+'10MAY'!E56+'11JUN'!E56+'12JUL'!E56</f>
        <v>28766.368199999997</v>
      </c>
      <c r="F56" s="73">
        <f>'2SEPT'!F57+'3OCT'!F56+'4NOV'!F56+'5DEC'!F56+'6JAN'!F56+'7FEB'!F56+'8MAR'!F56+'9APR'!F56+'10MAY'!F56+'11JUN'!F56+'12JUL'!F56</f>
        <v>20530.990900000001</v>
      </c>
      <c r="G56" s="73">
        <f>'2SEPT'!G57+'3OCT'!G56+'4NOV'!G56+'5DEC'!G56+'6JAN'!G56+'7FEB'!G56+'8MAR'!G56+'9APR'!G56+'10MAY'!G56+'11JUN'!G56+'12JUL'!G56</f>
        <v>14308.4179</v>
      </c>
      <c r="H56" s="73">
        <f>'2SEPT'!H57+'3OCT'!H56+'4NOV'!H56+'5DEC'!H56+'6JAN'!H56+'7FEB'!H56+'8MAR'!H56+'9APR'!H56+'10MAY'!H56+'11JUN'!H56+'12JUL'!H56</f>
        <v>10819.8004</v>
      </c>
      <c r="I56" s="104">
        <f>'2SEPT'!I57+'3OCT'!I56+'4NOV'!I56+'5DEC'!I56+'6JAN'!I56+'7FEB'!I56+'8MAR'!I56+'9APR'!I56+'10MAY'!I56+'11JUN'!I56+'12JUL'!I56</f>
        <v>126963</v>
      </c>
      <c r="J56" s="73" t="e">
        <f>'2SEPT'!K57+'3OCT'!K56+'4NOV'!J56+'5DEC'!J56+'6JAN'!J56+'7FEB'!J56+'8MAR'!J56+'9APR'!J56+'10MAY'!J56+'11JUN'!J56+'12JUL'!J56</f>
        <v>#VALUE!</v>
      </c>
      <c r="K56" s="73">
        <f>'2SEPT'!L57+'3OCT'!L56+'4NOV'!K56+'5DEC'!K56+'6JAN'!K56+'7FEB'!K56+'8MAR'!K56+'9APR'!K56+'10MAY'!K56+'11JUN'!K56+'12JUL'!K56</f>
        <v>0</v>
      </c>
      <c r="L56" s="73">
        <f>'2SEPT'!M57+'3OCT'!M56+'4NOV'!L56+'5DEC'!L56+'6JAN'!L56+'7FEB'!L56+'8MAR'!L56+'9APR'!L56+'10MAY'!L56+'11JUN'!L56+'12JUL'!L56</f>
        <v>0</v>
      </c>
      <c r="M56" s="73">
        <f>'2SEPT'!N57+'3OCT'!N56+'4NOV'!M56+'5DEC'!M56+'6JAN'!M56+'7FEB'!M56+'8MAR'!M56+'9APR'!M56+'10MAY'!M56+'11JUN'!M56+'12JUL'!M56</f>
        <v>0</v>
      </c>
      <c r="N56" s="73">
        <f>'2SEPT'!O57+'3OCT'!O56+'4NOV'!N56+'5DEC'!N56+'6JAN'!N56+'7FEB'!N56+'8MAR'!N56+'9APR'!N56+'10MAY'!N56+'11JUN'!N56+'12JUL'!N56</f>
        <v>0</v>
      </c>
      <c r="O56" s="73">
        <f>'2SEPT'!P57+'3OCT'!P56+'4NOV'!O56+'5DEC'!O56+'6JAN'!O56+'7FEB'!O56+'8MAR'!O56+'9APR'!O56+'10MAY'!O56+'11JUN'!O56+'12JUL'!O56</f>
        <v>0</v>
      </c>
      <c r="P56" s="73">
        <f>'2SEPT'!Q57+'3OCT'!Q56+'4NOV'!P56+'5DEC'!P56+'6JAN'!P56+'7FEB'!P56+'8MAR'!P56+'9APR'!P56+'10MAY'!P56+'11JUN'!P56+'12JUL'!P56</f>
        <v>0</v>
      </c>
      <c r="Q56" s="73">
        <f>'2SEPT'!R57+'3OCT'!R56+'4NOV'!Q56+'5DEC'!Q56+'6JAN'!Q56+'7FEB'!Q56+'8MAR'!Q56+'9APR'!Q56+'10MAY'!Q56+'11JUN'!Q56+'12JUL'!Q56</f>
        <v>0</v>
      </c>
      <c r="R56" s="73">
        <f>'2SEPT'!S57+'3OCT'!S56+'4NOV'!R56+'5DEC'!R56+'6JAN'!R56+'7FEB'!R56+'8MAR'!R56+'9APR'!R56+'10MAY'!R56+'11JUN'!R56+'12JUL'!R56</f>
        <v>0</v>
      </c>
      <c r="S56" s="73">
        <f>'2SEPT'!T57+'3OCT'!T56+'4NOV'!S56+'5DEC'!S56+'6JAN'!S56+'7FEB'!S56+'8MAR'!S56+'9APR'!S56+'10MAY'!S56+'11JUN'!S56+'12JUL'!S56</f>
        <v>0</v>
      </c>
      <c r="T56" s="105">
        <f>'2SEPT'!U57+'3OCT'!U56+'4NOV'!T56+'5DEC'!T56+'6JAN'!T56+'7FEB'!T56+'8MAR'!T56+'9APR'!T56+'10MAY'!T56+'11JUN'!T56+'12JUL'!T56</f>
        <v>0</v>
      </c>
      <c r="U56" s="73">
        <f>'2SEPT'!V57+'3OCT'!V56+'4NOV'!U56+'5DEC'!U56+'6JAN'!U56+'7FEB'!U56+'8MAR'!U56+'9APR'!U56+'10MAY'!U56+'11JUN'!U56+'12JUL'!U56</f>
        <v>0</v>
      </c>
      <c r="V56" s="73">
        <f>'2SEPT'!W57+'3OCT'!W56+'4NOV'!V56+'5DEC'!V56+'6JAN'!V56+'7FEB'!V56+'8MAR'!V56+'9APR'!V56+'10MAY'!V56+'11JUN'!V56+'12JUL'!V56</f>
        <v>0</v>
      </c>
      <c r="W56" s="73">
        <f>'2SEPT'!X57+'3OCT'!X56+'4NOV'!W56+'5DEC'!W56+'6JAN'!W56+'7FEB'!W56+'8MAR'!W56+'9APR'!W56+'10MAY'!W56+'11JUN'!W56+'12JUL'!W56</f>
        <v>0</v>
      </c>
      <c r="X56" s="73">
        <f>'2SEPT'!Y57+'3OCT'!Y56+'4NOV'!X56+'5DEC'!X56+'6JAN'!X56+'7FEB'!X56+'8MAR'!X56+'9APR'!X56+'10MAY'!X56+'11JUN'!X56+'12JUL'!X56</f>
        <v>0</v>
      </c>
      <c r="Y56" s="106">
        <f>'2SEPT'!Z57+'3OCT'!Z56+'4NOV'!Y56+'5DEC'!Y56+'6JAN'!Y56+'7FEB'!Y56+'8MAR'!Y56+'9APR'!Y56+'10MAY'!Y56+'11JUN'!Y56+'12JUL'!Y56</f>
        <v>0</v>
      </c>
      <c r="Z56" s="73">
        <f>'2SEPT'!AA57+'3OCT'!AA56+'4NOV'!Z56+'5DEC'!Z56+'6JAN'!Z56+'7FEB'!Z56+'8MAR'!Z56+'9APR'!Z56+'10MAY'!Z56+'11JUN'!Z56+'12JUL'!Z56</f>
        <v>0</v>
      </c>
      <c r="AA56" s="73">
        <f>'2SEPT'!AB57+'3OCT'!AB56+'4NOV'!AA56+'5DEC'!AA56+'6JAN'!AA56+'7FEB'!AA56+'8MAR'!AA56+'9APR'!AA56+'10MAY'!AA56+'11JUN'!AA56+'12JUL'!AA56</f>
        <v>0</v>
      </c>
      <c r="AB56" s="73">
        <f>'2SEPT'!AC57+'3OCT'!AC56+'4NOV'!AB56+'5DEC'!AB56+'6JAN'!AB56+'7FEB'!AB56+'8MAR'!AB56+'9APR'!AB56+'10MAY'!AB56+'11JUN'!AB56+'12JUL'!AB56</f>
        <v>0</v>
      </c>
      <c r="AC56" s="73">
        <f>'2SEPT'!AD57+'3OCT'!AD56+'4NOV'!AC56+'5DEC'!AC56+'6JAN'!AC56+'7FEB'!AC56+'8MAR'!AC56+'9APR'!AC56+'10MAY'!AC56+'11JUN'!AC56+'12JUL'!AC56</f>
        <v>0</v>
      </c>
      <c r="AD56" s="107">
        <f>'2SEPT'!AE57+'3OCT'!AE56+'4NOV'!AD56+'5DEC'!AD56+'6JAN'!AD56+'7FEB'!AD56+'8MAR'!AD56+'9APR'!AD56+'10MAY'!AD56+'11JUN'!AD56+'12JUL'!AD56</f>
        <v>0</v>
      </c>
      <c r="AE56" s="73">
        <f>'2SEPT'!AF57+'3OCT'!AF56+'4NOV'!AE56+'5DEC'!AE56+'6JAN'!AE56+'7FEB'!AE56+'8MAR'!AE56+'9APR'!AE56+'10MAY'!AE56+'11JUN'!AE56+'12JUL'!AE56</f>
        <v>0</v>
      </c>
      <c r="AF56" s="73">
        <f>'2SEPT'!AG57+'3OCT'!AG56+'4NOV'!AF56+'5DEC'!AF56+'6JAN'!AF56+'7FEB'!AF56+'8MAR'!AF56+'9APR'!AF56+'10MAY'!AF56+'11JUN'!AF56+'12JUL'!AF56</f>
        <v>0</v>
      </c>
      <c r="AG56" s="73">
        <f>'2SEPT'!AH57+'3OCT'!AH56+'4NOV'!AG56+'5DEC'!AG56+'6JAN'!AG56+'7FEB'!AG56+'8MAR'!AG56+'9APR'!AG56+'10MAY'!AG56+'11JUN'!AG56+'12JUL'!AG56</f>
        <v>0</v>
      </c>
      <c r="AH56" s="110">
        <f>'2SEPT'!AI57+'3OCT'!AI56+'4NOV'!AH56+'5DEC'!AH56+'6JAN'!AH56+'7FEB'!AH56+'8MAR'!AH56+'9APR'!AH56+'10MAY'!AH56+'11JUN'!AH56+'12JUL'!AH56</f>
        <v>147821.68</v>
      </c>
      <c r="AI56" s="51">
        <f>ORIGINAL!AC56-'TOTAL PMTS'!AH56</f>
        <v>90699</v>
      </c>
      <c r="AJ56" s="51">
        <f>ALLOCATION!Z56-'TOTAL PMTS'!AH56</f>
        <v>90699</v>
      </c>
    </row>
    <row r="57" spans="1:36">
      <c r="A57" s="124" t="s">
        <v>67</v>
      </c>
      <c r="B57" s="125" t="s">
        <v>242</v>
      </c>
      <c r="C57" s="127" t="s">
        <v>185</v>
      </c>
      <c r="D57" s="73">
        <f>'2SEPT'!D58+'3OCT'!D57+'4NOV'!D57+'5DEC'!D57+'6JAN'!D57+'7FEB'!D57+'8MAR'!D57+'9APR'!D57+'10MAY'!D57+'11JUN'!D57+'12JUL'!D57</f>
        <v>488721.5686</v>
      </c>
      <c r="E57" s="73">
        <f>'2SEPT'!E58+'3OCT'!E57+'4NOV'!E57+'5DEC'!E57+'6JAN'!E57+'7FEB'!E57+'8MAR'!E57+'9APR'!E57+'10MAY'!E57+'11JUN'!E57+'12JUL'!E57</f>
        <v>267611.4902</v>
      </c>
      <c r="F57" s="73">
        <f>'2SEPT'!F58+'3OCT'!F57+'4NOV'!F57+'5DEC'!F57+'6JAN'!F57+'7FEB'!F57+'8MAR'!F57+'9APR'!F57+'10MAY'!F57+'11JUN'!F57+'12JUL'!F57</f>
        <v>190995.17989999999</v>
      </c>
      <c r="G57" s="73">
        <f>'2SEPT'!G58+'3OCT'!G57+'4NOV'!G57+'5DEC'!G57+'6JAN'!G57+'7FEB'!G57+'8MAR'!G57+'9APR'!G57+'10MAY'!G57+'11JUN'!G57+'12JUL'!G57</f>
        <v>133095.2769</v>
      </c>
      <c r="H57" s="73">
        <f>'2SEPT'!H58+'3OCT'!H57+'4NOV'!H57+'5DEC'!H57+'6JAN'!H57+'7FEB'!H57+'8MAR'!H57+'9APR'!H57+'10MAY'!H57+'11JUN'!H57+'12JUL'!H57</f>
        <v>100635.4844</v>
      </c>
      <c r="I57" s="104">
        <f>'2SEPT'!I58+'3OCT'!I57+'4NOV'!I57+'5DEC'!I57+'6JAN'!I57+'7FEB'!I57+'8MAR'!I57+'9APR'!I57+'10MAY'!I57+'11JUN'!I57+'12JUL'!I57</f>
        <v>1181059</v>
      </c>
      <c r="J57" s="73" t="e">
        <f>'2SEPT'!K58+'3OCT'!K57+'4NOV'!J57+'5DEC'!J57+'6JAN'!J57+'7FEB'!J57+'8MAR'!J57+'9APR'!J57+'10MAY'!J57+'11JUN'!J57+'12JUL'!J57</f>
        <v>#VALUE!</v>
      </c>
      <c r="K57" s="73">
        <f>'2SEPT'!L58+'3OCT'!L57+'4NOV'!K57+'5DEC'!K57+'6JAN'!K57+'7FEB'!K57+'8MAR'!K57+'9APR'!K57+'10MAY'!K57+'11JUN'!K57+'12JUL'!K57</f>
        <v>0</v>
      </c>
      <c r="L57" s="73">
        <f>'2SEPT'!M58+'3OCT'!M57+'4NOV'!L57+'5DEC'!L57+'6JAN'!L57+'7FEB'!L57+'8MAR'!L57+'9APR'!L57+'10MAY'!L57+'11JUN'!L57+'12JUL'!L57</f>
        <v>0</v>
      </c>
      <c r="M57" s="73">
        <f>'2SEPT'!N58+'3OCT'!N57+'4NOV'!M57+'5DEC'!M57+'6JAN'!M57+'7FEB'!M57+'8MAR'!M57+'9APR'!M57+'10MAY'!M57+'11JUN'!M57+'12JUL'!M57</f>
        <v>0</v>
      </c>
      <c r="N57" s="73">
        <f>'2SEPT'!O58+'3OCT'!O57+'4NOV'!N57+'5DEC'!N57+'6JAN'!N57+'7FEB'!N57+'8MAR'!N57+'9APR'!N57+'10MAY'!N57+'11JUN'!N57+'12JUL'!N57</f>
        <v>0</v>
      </c>
      <c r="O57" s="73">
        <f>'2SEPT'!P58+'3OCT'!P57+'4NOV'!O57+'5DEC'!O57+'6JAN'!O57+'7FEB'!O57+'8MAR'!O57+'9APR'!O57+'10MAY'!O57+'11JUN'!O57+'12JUL'!O57</f>
        <v>0</v>
      </c>
      <c r="P57" s="73">
        <f>'2SEPT'!Q58+'3OCT'!Q57+'4NOV'!P57+'5DEC'!P57+'6JAN'!P57+'7FEB'!P57+'8MAR'!P57+'9APR'!P57+'10MAY'!P57+'11JUN'!P57+'12JUL'!P57</f>
        <v>0</v>
      </c>
      <c r="Q57" s="73">
        <f>'2SEPT'!R58+'3OCT'!R57+'4NOV'!Q57+'5DEC'!Q57+'6JAN'!Q57+'7FEB'!Q57+'8MAR'!Q57+'9APR'!Q57+'10MAY'!Q57+'11JUN'!Q57+'12JUL'!Q57</f>
        <v>0</v>
      </c>
      <c r="R57" s="73">
        <f>'2SEPT'!S58+'3OCT'!S57+'4NOV'!R57+'5DEC'!R57+'6JAN'!R57+'7FEB'!R57+'8MAR'!R57+'9APR'!R57+'10MAY'!R57+'11JUN'!R57+'12JUL'!R57</f>
        <v>0</v>
      </c>
      <c r="S57" s="73">
        <f>'2SEPT'!T58+'3OCT'!T57+'4NOV'!S57+'5DEC'!S57+'6JAN'!S57+'7FEB'!S57+'8MAR'!S57+'9APR'!S57+'10MAY'!S57+'11JUN'!S57+'12JUL'!S57</f>
        <v>0</v>
      </c>
      <c r="T57" s="105">
        <f>'2SEPT'!U58+'3OCT'!U57+'4NOV'!T57+'5DEC'!T57+'6JAN'!T57+'7FEB'!T57+'8MAR'!T57+'9APR'!T57+'10MAY'!T57+'11JUN'!T57+'12JUL'!T57</f>
        <v>0</v>
      </c>
      <c r="U57" s="73">
        <f>'2SEPT'!V58+'3OCT'!V57+'4NOV'!U57+'5DEC'!U57+'6JAN'!U57+'7FEB'!U57+'8MAR'!U57+'9APR'!U57+'10MAY'!U57+'11JUN'!U57+'12JUL'!U57</f>
        <v>0</v>
      </c>
      <c r="V57" s="73">
        <f>'2SEPT'!W58+'3OCT'!W57+'4NOV'!V57+'5DEC'!V57+'6JAN'!V57+'7FEB'!V57+'8MAR'!V57+'9APR'!V57+'10MAY'!V57+'11JUN'!V57+'12JUL'!V57</f>
        <v>0</v>
      </c>
      <c r="W57" s="73">
        <f>'2SEPT'!X58+'3OCT'!X57+'4NOV'!W57+'5DEC'!W57+'6JAN'!W57+'7FEB'!W57+'8MAR'!W57+'9APR'!W57+'10MAY'!W57+'11JUN'!W57+'12JUL'!W57</f>
        <v>0</v>
      </c>
      <c r="X57" s="73">
        <f>'2SEPT'!Y58+'3OCT'!Y57+'4NOV'!X57+'5DEC'!X57+'6JAN'!X57+'7FEB'!X57+'8MAR'!X57+'9APR'!X57+'10MAY'!X57+'11JUN'!X57+'12JUL'!X57</f>
        <v>0</v>
      </c>
      <c r="Y57" s="106">
        <f>'2SEPT'!Z58+'3OCT'!Z57+'4NOV'!Y57+'5DEC'!Y57+'6JAN'!Y57+'7FEB'!Y57+'8MAR'!Y57+'9APR'!Y57+'10MAY'!Y57+'11JUN'!Y57+'12JUL'!Y57</f>
        <v>0</v>
      </c>
      <c r="Z57" s="73">
        <f>'2SEPT'!AA58+'3OCT'!AA57+'4NOV'!Z57+'5DEC'!Z57+'6JAN'!Z57+'7FEB'!Z57+'8MAR'!Z57+'9APR'!Z57+'10MAY'!Z57+'11JUN'!Z57+'12JUL'!Z57</f>
        <v>0</v>
      </c>
      <c r="AA57" s="73">
        <f>'2SEPT'!AB58+'3OCT'!AB57+'4NOV'!AA57+'5DEC'!AA57+'6JAN'!AA57+'7FEB'!AA57+'8MAR'!AA57+'9APR'!AA57+'10MAY'!AA57+'11JUN'!AA57+'12JUL'!AA57</f>
        <v>67500</v>
      </c>
      <c r="AB57" s="73">
        <f>'2SEPT'!AC58+'3OCT'!AC57+'4NOV'!AB57+'5DEC'!AB57+'6JAN'!AB57+'7FEB'!AB57+'8MAR'!AB57+'9APR'!AB57+'10MAY'!AB57+'11JUN'!AB57+'12JUL'!AB57</f>
        <v>0</v>
      </c>
      <c r="AC57" s="73">
        <f>'2SEPT'!AD58+'3OCT'!AD57+'4NOV'!AC57+'5DEC'!AC57+'6JAN'!AC57+'7FEB'!AC57+'8MAR'!AC57+'9APR'!AC57+'10MAY'!AC57+'11JUN'!AC57+'12JUL'!AC57</f>
        <v>0</v>
      </c>
      <c r="AD57" s="107">
        <f>'2SEPT'!AE58+'3OCT'!AE57+'4NOV'!AD57+'5DEC'!AD57+'6JAN'!AD57+'7FEB'!AD57+'8MAR'!AD57+'9APR'!AD57+'10MAY'!AD57+'11JUN'!AD57+'12JUL'!AD57</f>
        <v>67500</v>
      </c>
      <c r="AE57" s="73">
        <f>'2SEPT'!AF58+'3OCT'!AF57+'4NOV'!AE57+'5DEC'!AE57+'6JAN'!AE57+'7FEB'!AE57+'8MAR'!AE57+'9APR'!AE57+'10MAY'!AE57+'11JUN'!AE57+'12JUL'!AE57</f>
        <v>0</v>
      </c>
      <c r="AF57" s="73">
        <f>'2SEPT'!AG58+'3OCT'!AG57+'4NOV'!AF57+'5DEC'!AF57+'6JAN'!AF57+'7FEB'!AF57+'8MAR'!AF57+'9APR'!AF57+'10MAY'!AF57+'11JUN'!AF57+'12JUL'!AF57</f>
        <v>0</v>
      </c>
      <c r="AG57" s="73">
        <f>'2SEPT'!AH58+'3OCT'!AH57+'4NOV'!AG57+'5DEC'!AG57+'6JAN'!AG57+'7FEB'!AG57+'8MAR'!AG57+'9APR'!AG57+'10MAY'!AG57+'11JUN'!AG57+'12JUL'!AG57</f>
        <v>0</v>
      </c>
      <c r="AH57" s="110">
        <f>'2SEPT'!AI58+'3OCT'!AI57+'4NOV'!AH57+'5DEC'!AH57+'6JAN'!AH57+'7FEB'!AH57+'8MAR'!AH57+'9APR'!AH57+'10MAY'!AH57+'11JUN'!AH57+'12JUL'!AH57</f>
        <v>1719468.5</v>
      </c>
      <c r="AI57" s="51">
        <f>ORIGINAL!AC57-'TOTAL PMTS'!AH57</f>
        <v>843623</v>
      </c>
      <c r="AJ57" s="51">
        <f>ALLOCATION!Z57-'TOTAL PMTS'!AH57</f>
        <v>843623</v>
      </c>
    </row>
    <row r="58" spans="1:36">
      <c r="A58" s="124" t="s">
        <v>68</v>
      </c>
      <c r="B58" s="125" t="s">
        <v>243</v>
      </c>
      <c r="C58" s="130" t="s">
        <v>190</v>
      </c>
      <c r="D58" s="73">
        <f>'2SEPT'!D59+'3OCT'!D58+'4NOV'!D58+'5DEC'!D58+'6JAN'!D58+'7FEB'!D58+'8MAR'!D58+'9APR'!D58+'10MAY'!D58+'11JUN'!D58+'12JUL'!D58</f>
        <v>23732.768199999999</v>
      </c>
      <c r="E58" s="73">
        <f>'2SEPT'!E59+'3OCT'!E58+'4NOV'!E58+'5DEC'!E58+'6JAN'!E58+'7FEB'!E58+'8MAR'!E58+'9APR'!E58+'10MAY'!E58+'11JUN'!E58+'12JUL'!E58</f>
        <v>12994.7474</v>
      </c>
      <c r="F58" s="73">
        <f>'2SEPT'!F59+'3OCT'!F58+'4NOV'!F58+'5DEC'!F58+'6JAN'!F58+'7FEB'!F58+'8MAR'!F58+'9APR'!F58+'10MAY'!F58+'11JUN'!F58+'12JUL'!F58</f>
        <v>9275.1013000000003</v>
      </c>
      <c r="G58" s="73">
        <f>'2SEPT'!G59+'3OCT'!G58+'4NOV'!G58+'5DEC'!G58+'6JAN'!G58+'7FEB'!G58+'8MAR'!G58+'9APR'!G58+'10MAY'!G58+'11JUN'!G58+'12JUL'!G58</f>
        <v>6462.0402999999997</v>
      </c>
      <c r="H58" s="73">
        <f>'2SEPT'!H59+'3OCT'!H58+'4NOV'!H58+'5DEC'!H58+'6JAN'!H58+'7FEB'!H58+'8MAR'!H58+'9APR'!H58+'10MAY'!H58+'11JUN'!H58+'12JUL'!H58</f>
        <v>4886.3428000000004</v>
      </c>
      <c r="I58" s="104">
        <f>'2SEPT'!I59+'3OCT'!I58+'4NOV'!I58+'5DEC'!I58+'6JAN'!I58+'7FEB'!I58+'8MAR'!I58+'9APR'!I58+'10MAY'!I58+'11JUN'!I58+'12JUL'!I58</f>
        <v>57351</v>
      </c>
      <c r="J58" s="73" t="e">
        <f>'2SEPT'!K59+'3OCT'!K58+'4NOV'!J58+'5DEC'!J58+'6JAN'!J58+'7FEB'!J58+'8MAR'!J58+'9APR'!J58+'10MAY'!J58+'11JUN'!J58+'12JUL'!J58</f>
        <v>#VALUE!</v>
      </c>
      <c r="K58" s="73">
        <f>'2SEPT'!L59+'3OCT'!L58+'4NOV'!K58+'5DEC'!K58+'6JAN'!K58+'7FEB'!K58+'8MAR'!K58+'9APR'!K58+'10MAY'!K58+'11JUN'!K58+'12JUL'!K58</f>
        <v>0</v>
      </c>
      <c r="L58" s="73">
        <f>'2SEPT'!M59+'3OCT'!M58+'4NOV'!L58+'5DEC'!L58+'6JAN'!L58+'7FEB'!L58+'8MAR'!L58+'9APR'!L58+'10MAY'!L58+'11JUN'!L58+'12JUL'!L58</f>
        <v>0</v>
      </c>
      <c r="M58" s="73">
        <f>'2SEPT'!N59+'3OCT'!N58+'4NOV'!M58+'5DEC'!M58+'6JAN'!M58+'7FEB'!M58+'8MAR'!M58+'9APR'!M58+'10MAY'!M58+'11JUN'!M58+'12JUL'!M58</f>
        <v>0</v>
      </c>
      <c r="N58" s="73">
        <f>'2SEPT'!O59+'3OCT'!O58+'4NOV'!N58+'5DEC'!N58+'6JAN'!N58+'7FEB'!N58+'8MAR'!N58+'9APR'!N58+'10MAY'!N58+'11JUN'!N58+'12JUL'!N58</f>
        <v>0</v>
      </c>
      <c r="O58" s="73">
        <f>'2SEPT'!P59+'3OCT'!P58+'4NOV'!O58+'5DEC'!O58+'6JAN'!O58+'7FEB'!O58+'8MAR'!O58+'9APR'!O58+'10MAY'!O58+'11JUN'!O58+'12JUL'!O58</f>
        <v>0</v>
      </c>
      <c r="P58" s="73">
        <f>'2SEPT'!Q59+'3OCT'!Q58+'4NOV'!P58+'5DEC'!P58+'6JAN'!P58+'7FEB'!P58+'8MAR'!P58+'9APR'!P58+'10MAY'!P58+'11JUN'!P58+'12JUL'!P58</f>
        <v>0</v>
      </c>
      <c r="Q58" s="73">
        <f>'2SEPT'!R59+'3OCT'!R58+'4NOV'!Q58+'5DEC'!Q58+'6JAN'!Q58+'7FEB'!Q58+'8MAR'!Q58+'9APR'!Q58+'10MAY'!Q58+'11JUN'!Q58+'12JUL'!Q58</f>
        <v>0</v>
      </c>
      <c r="R58" s="73">
        <f>'2SEPT'!S59+'3OCT'!S58+'4NOV'!R58+'5DEC'!R58+'6JAN'!R58+'7FEB'!R58+'8MAR'!R58+'9APR'!R58+'10MAY'!R58+'11JUN'!R58+'12JUL'!R58</f>
        <v>971948</v>
      </c>
      <c r="S58" s="73">
        <f>'2SEPT'!T59+'3OCT'!T58+'4NOV'!S58+'5DEC'!S58+'6JAN'!S58+'7FEB'!S58+'8MAR'!S58+'9APR'!S58+'10MAY'!S58+'11JUN'!S58+'12JUL'!S58</f>
        <v>0</v>
      </c>
      <c r="T58" s="105">
        <f>'2SEPT'!U59+'3OCT'!U58+'4NOV'!T58+'5DEC'!T58+'6JAN'!T58+'7FEB'!T58+'8MAR'!T58+'9APR'!T58+'10MAY'!T58+'11JUN'!T58+'12JUL'!T58</f>
        <v>971948</v>
      </c>
      <c r="U58" s="73">
        <f>'2SEPT'!V59+'3OCT'!V58+'4NOV'!U58+'5DEC'!U58+'6JAN'!U58+'7FEB'!U58+'8MAR'!U58+'9APR'!U58+'10MAY'!U58+'11JUN'!U58+'12JUL'!U58</f>
        <v>0</v>
      </c>
      <c r="V58" s="73">
        <f>'2SEPT'!W59+'3OCT'!W58+'4NOV'!V58+'5DEC'!V58+'6JAN'!V58+'7FEB'!V58+'8MAR'!V58+'9APR'!V58+'10MAY'!V58+'11JUN'!V58+'12JUL'!V58</f>
        <v>0</v>
      </c>
      <c r="W58" s="73">
        <f>'2SEPT'!X59+'3OCT'!X58+'4NOV'!W58+'5DEC'!W58+'6JAN'!W58+'7FEB'!W58+'8MAR'!W58+'9APR'!W58+'10MAY'!W58+'11JUN'!W58+'12JUL'!W58</f>
        <v>0</v>
      </c>
      <c r="X58" s="73">
        <f>'2SEPT'!Y59+'3OCT'!Y58+'4NOV'!X58+'5DEC'!X58+'6JAN'!X58+'7FEB'!X58+'8MAR'!X58+'9APR'!X58+'10MAY'!X58+'11JUN'!X58+'12JUL'!X58</f>
        <v>0</v>
      </c>
      <c r="Y58" s="106">
        <f>'2SEPT'!Z59+'3OCT'!Z58+'4NOV'!Y58+'5DEC'!Y58+'6JAN'!Y58+'7FEB'!Y58+'8MAR'!Y58+'9APR'!Y58+'10MAY'!Y58+'11JUN'!Y58+'12JUL'!Y58</f>
        <v>0</v>
      </c>
      <c r="Z58" s="73">
        <f>'2SEPT'!AA59+'3OCT'!AA58+'4NOV'!Z58+'5DEC'!Z58+'6JAN'!Z58+'7FEB'!Z58+'8MAR'!Z58+'9APR'!Z58+'10MAY'!Z58+'11JUN'!Z58+'12JUL'!Z58</f>
        <v>0</v>
      </c>
      <c r="AA58" s="73">
        <f>'2SEPT'!AB59+'3OCT'!AB58+'4NOV'!AA58+'5DEC'!AA58+'6JAN'!AA58+'7FEB'!AA58+'8MAR'!AA58+'9APR'!AA58+'10MAY'!AA58+'11JUN'!AA58+'12JUL'!AA58</f>
        <v>0</v>
      </c>
      <c r="AB58" s="73">
        <f>'2SEPT'!AC59+'3OCT'!AC58+'4NOV'!AB58+'5DEC'!AB58+'6JAN'!AB58+'7FEB'!AB58+'8MAR'!AB58+'9APR'!AB58+'10MAY'!AB58+'11JUN'!AB58+'12JUL'!AB58</f>
        <v>0</v>
      </c>
      <c r="AC58" s="73">
        <f>'2SEPT'!AD59+'3OCT'!AD58+'4NOV'!AC58+'5DEC'!AC58+'6JAN'!AC58+'7FEB'!AC58+'8MAR'!AC58+'9APR'!AC58+'10MAY'!AC58+'11JUN'!AC58+'12JUL'!AC58</f>
        <v>0</v>
      </c>
      <c r="AD58" s="107">
        <f>'2SEPT'!AE59+'3OCT'!AE58+'4NOV'!AD58+'5DEC'!AD58+'6JAN'!AD58+'7FEB'!AD58+'8MAR'!AD58+'9APR'!AD58+'10MAY'!AD58+'11JUN'!AD58+'12JUL'!AD58</f>
        <v>0</v>
      </c>
      <c r="AE58" s="73">
        <f>'2SEPT'!AF59+'3OCT'!AF58+'4NOV'!AE58+'5DEC'!AE58+'6JAN'!AE58+'7FEB'!AE58+'8MAR'!AE58+'9APR'!AE58+'10MAY'!AE58+'11JUN'!AE58+'12JUL'!AE58</f>
        <v>0</v>
      </c>
      <c r="AF58" s="73">
        <f>'2SEPT'!AG59+'3OCT'!AG58+'4NOV'!AF58+'5DEC'!AF58+'6JAN'!AF58+'7FEB'!AF58+'8MAR'!AF58+'9APR'!AF58+'10MAY'!AF58+'11JUN'!AF58+'12JUL'!AF58</f>
        <v>0</v>
      </c>
      <c r="AG58" s="73">
        <f>'2SEPT'!AH59+'3OCT'!AH58+'4NOV'!AG58+'5DEC'!AG58+'6JAN'!AG58+'7FEB'!AG58+'8MAR'!AG58+'9APR'!AG58+'10MAY'!AG58+'11JUN'!AG58+'12JUL'!AG58</f>
        <v>0</v>
      </c>
      <c r="AH58" s="110">
        <f>'2SEPT'!AI59+'3OCT'!AI58+'4NOV'!AH58+'5DEC'!AH58+'6JAN'!AH58+'7FEB'!AH58+'8MAR'!AH58+'9APR'!AH58+'10MAY'!AH58+'11JUN'!AH58+'12JUL'!AH58</f>
        <v>1036499</v>
      </c>
      <c r="AI58" s="51">
        <f>ORIGINAL!AC58-'TOTAL PMTS'!AH58</f>
        <v>40981</v>
      </c>
      <c r="AJ58" s="51">
        <f>ALLOCATION!Z58-'TOTAL PMTS'!AH58</f>
        <v>40981</v>
      </c>
    </row>
    <row r="59" spans="1:36">
      <c r="A59" s="124" t="s">
        <v>69</v>
      </c>
      <c r="B59" s="125" t="s">
        <v>244</v>
      </c>
      <c r="C59" s="130" t="s">
        <v>190</v>
      </c>
      <c r="D59" s="73">
        <f>'2SEPT'!D60+'3OCT'!D59+'4NOV'!D59+'5DEC'!D59+'6JAN'!D59+'7FEB'!D59+'8MAR'!D59+'9APR'!D59+'10MAY'!D59+'11JUN'!D59+'12JUL'!D59</f>
        <v>70742.061000000002</v>
      </c>
      <c r="E59" s="73">
        <f>'2SEPT'!E60+'3OCT'!E59+'4NOV'!E59+'5DEC'!E59+'6JAN'!E59+'7FEB'!E59+'8MAR'!E59+'9APR'!E59+'10MAY'!E59+'11JUN'!E59+'12JUL'!E59</f>
        <v>38734.277000000002</v>
      </c>
      <c r="F59" s="73">
        <f>'2SEPT'!F60+'3OCT'!F59+'4NOV'!F59+'5DEC'!F59+'6JAN'!F59+'7FEB'!F59+'8MAR'!F59+'9APR'!F59+'10MAY'!F59+'11JUN'!F59+'12JUL'!F59</f>
        <v>27647.236499999999</v>
      </c>
      <c r="G59" s="73">
        <f>'2SEPT'!G60+'3OCT'!G59+'4NOV'!G59+'5DEC'!G59+'6JAN'!G59+'7FEB'!G59+'8MAR'!G59+'9APR'!G59+'10MAY'!G59+'11JUN'!G59+'12JUL'!G59</f>
        <v>19264.8315</v>
      </c>
      <c r="H59" s="73">
        <f>'2SEPT'!H60+'3OCT'!H59+'4NOV'!H59+'5DEC'!H59+'6JAN'!H59+'7FEB'!H59+'8MAR'!H59+'9APR'!H59+'10MAY'!H59+'11JUN'!H59+'12JUL'!H59</f>
        <v>14566.594000000001</v>
      </c>
      <c r="I59" s="104">
        <f>'2SEPT'!I60+'3OCT'!I59+'4NOV'!I59+'5DEC'!I59+'6JAN'!I59+'7FEB'!I59+'8MAR'!I59+'9APR'!I59+'10MAY'!I59+'11JUN'!I59+'12JUL'!I59</f>
        <v>170955</v>
      </c>
      <c r="J59" s="73" t="e">
        <f>'2SEPT'!K60+'3OCT'!K59+'4NOV'!J59+'5DEC'!J59+'6JAN'!J59+'7FEB'!J59+'8MAR'!J59+'9APR'!J59+'10MAY'!J59+'11JUN'!J59+'12JUL'!J59</f>
        <v>#VALUE!</v>
      </c>
      <c r="K59" s="73">
        <f>'2SEPT'!L60+'3OCT'!L59+'4NOV'!K59+'5DEC'!K59+'6JAN'!K59+'7FEB'!K59+'8MAR'!K59+'9APR'!K59+'10MAY'!K59+'11JUN'!K59+'12JUL'!K59</f>
        <v>0</v>
      </c>
      <c r="L59" s="73">
        <f>'2SEPT'!M60+'3OCT'!M59+'4NOV'!L59+'5DEC'!L59+'6JAN'!L59+'7FEB'!L59+'8MAR'!L59+'9APR'!L59+'10MAY'!L59+'11JUN'!L59+'12JUL'!L59</f>
        <v>0</v>
      </c>
      <c r="M59" s="73">
        <f>'2SEPT'!N60+'3OCT'!N59+'4NOV'!M59+'5DEC'!M59+'6JAN'!M59+'7FEB'!M59+'8MAR'!M59+'9APR'!M59+'10MAY'!M59+'11JUN'!M59+'12JUL'!M59</f>
        <v>0</v>
      </c>
      <c r="N59" s="73">
        <f>'2SEPT'!O60+'3OCT'!O59+'4NOV'!N59+'5DEC'!N59+'6JAN'!N59+'7FEB'!N59+'8MAR'!N59+'9APR'!N59+'10MAY'!N59+'11JUN'!N59+'12JUL'!N59</f>
        <v>0</v>
      </c>
      <c r="O59" s="73">
        <f>'2SEPT'!P60+'3OCT'!P59+'4NOV'!O59+'5DEC'!O59+'6JAN'!O59+'7FEB'!O59+'8MAR'!O59+'9APR'!O59+'10MAY'!O59+'11JUN'!O59+'12JUL'!O59</f>
        <v>0</v>
      </c>
      <c r="P59" s="73">
        <f>'2SEPT'!Q60+'3OCT'!Q59+'4NOV'!P59+'5DEC'!P59+'6JAN'!P59+'7FEB'!P59+'8MAR'!P59+'9APR'!P59+'10MAY'!P59+'11JUN'!P59+'12JUL'!P59</f>
        <v>0</v>
      </c>
      <c r="Q59" s="73">
        <f>'2SEPT'!R60+'3OCT'!R59+'4NOV'!Q59+'5DEC'!Q59+'6JAN'!Q59+'7FEB'!Q59+'8MAR'!Q59+'9APR'!Q59+'10MAY'!Q59+'11JUN'!Q59+'12JUL'!Q59</f>
        <v>0</v>
      </c>
      <c r="R59" s="73">
        <f>'2SEPT'!S60+'3OCT'!S59+'4NOV'!R59+'5DEC'!R59+'6JAN'!R59+'7FEB'!R59+'8MAR'!R59+'9APR'!R59+'10MAY'!R59+'11JUN'!R59+'12JUL'!R59</f>
        <v>0</v>
      </c>
      <c r="S59" s="73">
        <f>'2SEPT'!T60+'3OCT'!T59+'4NOV'!S59+'5DEC'!S59+'6JAN'!S59+'7FEB'!S59+'8MAR'!S59+'9APR'!S59+'10MAY'!S59+'11JUN'!S59+'12JUL'!S59</f>
        <v>0</v>
      </c>
      <c r="T59" s="105">
        <f>'2SEPT'!U60+'3OCT'!U59+'4NOV'!T59+'5DEC'!T59+'6JAN'!T59+'7FEB'!T59+'8MAR'!T59+'9APR'!T59+'10MAY'!T59+'11JUN'!T59+'12JUL'!T59</f>
        <v>0</v>
      </c>
      <c r="U59" s="73">
        <f>'2SEPT'!V60+'3OCT'!V59+'4NOV'!U59+'5DEC'!U59+'6JAN'!U59+'7FEB'!U59+'8MAR'!U59+'9APR'!U59+'10MAY'!U59+'11JUN'!U59+'12JUL'!U59</f>
        <v>0</v>
      </c>
      <c r="V59" s="73">
        <f>'2SEPT'!W60+'3OCT'!W59+'4NOV'!V59+'5DEC'!V59+'6JAN'!V59+'7FEB'!V59+'8MAR'!V59+'9APR'!V59+'10MAY'!V59+'11JUN'!V59+'12JUL'!V59</f>
        <v>0</v>
      </c>
      <c r="W59" s="73">
        <f>'2SEPT'!X60+'3OCT'!X59+'4NOV'!W59+'5DEC'!W59+'6JAN'!W59+'7FEB'!W59+'8MAR'!W59+'9APR'!W59+'10MAY'!W59+'11JUN'!W59+'12JUL'!W59</f>
        <v>0</v>
      </c>
      <c r="X59" s="73">
        <f>'2SEPT'!Y60+'3OCT'!Y59+'4NOV'!X59+'5DEC'!X59+'6JAN'!X59+'7FEB'!X59+'8MAR'!X59+'9APR'!X59+'10MAY'!X59+'11JUN'!X59+'12JUL'!X59</f>
        <v>0</v>
      </c>
      <c r="Y59" s="106">
        <f>'2SEPT'!Z60+'3OCT'!Z59+'4NOV'!Y59+'5DEC'!Y59+'6JAN'!Y59+'7FEB'!Y59+'8MAR'!Y59+'9APR'!Y59+'10MAY'!Y59+'11JUN'!Y59+'12JUL'!Y59</f>
        <v>0</v>
      </c>
      <c r="Z59" s="73">
        <f>'2SEPT'!AA60+'3OCT'!AA59+'4NOV'!Z59+'5DEC'!Z59+'6JAN'!Z59+'7FEB'!Z59+'8MAR'!Z59+'9APR'!Z59+'10MAY'!Z59+'11JUN'!Z59+'12JUL'!Z59</f>
        <v>0</v>
      </c>
      <c r="AA59" s="73">
        <f>'2SEPT'!AB60+'3OCT'!AB59+'4NOV'!AA59+'5DEC'!AA59+'6JAN'!AA59+'7FEB'!AA59+'8MAR'!AA59+'9APR'!AA59+'10MAY'!AA59+'11JUN'!AA59+'12JUL'!AA59</f>
        <v>0</v>
      </c>
      <c r="AB59" s="73">
        <f>'2SEPT'!AC60+'3OCT'!AC59+'4NOV'!AB59+'5DEC'!AB59+'6JAN'!AB59+'7FEB'!AB59+'8MAR'!AB59+'9APR'!AB59+'10MAY'!AB59+'11JUN'!AB59+'12JUL'!AB59</f>
        <v>0</v>
      </c>
      <c r="AC59" s="73">
        <f>'2SEPT'!AD60+'3OCT'!AD59+'4NOV'!AC59+'5DEC'!AC59+'6JAN'!AC59+'7FEB'!AC59+'8MAR'!AC59+'9APR'!AC59+'10MAY'!AC59+'11JUN'!AC59+'12JUL'!AC59</f>
        <v>0</v>
      </c>
      <c r="AD59" s="107">
        <f>'2SEPT'!AE60+'3OCT'!AE59+'4NOV'!AD59+'5DEC'!AD59+'6JAN'!AD59+'7FEB'!AD59+'8MAR'!AD59+'9APR'!AD59+'10MAY'!AD59+'11JUN'!AD59+'12JUL'!AD59</f>
        <v>0</v>
      </c>
      <c r="AE59" s="73">
        <f>'2SEPT'!AF60+'3OCT'!AF59+'4NOV'!AE59+'5DEC'!AE59+'6JAN'!AE59+'7FEB'!AE59+'8MAR'!AE59+'9APR'!AE59+'10MAY'!AE59+'11JUN'!AE59+'12JUL'!AE59</f>
        <v>0</v>
      </c>
      <c r="AF59" s="73">
        <f>'2SEPT'!AG60+'3OCT'!AG59+'4NOV'!AF59+'5DEC'!AF59+'6JAN'!AF59+'7FEB'!AF59+'8MAR'!AF59+'9APR'!AF59+'10MAY'!AF59+'11JUN'!AF59+'12JUL'!AF59</f>
        <v>0</v>
      </c>
      <c r="AG59" s="73">
        <f>'2SEPT'!AH60+'3OCT'!AH59+'4NOV'!AG59+'5DEC'!AG59+'6JAN'!AG59+'7FEB'!AG59+'8MAR'!AG59+'9APR'!AG59+'10MAY'!AG59+'11JUN'!AG59+'12JUL'!AG59</f>
        <v>0</v>
      </c>
      <c r="AH59" s="110">
        <f>'2SEPT'!AI60+'3OCT'!AI59+'4NOV'!AH59+'5DEC'!AH59+'6JAN'!AH59+'7FEB'!AH59+'8MAR'!AH59+'9APR'!AH59+'10MAY'!AH59+'11JUN'!AH59+'12JUL'!AH59</f>
        <v>194198.63</v>
      </c>
      <c r="AI59" s="51">
        <f>ORIGINAL!AC60-'TOTAL PMTS'!AH59</f>
        <v>-170955</v>
      </c>
      <c r="AJ59" s="51">
        <f>ALLOCATION!Z60-'TOTAL PMTS'!AH59</f>
        <v>122115</v>
      </c>
    </row>
    <row r="60" spans="1:36">
      <c r="A60" s="124" t="s">
        <v>70</v>
      </c>
      <c r="B60" s="125" t="s">
        <v>245</v>
      </c>
      <c r="C60" s="133" t="s">
        <v>216</v>
      </c>
      <c r="D60" s="73">
        <f>'2SEPT'!D61+'3OCT'!D60+'4NOV'!D60+'5DEC'!D60+'6JAN'!D60+'7FEB'!D60+'8MAR'!D60+'9APR'!D60+'10MAY'!D60+'11JUN'!D60+'12JUL'!D60</f>
        <v>57038.512999999999</v>
      </c>
      <c r="E60" s="73">
        <f>'2SEPT'!E61+'3OCT'!E60+'4NOV'!E60+'5DEC'!E60+'6JAN'!E60+'7FEB'!E60+'8MAR'!E60+'9APR'!E60+'10MAY'!E60+'11JUN'!E60+'12JUL'!E60</f>
        <v>31234.641</v>
      </c>
      <c r="F60" s="73">
        <f>'2SEPT'!F61+'3OCT'!F60+'4NOV'!F60+'5DEC'!F60+'6JAN'!F60+'7FEB'!F60+'8MAR'!F60+'9APR'!F60+'10MAY'!F60+'11JUN'!F60+'12JUL'!F60</f>
        <v>22292.554499999998</v>
      </c>
      <c r="G60" s="73">
        <f>'2SEPT'!G61+'3OCT'!G60+'4NOV'!G60+'5DEC'!G60+'6JAN'!G60+'7FEB'!G60+'8MAR'!G60+'9APR'!G60+'10MAY'!G60+'11JUN'!G60+'12JUL'!G60</f>
        <v>15533.6895</v>
      </c>
      <c r="H60" s="73">
        <f>'2SEPT'!H61+'3OCT'!H60+'4NOV'!H60+'5DEC'!H60+'6JAN'!H60+'7FEB'!H60+'8MAR'!H60+'9APR'!H60+'10MAY'!H60+'11JUN'!H60+'12JUL'!H60</f>
        <v>11745.601999999999</v>
      </c>
      <c r="I60" s="104">
        <f>'2SEPT'!I61+'3OCT'!I60+'4NOV'!I60+'5DEC'!I60+'6JAN'!I60+'7FEB'!I60+'8MAR'!I60+'9APR'!I60+'10MAY'!I60+'11JUN'!I60+'12JUL'!I60</f>
        <v>137845</v>
      </c>
      <c r="J60" s="73" t="e">
        <f>'2SEPT'!K61+'3OCT'!K60+'4NOV'!J60+'5DEC'!J60+'6JAN'!J60+'7FEB'!J60+'8MAR'!J60+'9APR'!J60+'10MAY'!J60+'11JUN'!J60+'12JUL'!J60</f>
        <v>#VALUE!</v>
      </c>
      <c r="K60" s="73">
        <f>'2SEPT'!L61+'3OCT'!L60+'4NOV'!K60+'5DEC'!K60+'6JAN'!K60+'7FEB'!K60+'8MAR'!K60+'9APR'!K60+'10MAY'!K60+'11JUN'!K60+'12JUL'!K60</f>
        <v>0</v>
      </c>
      <c r="L60" s="73">
        <f>'2SEPT'!M61+'3OCT'!M60+'4NOV'!L60+'5DEC'!L60+'6JAN'!L60+'7FEB'!L60+'8MAR'!L60+'9APR'!L60+'10MAY'!L60+'11JUN'!L60+'12JUL'!L60</f>
        <v>0</v>
      </c>
      <c r="M60" s="73">
        <f>'2SEPT'!N61+'3OCT'!N60+'4NOV'!M60+'5DEC'!M60+'6JAN'!M60+'7FEB'!M60+'8MAR'!M60+'9APR'!M60+'10MAY'!M60+'11JUN'!M60+'12JUL'!M60</f>
        <v>0</v>
      </c>
      <c r="N60" s="73">
        <f>'2SEPT'!O61+'3OCT'!O60+'4NOV'!N60+'5DEC'!N60+'6JAN'!N60+'7FEB'!N60+'8MAR'!N60+'9APR'!N60+'10MAY'!N60+'11JUN'!N60+'12JUL'!N60</f>
        <v>0</v>
      </c>
      <c r="O60" s="73">
        <f>'2SEPT'!P61+'3OCT'!P60+'4NOV'!O60+'5DEC'!O60+'6JAN'!O60+'7FEB'!O60+'8MAR'!O60+'9APR'!O60+'10MAY'!O60+'11JUN'!O60+'12JUL'!O60</f>
        <v>0</v>
      </c>
      <c r="P60" s="73">
        <f>'2SEPT'!Q61+'3OCT'!Q60+'4NOV'!P60+'5DEC'!P60+'6JAN'!P60+'7FEB'!P60+'8MAR'!P60+'9APR'!P60+'10MAY'!P60+'11JUN'!P60+'12JUL'!P60</f>
        <v>0</v>
      </c>
      <c r="Q60" s="73">
        <f>'2SEPT'!R61+'3OCT'!R60+'4NOV'!Q60+'5DEC'!Q60+'6JAN'!Q60+'7FEB'!Q60+'8MAR'!Q60+'9APR'!Q60+'10MAY'!Q60+'11JUN'!Q60+'12JUL'!Q60</f>
        <v>0</v>
      </c>
      <c r="R60" s="73">
        <f>'2SEPT'!S61+'3OCT'!S60+'4NOV'!R60+'5DEC'!R60+'6JAN'!R60+'7FEB'!R60+'8MAR'!R60+'9APR'!R60+'10MAY'!R60+'11JUN'!R60+'12JUL'!R60</f>
        <v>0</v>
      </c>
      <c r="S60" s="73">
        <f>'2SEPT'!T61+'3OCT'!T60+'4NOV'!S60+'5DEC'!S60+'6JAN'!S60+'7FEB'!S60+'8MAR'!S60+'9APR'!S60+'10MAY'!S60+'11JUN'!S60+'12JUL'!S60</f>
        <v>0</v>
      </c>
      <c r="T60" s="105">
        <f>'2SEPT'!U61+'3OCT'!U60+'4NOV'!T60+'5DEC'!T60+'6JAN'!T60+'7FEB'!T60+'8MAR'!T60+'9APR'!T60+'10MAY'!T60+'11JUN'!T60+'12JUL'!T60</f>
        <v>0</v>
      </c>
      <c r="U60" s="73">
        <f>'2SEPT'!V61+'3OCT'!V60+'4NOV'!U60+'5DEC'!U60+'6JAN'!U60+'7FEB'!U60+'8MAR'!U60+'9APR'!U60+'10MAY'!U60+'11JUN'!U60+'12JUL'!U60</f>
        <v>0</v>
      </c>
      <c r="V60" s="73">
        <f>'2SEPT'!W61+'3OCT'!W60+'4NOV'!V60+'5DEC'!V60+'6JAN'!V60+'7FEB'!V60+'8MAR'!V60+'9APR'!V60+'10MAY'!V60+'11JUN'!V60+'12JUL'!V60</f>
        <v>0</v>
      </c>
      <c r="W60" s="73">
        <f>'2SEPT'!X61+'3OCT'!X60+'4NOV'!W60+'5DEC'!W60+'6JAN'!W60+'7FEB'!W60+'8MAR'!W60+'9APR'!W60+'10MAY'!W60+'11JUN'!W60+'12JUL'!W60</f>
        <v>0</v>
      </c>
      <c r="X60" s="73">
        <f>'2SEPT'!Y61+'3OCT'!Y60+'4NOV'!X60+'5DEC'!X60+'6JAN'!X60+'7FEB'!X60+'8MAR'!X60+'9APR'!X60+'10MAY'!X60+'11JUN'!X60+'12JUL'!X60</f>
        <v>0</v>
      </c>
      <c r="Y60" s="106">
        <f>'2SEPT'!Z61+'3OCT'!Z60+'4NOV'!Y60+'5DEC'!Y60+'6JAN'!Y60+'7FEB'!Y60+'8MAR'!Y60+'9APR'!Y60+'10MAY'!Y60+'11JUN'!Y60+'12JUL'!Y60</f>
        <v>0</v>
      </c>
      <c r="Z60" s="73">
        <f>'2SEPT'!AA61+'3OCT'!AA60+'4NOV'!Z60+'5DEC'!Z60+'6JAN'!Z60+'7FEB'!Z60+'8MAR'!Z60+'9APR'!Z60+'10MAY'!Z60+'11JUN'!Z60+'12JUL'!Z60</f>
        <v>0</v>
      </c>
      <c r="AA60" s="73">
        <f>'2SEPT'!AB61+'3OCT'!AB60+'4NOV'!AA60+'5DEC'!AA60+'6JAN'!AA60+'7FEB'!AA60+'8MAR'!AA60+'9APR'!AA60+'10MAY'!AA60+'11JUN'!AA60+'12JUL'!AA60</f>
        <v>0</v>
      </c>
      <c r="AB60" s="73">
        <f>'2SEPT'!AC61+'3OCT'!AC60+'4NOV'!AB60+'5DEC'!AB60+'6JAN'!AB60+'7FEB'!AB60+'8MAR'!AB60+'9APR'!AB60+'10MAY'!AB60+'11JUN'!AB60+'12JUL'!AB60</f>
        <v>0</v>
      </c>
      <c r="AC60" s="73">
        <f>'2SEPT'!AD61+'3OCT'!AD60+'4NOV'!AC60+'5DEC'!AC60+'6JAN'!AC60+'7FEB'!AC60+'8MAR'!AC60+'9APR'!AC60+'10MAY'!AC60+'11JUN'!AC60+'12JUL'!AC60</f>
        <v>0</v>
      </c>
      <c r="AD60" s="107">
        <f>'2SEPT'!AE61+'3OCT'!AE60+'4NOV'!AD60+'5DEC'!AD60+'6JAN'!AD60+'7FEB'!AD60+'8MAR'!AD60+'9APR'!AD60+'10MAY'!AD60+'11JUN'!AD60+'12JUL'!AD60</f>
        <v>0</v>
      </c>
      <c r="AE60" s="73">
        <f>'2SEPT'!AF61+'3OCT'!AF60+'4NOV'!AE60+'5DEC'!AE60+'6JAN'!AE60+'7FEB'!AE60+'8MAR'!AE60+'9APR'!AE60+'10MAY'!AE60+'11JUN'!AE60+'12JUL'!AE60</f>
        <v>0</v>
      </c>
      <c r="AF60" s="73">
        <f>'2SEPT'!AG61+'3OCT'!AG60+'4NOV'!AF60+'5DEC'!AF60+'6JAN'!AF60+'7FEB'!AF60+'8MAR'!AF60+'9APR'!AF60+'10MAY'!AF60+'11JUN'!AF60+'12JUL'!AF60</f>
        <v>0</v>
      </c>
      <c r="AG60" s="73">
        <f>'2SEPT'!AH61+'3OCT'!AH60+'4NOV'!AG60+'5DEC'!AG60+'6JAN'!AG60+'7FEB'!AG60+'8MAR'!AG60+'9APR'!AG60+'10MAY'!AG60+'11JUN'!AG60+'12JUL'!AG60</f>
        <v>0</v>
      </c>
      <c r="AH60" s="110">
        <f>'2SEPT'!AI61+'3OCT'!AI60+'4NOV'!AH60+'5DEC'!AH60+'6JAN'!AH60+'7FEB'!AH60+'8MAR'!AH60+'9APR'!AH60+'10MAY'!AH60+'11JUN'!AH60+'12JUL'!AH60</f>
        <v>153743.56</v>
      </c>
      <c r="AI60" s="51">
        <f>ORIGINAL!AC61-'TOTAL PMTS'!AH60</f>
        <v>1802654.15</v>
      </c>
      <c r="AJ60" s="51">
        <f>ALLOCATION!Z61-'TOTAL PMTS'!AH60</f>
        <v>1802654.15</v>
      </c>
    </row>
    <row r="61" spans="1:36">
      <c r="A61" s="124" t="s">
        <v>71</v>
      </c>
      <c r="B61" s="125" t="s">
        <v>246</v>
      </c>
      <c r="C61" s="131" t="s">
        <v>181</v>
      </c>
      <c r="D61" s="73">
        <f>'2SEPT'!D62+'3OCT'!D61+'4NOV'!D61+'5DEC'!D61+'6JAN'!D61+'7FEB'!D61+'8MAR'!D61+'9APR'!D61+'10MAY'!D61+'11JUN'!D61+'12JUL'!D61</f>
        <v>300421.77539999998</v>
      </c>
      <c r="E61" s="73">
        <f>'2SEPT'!E62+'3OCT'!E61+'4NOV'!E61+'5DEC'!E61+'6JAN'!E61+'7FEB'!E61+'8MAR'!E61+'9APR'!E61+'10MAY'!E61+'11JUN'!E61+'12JUL'!E61</f>
        <v>164504.31779999999</v>
      </c>
      <c r="F61" s="73">
        <f>'2SEPT'!F62+'3OCT'!F61+'4NOV'!F61+'5DEC'!F61+'6JAN'!F61+'7FEB'!F61+'8MAR'!F61+'9APR'!F61+'10MAY'!F61+'11JUN'!F61+'12JUL'!F61</f>
        <v>117406.9161</v>
      </c>
      <c r="G61" s="73">
        <f>'2SEPT'!G62+'3OCT'!G61+'4NOV'!G61+'5DEC'!G61+'6JAN'!G61+'7FEB'!G61+'8MAR'!G61+'9APR'!G61+'10MAY'!G61+'11JUN'!G61+'12JUL'!G61</f>
        <v>81816.699099999998</v>
      </c>
      <c r="H61" s="73">
        <f>'2SEPT'!H62+'3OCT'!H61+'4NOV'!H61+'5DEC'!H61+'6JAN'!H61+'7FEB'!H61+'8MAR'!H61+'9APR'!H61+'10MAY'!H61+'11JUN'!H61+'12JUL'!H61</f>
        <v>61862.291599999997</v>
      </c>
      <c r="I61" s="104">
        <f>'2SEPT'!I62+'3OCT'!I61+'4NOV'!I61+'5DEC'!I61+'6JAN'!I61+'7FEB'!I61+'8MAR'!I61+'9APR'!I61+'10MAY'!I61+'11JUN'!I61+'12JUL'!I61</f>
        <v>726012</v>
      </c>
      <c r="J61" s="73" t="e">
        <f>'2SEPT'!K62+'3OCT'!K61+'4NOV'!J61+'5DEC'!J61+'6JAN'!J61+'7FEB'!J61+'8MAR'!J61+'9APR'!J61+'10MAY'!J61+'11JUN'!J61+'12JUL'!J61</f>
        <v>#VALUE!</v>
      </c>
      <c r="K61" s="73">
        <f>'2SEPT'!L62+'3OCT'!L61+'4NOV'!K61+'5DEC'!K61+'6JAN'!K61+'7FEB'!K61+'8MAR'!K61+'9APR'!K61+'10MAY'!K61+'11JUN'!K61+'12JUL'!K61</f>
        <v>0</v>
      </c>
      <c r="L61" s="73">
        <f>'2SEPT'!M62+'3OCT'!M61+'4NOV'!L61+'5DEC'!L61+'6JAN'!L61+'7FEB'!L61+'8MAR'!L61+'9APR'!L61+'10MAY'!L61+'11JUN'!L61+'12JUL'!L61</f>
        <v>0</v>
      </c>
      <c r="M61" s="73">
        <f>'2SEPT'!N62+'3OCT'!N61+'4NOV'!M61+'5DEC'!M61+'6JAN'!M61+'7FEB'!M61+'8MAR'!M61+'9APR'!M61+'10MAY'!M61+'11JUN'!M61+'12JUL'!M61</f>
        <v>0</v>
      </c>
      <c r="N61" s="73">
        <f>'2SEPT'!O62+'3OCT'!O61+'4NOV'!N61+'5DEC'!N61+'6JAN'!N61+'7FEB'!N61+'8MAR'!N61+'9APR'!N61+'10MAY'!N61+'11JUN'!N61+'12JUL'!N61</f>
        <v>0</v>
      </c>
      <c r="O61" s="73">
        <f>'2SEPT'!P62+'3OCT'!P61+'4NOV'!O61+'5DEC'!O61+'6JAN'!O61+'7FEB'!O61+'8MAR'!O61+'9APR'!O61+'10MAY'!O61+'11JUN'!O61+'12JUL'!O61</f>
        <v>0</v>
      </c>
      <c r="P61" s="73">
        <f>'2SEPT'!Q62+'3OCT'!Q61+'4NOV'!P61+'5DEC'!P61+'6JAN'!P61+'7FEB'!P61+'8MAR'!P61+'9APR'!P61+'10MAY'!P61+'11JUN'!P61+'12JUL'!P61</f>
        <v>0</v>
      </c>
      <c r="Q61" s="73">
        <f>'2SEPT'!R62+'3OCT'!R61+'4NOV'!Q61+'5DEC'!Q61+'6JAN'!Q61+'7FEB'!Q61+'8MAR'!Q61+'9APR'!Q61+'10MAY'!Q61+'11JUN'!Q61+'12JUL'!Q61</f>
        <v>0</v>
      </c>
      <c r="R61" s="73">
        <f>'2SEPT'!S62+'3OCT'!S61+'4NOV'!R61+'5DEC'!R61+'6JAN'!R61+'7FEB'!R61+'8MAR'!R61+'9APR'!R61+'10MAY'!R61+'11JUN'!R61+'12JUL'!R61</f>
        <v>0</v>
      </c>
      <c r="S61" s="73">
        <f>'2SEPT'!T62+'3OCT'!T61+'4NOV'!S61+'5DEC'!S61+'6JAN'!S61+'7FEB'!S61+'8MAR'!S61+'9APR'!S61+'10MAY'!S61+'11JUN'!S61+'12JUL'!S61</f>
        <v>0</v>
      </c>
      <c r="T61" s="105">
        <f>'2SEPT'!U62+'3OCT'!U61+'4NOV'!T61+'5DEC'!T61+'6JAN'!T61+'7FEB'!T61+'8MAR'!T61+'9APR'!T61+'10MAY'!T61+'11JUN'!T61+'12JUL'!T61</f>
        <v>0</v>
      </c>
      <c r="U61" s="73">
        <f>'2SEPT'!V62+'3OCT'!V61+'4NOV'!U61+'5DEC'!U61+'6JAN'!U61+'7FEB'!U61+'8MAR'!U61+'9APR'!U61+'10MAY'!U61+'11JUN'!U61+'12JUL'!U61</f>
        <v>127750</v>
      </c>
      <c r="V61" s="73">
        <f>'2SEPT'!W62+'3OCT'!W61+'4NOV'!V61+'5DEC'!V61+'6JAN'!V61+'7FEB'!V61+'8MAR'!V61+'9APR'!V61+'10MAY'!V61+'11JUN'!V61+'12JUL'!V61</f>
        <v>0</v>
      </c>
      <c r="W61" s="73">
        <f>'2SEPT'!X62+'3OCT'!X61+'4NOV'!W61+'5DEC'!W61+'6JAN'!W61+'7FEB'!W61+'8MAR'!W61+'9APR'!W61+'10MAY'!W61+'11JUN'!W61+'12JUL'!W61</f>
        <v>0</v>
      </c>
      <c r="X61" s="73">
        <f>'2SEPT'!Y62+'3OCT'!Y61+'4NOV'!X61+'5DEC'!X61+'6JAN'!X61+'7FEB'!X61+'8MAR'!X61+'9APR'!X61+'10MAY'!X61+'11JUN'!X61+'12JUL'!X61</f>
        <v>0</v>
      </c>
      <c r="Y61" s="106">
        <f>'2SEPT'!Z62+'3OCT'!Z61+'4NOV'!Y61+'5DEC'!Y61+'6JAN'!Y61+'7FEB'!Y61+'8MAR'!Y61+'9APR'!Y61+'10MAY'!Y61+'11JUN'!Y61+'12JUL'!Y61</f>
        <v>127750</v>
      </c>
      <c r="Z61" s="73">
        <f>'2SEPT'!AA62+'3OCT'!AA61+'4NOV'!Z61+'5DEC'!Z61+'6JAN'!Z61+'7FEB'!Z61+'8MAR'!Z61+'9APR'!Z61+'10MAY'!Z61+'11JUN'!Z61+'12JUL'!Z61</f>
        <v>0</v>
      </c>
      <c r="AA61" s="73">
        <f>'2SEPT'!AB62+'3OCT'!AB61+'4NOV'!AA61+'5DEC'!AA61+'6JAN'!AA61+'7FEB'!AA61+'8MAR'!AA61+'9APR'!AA61+'10MAY'!AA61+'11JUN'!AA61+'12JUL'!AA61</f>
        <v>0</v>
      </c>
      <c r="AB61" s="73">
        <f>'2SEPT'!AC62+'3OCT'!AC61+'4NOV'!AB61+'5DEC'!AB61+'6JAN'!AB61+'7FEB'!AB61+'8MAR'!AB61+'9APR'!AB61+'10MAY'!AB61+'11JUN'!AB61+'12JUL'!AB61</f>
        <v>0</v>
      </c>
      <c r="AC61" s="73">
        <f>'2SEPT'!AD62+'3OCT'!AD61+'4NOV'!AC61+'5DEC'!AC61+'6JAN'!AC61+'7FEB'!AC61+'8MAR'!AC61+'9APR'!AC61+'10MAY'!AC61+'11JUN'!AC61+'12JUL'!AC61</f>
        <v>56000</v>
      </c>
      <c r="AD61" s="107">
        <f>'2SEPT'!AE62+'3OCT'!AE61+'4NOV'!AD61+'5DEC'!AD61+'6JAN'!AD61+'7FEB'!AD61+'8MAR'!AD61+'9APR'!AD61+'10MAY'!AD61+'11JUN'!AD61+'12JUL'!AD61</f>
        <v>56000</v>
      </c>
      <c r="AE61" s="73">
        <f>'2SEPT'!AF62+'3OCT'!AF61+'4NOV'!AE61+'5DEC'!AE61+'6JAN'!AE61+'7FEB'!AE61+'8MAR'!AE61+'9APR'!AE61+'10MAY'!AE61+'11JUN'!AE61+'12JUL'!AE61</f>
        <v>0</v>
      </c>
      <c r="AF61" s="73">
        <f>'2SEPT'!AG62+'3OCT'!AG61+'4NOV'!AF61+'5DEC'!AF61+'6JAN'!AF61+'7FEB'!AF61+'8MAR'!AF61+'9APR'!AF61+'10MAY'!AF61+'11JUN'!AF61+'12JUL'!AF61</f>
        <v>0</v>
      </c>
      <c r="AG61" s="73">
        <f>'2SEPT'!AH62+'3OCT'!AH61+'4NOV'!AG61+'5DEC'!AG61+'6JAN'!AG61+'7FEB'!AG61+'8MAR'!AG61+'9APR'!AG61+'10MAY'!AG61+'11JUN'!AG61+'12JUL'!AG61</f>
        <v>0</v>
      </c>
      <c r="AH61" s="110">
        <f>'2SEPT'!AI62+'3OCT'!AI61+'4NOV'!AH61+'5DEC'!AH61+'6JAN'!AH61+'7FEB'!AH61+'8MAR'!AH61+'9APR'!AH61+'10MAY'!AH61+'11JUN'!AH61+'12JUL'!AH61</f>
        <v>1431812.71</v>
      </c>
      <c r="AI61" s="51">
        <f>ORIGINAL!AC62-'TOTAL PMTS'!AH61</f>
        <v>-157620.01</v>
      </c>
      <c r="AJ61" s="51">
        <f>ALLOCATION!Z62-'TOTAL PMTS'!AH61</f>
        <v>-157620.01</v>
      </c>
    </row>
    <row r="62" spans="1:36">
      <c r="A62" s="124" t="s">
        <v>72</v>
      </c>
      <c r="B62" s="125" t="s">
        <v>247</v>
      </c>
      <c r="C62" s="127" t="s">
        <v>185</v>
      </c>
      <c r="D62" s="73">
        <f>'2SEPT'!D63+'3OCT'!D62+'4NOV'!D62+'5DEC'!D62+'6JAN'!D62+'7FEB'!D62+'8MAR'!D62+'9APR'!D62+'10MAY'!D62+'11JUN'!D62+'12JUL'!D62</f>
        <v>254975.31760000001</v>
      </c>
      <c r="E62" s="73">
        <f>'2SEPT'!E63+'3OCT'!E62+'4NOV'!E62+'5DEC'!E62+'6JAN'!E62+'7FEB'!E62+'8MAR'!E62+'9APR'!E62+'10MAY'!E62+'11JUN'!E62+'12JUL'!E62</f>
        <v>139618.38319999998</v>
      </c>
      <c r="F62" s="73">
        <f>'2SEPT'!F63+'3OCT'!F62+'4NOV'!F62+'5DEC'!F62+'6JAN'!F62+'7FEB'!F62+'8MAR'!F62+'9APR'!F62+'10MAY'!F62+'11JUN'!F62+'12JUL'!F62</f>
        <v>99646.608399999997</v>
      </c>
      <c r="G62" s="73">
        <f>'2SEPT'!G63+'3OCT'!G62+'4NOV'!G62+'5DEC'!G62+'6JAN'!G62+'7FEB'!G62+'8MAR'!G62+'9APR'!G62+'10MAY'!G62+'11JUN'!G62+'12JUL'!G62</f>
        <v>69440.060400000002</v>
      </c>
      <c r="H62" s="73">
        <f>'2SEPT'!H63+'3OCT'!H62+'4NOV'!H62+'5DEC'!H62+'6JAN'!H62+'7FEB'!H62+'8MAR'!H62+'9APR'!H62+'10MAY'!H62+'11JUN'!H62+'12JUL'!H62</f>
        <v>52503.630400000002</v>
      </c>
      <c r="I62" s="104">
        <f>'2SEPT'!I63+'3OCT'!I62+'4NOV'!I62+'5DEC'!I62+'6JAN'!I62+'7FEB'!I62+'8MAR'!I62+'9APR'!I62+'10MAY'!I62+'11JUN'!I62+'12JUL'!I62</f>
        <v>616184</v>
      </c>
      <c r="J62" s="73" t="e">
        <f>'2SEPT'!K63+'3OCT'!K62+'4NOV'!J62+'5DEC'!J62+'6JAN'!J62+'7FEB'!J62+'8MAR'!J62+'9APR'!J62+'10MAY'!J62+'11JUN'!J62+'12JUL'!J62</f>
        <v>#VALUE!</v>
      </c>
      <c r="K62" s="73">
        <f>'2SEPT'!L63+'3OCT'!L62+'4NOV'!K62+'5DEC'!K62+'6JAN'!K62+'7FEB'!K62+'8MAR'!K62+'9APR'!K62+'10MAY'!K62+'11JUN'!K62+'12JUL'!K62</f>
        <v>0</v>
      </c>
      <c r="L62" s="73">
        <f>'2SEPT'!M63+'3OCT'!M62+'4NOV'!L62+'5DEC'!L62+'6JAN'!L62+'7FEB'!L62+'8MAR'!L62+'9APR'!L62+'10MAY'!L62+'11JUN'!L62+'12JUL'!L62</f>
        <v>0</v>
      </c>
      <c r="M62" s="73">
        <f>'2SEPT'!N63+'3OCT'!N62+'4NOV'!M62+'5DEC'!M62+'6JAN'!M62+'7FEB'!M62+'8MAR'!M62+'9APR'!M62+'10MAY'!M62+'11JUN'!M62+'12JUL'!M62</f>
        <v>0</v>
      </c>
      <c r="N62" s="73">
        <f>'2SEPT'!O63+'3OCT'!O62+'4NOV'!N62+'5DEC'!N62+'6JAN'!N62+'7FEB'!N62+'8MAR'!N62+'9APR'!N62+'10MAY'!N62+'11JUN'!N62+'12JUL'!N62</f>
        <v>0</v>
      </c>
      <c r="O62" s="73">
        <f>'2SEPT'!P63+'3OCT'!P62+'4NOV'!O62+'5DEC'!O62+'6JAN'!O62+'7FEB'!O62+'8MAR'!O62+'9APR'!O62+'10MAY'!O62+'11JUN'!O62+'12JUL'!O62</f>
        <v>0</v>
      </c>
      <c r="P62" s="73">
        <f>'2SEPT'!Q63+'3OCT'!Q62+'4NOV'!P62+'5DEC'!P62+'6JAN'!P62+'7FEB'!P62+'8MAR'!P62+'9APR'!P62+'10MAY'!P62+'11JUN'!P62+'12JUL'!P62</f>
        <v>0</v>
      </c>
      <c r="Q62" s="73">
        <f>'2SEPT'!R63+'3OCT'!R62+'4NOV'!Q62+'5DEC'!Q62+'6JAN'!Q62+'7FEB'!Q62+'8MAR'!Q62+'9APR'!Q62+'10MAY'!Q62+'11JUN'!Q62+'12JUL'!Q62</f>
        <v>0</v>
      </c>
      <c r="R62" s="73">
        <f>'2SEPT'!S63+'3OCT'!S62+'4NOV'!R62+'5DEC'!R62+'6JAN'!R62+'7FEB'!R62+'8MAR'!R62+'9APR'!R62+'10MAY'!R62+'11JUN'!R62+'12JUL'!R62</f>
        <v>0</v>
      </c>
      <c r="S62" s="73">
        <f>'2SEPT'!T63+'3OCT'!T62+'4NOV'!S62+'5DEC'!S62+'6JAN'!S62+'7FEB'!S62+'8MAR'!S62+'9APR'!S62+'10MAY'!S62+'11JUN'!S62+'12JUL'!S62</f>
        <v>0</v>
      </c>
      <c r="T62" s="105">
        <f>'2SEPT'!U63+'3OCT'!U62+'4NOV'!T62+'5DEC'!T62+'6JAN'!T62+'7FEB'!T62+'8MAR'!T62+'9APR'!T62+'10MAY'!T62+'11JUN'!T62+'12JUL'!T62</f>
        <v>0</v>
      </c>
      <c r="U62" s="73">
        <f>'2SEPT'!V63+'3OCT'!V62+'4NOV'!U62+'5DEC'!U62+'6JAN'!U62+'7FEB'!U62+'8MAR'!U62+'9APR'!U62+'10MAY'!U62+'11JUN'!U62+'12JUL'!U62</f>
        <v>0</v>
      </c>
      <c r="V62" s="73">
        <f>'2SEPT'!W63+'3OCT'!W62+'4NOV'!V62+'5DEC'!V62+'6JAN'!V62+'7FEB'!V62+'8MAR'!V62+'9APR'!V62+'10MAY'!V62+'11JUN'!V62+'12JUL'!V62</f>
        <v>0</v>
      </c>
      <c r="W62" s="73">
        <f>'2SEPT'!X63+'3OCT'!X62+'4NOV'!W62+'5DEC'!W62+'6JAN'!W62+'7FEB'!W62+'8MAR'!W62+'9APR'!W62+'10MAY'!W62+'11JUN'!W62+'12JUL'!W62</f>
        <v>0</v>
      </c>
      <c r="X62" s="73">
        <f>'2SEPT'!Y63+'3OCT'!Y62+'4NOV'!X62+'5DEC'!X62+'6JAN'!X62+'7FEB'!X62+'8MAR'!X62+'9APR'!X62+'10MAY'!X62+'11JUN'!X62+'12JUL'!X62</f>
        <v>0</v>
      </c>
      <c r="Y62" s="106">
        <f>'2SEPT'!Z63+'3OCT'!Z62+'4NOV'!Y62+'5DEC'!Y62+'6JAN'!Y62+'7FEB'!Y62+'8MAR'!Y62+'9APR'!Y62+'10MAY'!Y62+'11JUN'!Y62+'12JUL'!Y62</f>
        <v>0</v>
      </c>
      <c r="Z62" s="73">
        <f>'2SEPT'!AA63+'3OCT'!AA62+'4NOV'!Z62+'5DEC'!Z62+'6JAN'!Z62+'7FEB'!Z62+'8MAR'!Z62+'9APR'!Z62+'10MAY'!Z62+'11JUN'!Z62+'12JUL'!Z62</f>
        <v>0</v>
      </c>
      <c r="AA62" s="73">
        <f>'2SEPT'!AB63+'3OCT'!AB62+'4NOV'!AA62+'5DEC'!AA62+'6JAN'!AA62+'7FEB'!AA62+'8MAR'!AA62+'9APR'!AA62+'10MAY'!AA62+'11JUN'!AA62+'12JUL'!AA62</f>
        <v>0</v>
      </c>
      <c r="AB62" s="73">
        <f>'2SEPT'!AC63+'3OCT'!AC62+'4NOV'!AB62+'5DEC'!AB62+'6JAN'!AB62+'7FEB'!AB62+'8MAR'!AB62+'9APR'!AB62+'10MAY'!AB62+'11JUN'!AB62+'12JUL'!AB62</f>
        <v>0</v>
      </c>
      <c r="AC62" s="73">
        <f>'2SEPT'!AD63+'3OCT'!AD62+'4NOV'!AC62+'5DEC'!AC62+'6JAN'!AC62+'7FEB'!AC62+'8MAR'!AC62+'9APR'!AC62+'10MAY'!AC62+'11JUN'!AC62+'12JUL'!AC62</f>
        <v>0</v>
      </c>
      <c r="AD62" s="107">
        <f>'2SEPT'!AE63+'3OCT'!AE62+'4NOV'!AD62+'5DEC'!AD62+'6JAN'!AD62+'7FEB'!AD62+'8MAR'!AD62+'9APR'!AD62+'10MAY'!AD62+'11JUN'!AD62+'12JUL'!AD62</f>
        <v>0</v>
      </c>
      <c r="AE62" s="73">
        <f>'2SEPT'!AF63+'3OCT'!AF62+'4NOV'!AE62+'5DEC'!AE62+'6JAN'!AE62+'7FEB'!AE62+'8MAR'!AE62+'9APR'!AE62+'10MAY'!AE62+'11JUN'!AE62+'12JUL'!AE62</f>
        <v>0</v>
      </c>
      <c r="AF62" s="73">
        <f>'2SEPT'!AG63+'3OCT'!AG62+'4NOV'!AF62+'5DEC'!AF62+'6JAN'!AF62+'7FEB'!AF62+'8MAR'!AF62+'9APR'!AF62+'10MAY'!AF62+'11JUN'!AF62+'12JUL'!AF62</f>
        <v>0</v>
      </c>
      <c r="AG62" s="73">
        <f>'2SEPT'!AH63+'3OCT'!AH62+'4NOV'!AG62+'5DEC'!AG62+'6JAN'!AG62+'7FEB'!AG62+'8MAR'!AG62+'9APR'!AG62+'10MAY'!AG62+'11JUN'!AG62+'12JUL'!AG62</f>
        <v>0</v>
      </c>
      <c r="AH62" s="110">
        <f>'2SEPT'!AI63+'3OCT'!AI62+'4NOV'!AH62+'5DEC'!AH62+'6JAN'!AH62+'7FEB'!AH62+'8MAR'!AH62+'9APR'!AH62+'10MAY'!AH62+'11JUN'!AH62+'12JUL'!AH62</f>
        <v>834062.7</v>
      </c>
      <c r="AI62" s="51">
        <f>ORIGINAL!AC63-'TOTAL PMTS'!AH62</f>
        <v>-543930.37999999989</v>
      </c>
      <c r="AJ62" s="51">
        <f>ALLOCATION!Z63-'TOTAL PMTS'!AH62</f>
        <v>-543930.37999999989</v>
      </c>
    </row>
    <row r="63" spans="1:36">
      <c r="A63" s="124" t="s">
        <v>73</v>
      </c>
      <c r="B63" s="125" t="s">
        <v>248</v>
      </c>
      <c r="C63" s="129" t="s">
        <v>187</v>
      </c>
      <c r="D63" s="73">
        <f>'2SEPT'!D64+'3OCT'!D63+'4NOV'!D63+'5DEC'!D63+'6JAN'!D63+'7FEB'!D63+'8MAR'!D63+'9APR'!D63+'10MAY'!D63+'11JUN'!D63+'12JUL'!D63</f>
        <v>63525.923200000005</v>
      </c>
      <c r="E63" s="73">
        <f>'2SEPT'!E64+'3OCT'!E63+'4NOV'!E63+'5DEC'!E63+'6JAN'!E63+'7FEB'!E63+'8MAR'!E63+'9APR'!E63+'10MAY'!E63+'11JUN'!E63+'12JUL'!E63</f>
        <v>34784.582399999999</v>
      </c>
      <c r="F63" s="73">
        <f>'2SEPT'!F64+'3OCT'!F63+'4NOV'!F63+'5DEC'!F63+'6JAN'!F63+'7FEB'!F63+'8MAR'!F63+'9APR'!F63+'10MAY'!F63+'11JUN'!F63+'12JUL'!F63</f>
        <v>24826.808799999999</v>
      </c>
      <c r="G63" s="73">
        <f>'2SEPT'!G64+'3OCT'!G63+'4NOV'!G63+'5DEC'!G63+'6JAN'!G63+'7FEB'!G63+'8MAR'!G63+'9APR'!G63+'10MAY'!G63+'11JUN'!G63+'12JUL'!G63</f>
        <v>17298.4728</v>
      </c>
      <c r="H63" s="73">
        <f>'2SEPT'!H64+'3OCT'!H63+'4NOV'!H63+'5DEC'!H63+'6JAN'!H63+'7FEB'!H63+'8MAR'!H63+'9APR'!H63+'10MAY'!H63+'11JUN'!H63+'12JUL'!H63</f>
        <v>13081.212799999999</v>
      </c>
      <c r="I63" s="104">
        <f>'2SEPT'!I64+'3OCT'!I63+'4NOV'!I63+'5DEC'!I63+'6JAN'!I63+'7FEB'!I63+'8MAR'!I63+'9APR'!I63+'10MAY'!I63+'11JUN'!I63+'12JUL'!I63</f>
        <v>153517</v>
      </c>
      <c r="J63" s="73" t="e">
        <f>'2SEPT'!K64+'3OCT'!K63+'4NOV'!J63+'5DEC'!J63+'6JAN'!J63+'7FEB'!J63+'8MAR'!J63+'9APR'!J63+'10MAY'!J63+'11JUN'!J63+'12JUL'!J63</f>
        <v>#VALUE!</v>
      </c>
      <c r="K63" s="73">
        <f>'2SEPT'!L64+'3OCT'!L63+'4NOV'!K63+'5DEC'!K63+'6JAN'!K63+'7FEB'!K63+'8MAR'!K63+'9APR'!K63+'10MAY'!K63+'11JUN'!K63+'12JUL'!K63</f>
        <v>0</v>
      </c>
      <c r="L63" s="73">
        <f>'2SEPT'!M64+'3OCT'!M63+'4NOV'!L63+'5DEC'!L63+'6JAN'!L63+'7FEB'!L63+'8MAR'!L63+'9APR'!L63+'10MAY'!L63+'11JUN'!L63+'12JUL'!L63</f>
        <v>0</v>
      </c>
      <c r="M63" s="73">
        <f>'2SEPT'!N64+'3OCT'!N63+'4NOV'!M63+'5DEC'!M63+'6JAN'!M63+'7FEB'!M63+'8MAR'!M63+'9APR'!M63+'10MAY'!M63+'11JUN'!M63+'12JUL'!M63</f>
        <v>0</v>
      </c>
      <c r="N63" s="73">
        <f>'2SEPT'!O64+'3OCT'!O63+'4NOV'!N63+'5DEC'!N63+'6JAN'!N63+'7FEB'!N63+'8MAR'!N63+'9APR'!N63+'10MAY'!N63+'11JUN'!N63+'12JUL'!N63</f>
        <v>0</v>
      </c>
      <c r="O63" s="73">
        <f>'2SEPT'!P64+'3OCT'!P63+'4NOV'!O63+'5DEC'!O63+'6JAN'!O63+'7FEB'!O63+'8MAR'!O63+'9APR'!O63+'10MAY'!O63+'11JUN'!O63+'12JUL'!O63</f>
        <v>0</v>
      </c>
      <c r="P63" s="73">
        <f>'2SEPT'!Q64+'3OCT'!Q63+'4NOV'!P63+'5DEC'!P63+'6JAN'!P63+'7FEB'!P63+'8MAR'!P63+'9APR'!P63+'10MAY'!P63+'11JUN'!P63+'12JUL'!P63</f>
        <v>0</v>
      </c>
      <c r="Q63" s="73">
        <f>'2SEPT'!R64+'3OCT'!R63+'4NOV'!Q63+'5DEC'!Q63+'6JAN'!Q63+'7FEB'!Q63+'8MAR'!Q63+'9APR'!Q63+'10MAY'!Q63+'11JUN'!Q63+'12JUL'!Q63</f>
        <v>0</v>
      </c>
      <c r="R63" s="73">
        <f>'2SEPT'!S64+'3OCT'!S63+'4NOV'!R63+'5DEC'!R63+'6JAN'!R63+'7FEB'!R63+'8MAR'!R63+'9APR'!R63+'10MAY'!R63+'11JUN'!R63+'12JUL'!R63</f>
        <v>0</v>
      </c>
      <c r="S63" s="73">
        <f>'2SEPT'!T64+'3OCT'!T63+'4NOV'!S63+'5DEC'!S63+'6JAN'!S63+'7FEB'!S63+'8MAR'!S63+'9APR'!S63+'10MAY'!S63+'11JUN'!S63+'12JUL'!S63</f>
        <v>0</v>
      </c>
      <c r="T63" s="105">
        <f>'2SEPT'!U64+'3OCT'!U63+'4NOV'!T63+'5DEC'!T63+'6JAN'!T63+'7FEB'!T63+'8MAR'!T63+'9APR'!T63+'10MAY'!T63+'11JUN'!T63+'12JUL'!T63</f>
        <v>0</v>
      </c>
      <c r="U63" s="73">
        <f>'2SEPT'!V64+'3OCT'!V63+'4NOV'!U63+'5DEC'!U63+'6JAN'!U63+'7FEB'!U63+'8MAR'!U63+'9APR'!U63+'10MAY'!U63+'11JUN'!U63+'12JUL'!U63</f>
        <v>0</v>
      </c>
      <c r="V63" s="73">
        <f>'2SEPT'!W64+'3OCT'!W63+'4NOV'!V63+'5DEC'!V63+'6JAN'!V63+'7FEB'!V63+'8MAR'!V63+'9APR'!V63+'10MAY'!V63+'11JUN'!V63+'12JUL'!V63</f>
        <v>0</v>
      </c>
      <c r="W63" s="73">
        <f>'2SEPT'!X64+'3OCT'!X63+'4NOV'!W63+'5DEC'!W63+'6JAN'!W63+'7FEB'!W63+'8MAR'!W63+'9APR'!W63+'10MAY'!W63+'11JUN'!W63+'12JUL'!W63</f>
        <v>0</v>
      </c>
      <c r="X63" s="73">
        <f>'2SEPT'!Y64+'3OCT'!Y63+'4NOV'!X63+'5DEC'!X63+'6JAN'!X63+'7FEB'!X63+'8MAR'!X63+'9APR'!X63+'10MAY'!X63+'11JUN'!X63+'12JUL'!X63</f>
        <v>0</v>
      </c>
      <c r="Y63" s="106">
        <f>'2SEPT'!Z64+'3OCT'!Z63+'4NOV'!Y63+'5DEC'!Y63+'6JAN'!Y63+'7FEB'!Y63+'8MAR'!Y63+'9APR'!Y63+'10MAY'!Y63+'11JUN'!Y63+'12JUL'!Y63</f>
        <v>0</v>
      </c>
      <c r="Z63" s="73">
        <f>'2SEPT'!AA64+'3OCT'!AA63+'4NOV'!Z63+'5DEC'!Z63+'6JAN'!Z63+'7FEB'!Z63+'8MAR'!Z63+'9APR'!Z63+'10MAY'!Z63+'11JUN'!Z63+'12JUL'!Z63</f>
        <v>0</v>
      </c>
      <c r="AA63" s="73">
        <f>'2SEPT'!AB64+'3OCT'!AB63+'4NOV'!AA63+'5DEC'!AA63+'6JAN'!AA63+'7FEB'!AA63+'8MAR'!AA63+'9APR'!AA63+'10MAY'!AA63+'11JUN'!AA63+'12JUL'!AA63</f>
        <v>0</v>
      </c>
      <c r="AB63" s="73">
        <f>'2SEPT'!AC64+'3OCT'!AC63+'4NOV'!AB63+'5DEC'!AB63+'6JAN'!AB63+'7FEB'!AB63+'8MAR'!AB63+'9APR'!AB63+'10MAY'!AB63+'11JUN'!AB63+'12JUL'!AB63</f>
        <v>0</v>
      </c>
      <c r="AC63" s="73">
        <f>'2SEPT'!AD64+'3OCT'!AD63+'4NOV'!AC63+'5DEC'!AC63+'6JAN'!AC63+'7FEB'!AC63+'8MAR'!AC63+'9APR'!AC63+'10MAY'!AC63+'11JUN'!AC63+'12JUL'!AC63</f>
        <v>0</v>
      </c>
      <c r="AD63" s="107">
        <f>'2SEPT'!AE64+'3OCT'!AE63+'4NOV'!AD63+'5DEC'!AD63+'6JAN'!AD63+'7FEB'!AD63+'8MAR'!AD63+'9APR'!AD63+'10MAY'!AD63+'11JUN'!AD63+'12JUL'!AD63</f>
        <v>0</v>
      </c>
      <c r="AE63" s="73">
        <f>'2SEPT'!AF64+'3OCT'!AF63+'4NOV'!AE63+'5DEC'!AE63+'6JAN'!AE63+'7FEB'!AE63+'8MAR'!AE63+'9APR'!AE63+'10MAY'!AE63+'11JUN'!AE63+'12JUL'!AE63</f>
        <v>0</v>
      </c>
      <c r="AF63" s="73">
        <f>'2SEPT'!AG64+'3OCT'!AG63+'4NOV'!AF63+'5DEC'!AF63+'6JAN'!AF63+'7FEB'!AF63+'8MAR'!AF63+'9APR'!AF63+'10MAY'!AF63+'11JUN'!AF63+'12JUL'!AF63</f>
        <v>0</v>
      </c>
      <c r="AG63" s="73">
        <f>'2SEPT'!AH64+'3OCT'!AH63+'4NOV'!AG63+'5DEC'!AG63+'6JAN'!AG63+'7FEB'!AG63+'8MAR'!AG63+'9APR'!AG63+'10MAY'!AG63+'11JUN'!AG63+'12JUL'!AG63</f>
        <v>0</v>
      </c>
      <c r="AH63" s="110">
        <f>'2SEPT'!AI64+'3OCT'!AI63+'4NOV'!AH63+'5DEC'!AH63+'6JAN'!AH63+'7FEB'!AH63+'8MAR'!AH63+'9APR'!AH63+'10MAY'!AH63+'11JUN'!AH63+'12JUL'!AH63</f>
        <v>180468.32</v>
      </c>
      <c r="AI63" s="51">
        <f>ORIGINAL!AC64-'TOTAL PMTS'!AH63</f>
        <v>1224498.27</v>
      </c>
      <c r="AJ63" s="51">
        <f>ALLOCATION!Z64-'TOTAL PMTS'!AH63</f>
        <v>1224498.27</v>
      </c>
    </row>
    <row r="64" spans="1:36">
      <c r="A64" s="124" t="s">
        <v>74</v>
      </c>
      <c r="B64" s="125" t="s">
        <v>249</v>
      </c>
      <c r="C64" s="130" t="s">
        <v>190</v>
      </c>
      <c r="D64" s="73">
        <f>'2SEPT'!D65+'3OCT'!D64+'4NOV'!D64+'5DEC'!D64+'6JAN'!D64+'7FEB'!D64+'8MAR'!D64+'9APR'!D64+'10MAY'!D64+'11JUN'!D64+'12JUL'!D64</f>
        <v>245609.27299999999</v>
      </c>
      <c r="E64" s="73">
        <f>'2SEPT'!E65+'3OCT'!E64+'4NOV'!E64+'5DEC'!E64+'6JAN'!E64+'7FEB'!E64+'8MAR'!E64+'9APR'!E64+'10MAY'!E64+'11JUN'!E64+'12JUL'!E64</f>
        <v>134487.96100000001</v>
      </c>
      <c r="F64" s="73">
        <f>'2SEPT'!F65+'3OCT'!F64+'4NOV'!F64+'5DEC'!F64+'6JAN'!F64+'7FEB'!F64+'8MAR'!F64+'9APR'!F64+'10MAY'!F64+'11JUN'!F64+'12JUL'!F64</f>
        <v>95985.894499999995</v>
      </c>
      <c r="G64" s="73">
        <f>'2SEPT'!G65+'3OCT'!G64+'4NOV'!G64+'5DEC'!G64+'6JAN'!G64+'7FEB'!G64+'8MAR'!G64+'9APR'!G64+'10MAY'!G64+'11JUN'!G64+'12JUL'!G64</f>
        <v>66887.229500000001</v>
      </c>
      <c r="H64" s="73">
        <f>'2SEPT'!H65+'3OCT'!H64+'4NOV'!H64+'5DEC'!H64+'6JAN'!H64+'7FEB'!H64+'8MAR'!H64+'9APR'!H64+'10MAY'!H64+'11JUN'!H64+'12JUL'!H64</f>
        <v>50573.642</v>
      </c>
      <c r="I64" s="104">
        <f>'2SEPT'!I65+'3OCT'!I64+'4NOV'!I64+'5DEC'!I64+'6JAN'!I64+'7FEB'!I64+'8MAR'!I64+'9APR'!I64+'10MAY'!I64+'11JUN'!I64+'12JUL'!I64</f>
        <v>593544</v>
      </c>
      <c r="J64" s="73" t="e">
        <f>'2SEPT'!K65+'3OCT'!K64+'4NOV'!J64+'5DEC'!J64+'6JAN'!J64+'7FEB'!J64+'8MAR'!J64+'9APR'!J64+'10MAY'!J64+'11JUN'!J64+'12JUL'!J64</f>
        <v>#VALUE!</v>
      </c>
      <c r="K64" s="73">
        <f>'2SEPT'!L65+'3OCT'!L64+'4NOV'!K64+'5DEC'!K64+'6JAN'!K64+'7FEB'!K64+'8MAR'!K64+'9APR'!K64+'10MAY'!K64+'11JUN'!K64+'12JUL'!K64</f>
        <v>0</v>
      </c>
      <c r="L64" s="73">
        <f>'2SEPT'!M65+'3OCT'!M64+'4NOV'!L64+'5DEC'!L64+'6JAN'!L64+'7FEB'!L64+'8MAR'!L64+'9APR'!L64+'10MAY'!L64+'11JUN'!L64+'12JUL'!L64</f>
        <v>0</v>
      </c>
      <c r="M64" s="73">
        <f>'2SEPT'!N65+'3OCT'!N64+'4NOV'!M64+'5DEC'!M64+'6JAN'!M64+'7FEB'!M64+'8MAR'!M64+'9APR'!M64+'10MAY'!M64+'11JUN'!M64+'12JUL'!M64</f>
        <v>0</v>
      </c>
      <c r="N64" s="73">
        <f>'2SEPT'!O65+'3OCT'!O64+'4NOV'!N64+'5DEC'!N64+'6JAN'!N64+'7FEB'!N64+'8MAR'!N64+'9APR'!N64+'10MAY'!N64+'11JUN'!N64+'12JUL'!N64</f>
        <v>0</v>
      </c>
      <c r="O64" s="73">
        <f>'2SEPT'!P65+'3OCT'!P64+'4NOV'!O64+'5DEC'!O64+'6JAN'!O64+'7FEB'!O64+'8MAR'!O64+'9APR'!O64+'10MAY'!O64+'11JUN'!O64+'12JUL'!O64</f>
        <v>0</v>
      </c>
      <c r="P64" s="73">
        <f>'2SEPT'!Q65+'3OCT'!Q64+'4NOV'!P64+'5DEC'!P64+'6JAN'!P64+'7FEB'!P64+'8MAR'!P64+'9APR'!P64+'10MAY'!P64+'11JUN'!P64+'12JUL'!P64</f>
        <v>0</v>
      </c>
      <c r="Q64" s="73">
        <f>'2SEPT'!R65+'3OCT'!R64+'4NOV'!Q64+'5DEC'!Q64+'6JAN'!Q64+'7FEB'!Q64+'8MAR'!Q64+'9APR'!Q64+'10MAY'!Q64+'11JUN'!Q64+'12JUL'!Q64</f>
        <v>0</v>
      </c>
      <c r="R64" s="73">
        <f>'2SEPT'!S65+'3OCT'!S64+'4NOV'!R64+'5DEC'!R64+'6JAN'!R64+'7FEB'!R64+'8MAR'!R64+'9APR'!R64+'10MAY'!R64+'11JUN'!R64+'12JUL'!R64</f>
        <v>0</v>
      </c>
      <c r="S64" s="73">
        <f>'2SEPT'!T65+'3OCT'!T64+'4NOV'!S64+'5DEC'!S64+'6JAN'!S64+'7FEB'!S64+'8MAR'!S64+'9APR'!S64+'10MAY'!S64+'11JUN'!S64+'12JUL'!S64</f>
        <v>0</v>
      </c>
      <c r="T64" s="105">
        <f>'2SEPT'!U65+'3OCT'!U64+'4NOV'!T64+'5DEC'!T64+'6JAN'!T64+'7FEB'!T64+'8MAR'!T64+'9APR'!T64+'10MAY'!T64+'11JUN'!T64+'12JUL'!T64</f>
        <v>0</v>
      </c>
      <c r="U64" s="73">
        <f>'2SEPT'!V65+'3OCT'!V64+'4NOV'!U64+'5DEC'!U64+'6JAN'!U64+'7FEB'!U64+'8MAR'!U64+'9APR'!U64+'10MAY'!U64+'11JUN'!U64+'12JUL'!U64</f>
        <v>0</v>
      </c>
      <c r="V64" s="73">
        <f>'2SEPT'!W65+'3OCT'!W64+'4NOV'!V64+'5DEC'!V64+'6JAN'!V64+'7FEB'!V64+'8MAR'!V64+'9APR'!V64+'10MAY'!V64+'11JUN'!V64+'12JUL'!V64</f>
        <v>0</v>
      </c>
      <c r="W64" s="73">
        <f>'2SEPT'!X65+'3OCT'!X64+'4NOV'!W64+'5DEC'!W64+'6JAN'!W64+'7FEB'!W64+'8MAR'!W64+'9APR'!W64+'10MAY'!W64+'11JUN'!W64+'12JUL'!W64</f>
        <v>0</v>
      </c>
      <c r="X64" s="73">
        <f>'2SEPT'!Y65+'3OCT'!Y64+'4NOV'!X64+'5DEC'!X64+'6JAN'!X64+'7FEB'!X64+'8MAR'!X64+'9APR'!X64+'10MAY'!X64+'11JUN'!X64+'12JUL'!X64</f>
        <v>0</v>
      </c>
      <c r="Y64" s="106">
        <f>'2SEPT'!Z65+'3OCT'!Z64+'4NOV'!Y64+'5DEC'!Y64+'6JAN'!Y64+'7FEB'!Y64+'8MAR'!Y64+'9APR'!Y64+'10MAY'!Y64+'11JUN'!Y64+'12JUL'!Y64</f>
        <v>0</v>
      </c>
      <c r="Z64" s="73">
        <f>'2SEPT'!AA65+'3OCT'!AA64+'4NOV'!Z64+'5DEC'!Z64+'6JAN'!Z64+'7FEB'!Z64+'8MAR'!Z64+'9APR'!Z64+'10MAY'!Z64+'11JUN'!Z64+'12JUL'!Z64</f>
        <v>0</v>
      </c>
      <c r="AA64" s="73">
        <f>'2SEPT'!AB65+'3OCT'!AB64+'4NOV'!AA64+'5DEC'!AA64+'6JAN'!AA64+'7FEB'!AA64+'8MAR'!AA64+'9APR'!AA64+'10MAY'!AA64+'11JUN'!AA64+'12JUL'!AA64</f>
        <v>0</v>
      </c>
      <c r="AB64" s="73">
        <f>'2SEPT'!AC65+'3OCT'!AC64+'4NOV'!AB64+'5DEC'!AB64+'6JAN'!AB64+'7FEB'!AB64+'8MAR'!AB64+'9APR'!AB64+'10MAY'!AB64+'11JUN'!AB64+'12JUL'!AB64</f>
        <v>0</v>
      </c>
      <c r="AC64" s="73">
        <f>'2SEPT'!AD65+'3OCT'!AD64+'4NOV'!AC64+'5DEC'!AC64+'6JAN'!AC64+'7FEB'!AC64+'8MAR'!AC64+'9APR'!AC64+'10MAY'!AC64+'11JUN'!AC64+'12JUL'!AC64</f>
        <v>0</v>
      </c>
      <c r="AD64" s="107">
        <f>'2SEPT'!AE65+'3OCT'!AE64+'4NOV'!AD64+'5DEC'!AD64+'6JAN'!AD64+'7FEB'!AD64+'8MAR'!AD64+'9APR'!AD64+'10MAY'!AD64+'11JUN'!AD64+'12JUL'!AD64</f>
        <v>0</v>
      </c>
      <c r="AE64" s="73">
        <f>'2SEPT'!AF65+'3OCT'!AF64+'4NOV'!AE64+'5DEC'!AE64+'6JAN'!AE64+'7FEB'!AE64+'8MAR'!AE64+'9APR'!AE64+'10MAY'!AE64+'11JUN'!AE64+'12JUL'!AE64</f>
        <v>0</v>
      </c>
      <c r="AF64" s="73">
        <f>'2SEPT'!AG65+'3OCT'!AG64+'4NOV'!AF64+'5DEC'!AF64+'6JAN'!AF64+'7FEB'!AF64+'8MAR'!AF64+'9APR'!AF64+'10MAY'!AF64+'11JUN'!AF64+'12JUL'!AF64</f>
        <v>0</v>
      </c>
      <c r="AG64" s="73">
        <f>'2SEPT'!AH65+'3OCT'!AH64+'4NOV'!AG64+'5DEC'!AG64+'6JAN'!AG64+'7FEB'!AG64+'8MAR'!AG64+'9APR'!AG64+'10MAY'!AG64+'11JUN'!AG64+'12JUL'!AG64</f>
        <v>0</v>
      </c>
      <c r="AH64" s="110">
        <f>'2SEPT'!AI65+'3OCT'!AI64+'4NOV'!AH64+'5DEC'!AH64+'6JAN'!AH64+'7FEB'!AH64+'8MAR'!AH64+'9APR'!AH64+'10MAY'!AH64+'11JUN'!AH64+'12JUL'!AH64</f>
        <v>981000.59</v>
      </c>
      <c r="AI64" s="51">
        <f>ORIGINAL!AC65-'TOTAL PMTS'!AH64</f>
        <v>-265283.50999999989</v>
      </c>
      <c r="AJ64" s="51">
        <f>ALLOCATION!Z65-'TOTAL PMTS'!AH64</f>
        <v>-265283.50999999989</v>
      </c>
    </row>
    <row r="65" spans="1:36">
      <c r="A65" s="124" t="s">
        <v>75</v>
      </c>
      <c r="B65" s="125" t="s">
        <v>250</v>
      </c>
      <c r="C65" s="127" t="s">
        <v>185</v>
      </c>
      <c r="D65" s="73">
        <f>'2SEPT'!D66+'3OCT'!D65+'4NOV'!D65+'5DEC'!D65+'6JAN'!D65+'7FEB'!D65+'8MAR'!D65+'9APR'!D65+'10MAY'!D65+'11JUN'!D65+'12JUL'!D65</f>
        <v>116027.17319999999</v>
      </c>
      <c r="E65" s="73">
        <f>'2SEPT'!E66+'3OCT'!E65+'4NOV'!E65+'5DEC'!E65+'6JAN'!E65+'7FEB'!E65+'8MAR'!E65+'9APR'!E65+'10MAY'!E65+'11JUN'!E65+'12JUL'!E65</f>
        <v>63533.832399999999</v>
      </c>
      <c r="F65" s="73">
        <f>'2SEPT'!F66+'3OCT'!F65+'4NOV'!F65+'5DEC'!F65+'6JAN'!F65+'7FEB'!F65+'8MAR'!F65+'9APR'!F65+'10MAY'!F65+'11JUN'!F65+'12JUL'!F65</f>
        <v>45344.433799999999</v>
      </c>
      <c r="G65" s="73">
        <f>'2SEPT'!G66+'3OCT'!G65+'4NOV'!G65+'5DEC'!G65+'6JAN'!G65+'7FEB'!G65+'8MAR'!G65+'9APR'!G65+'10MAY'!G65+'11JUN'!G65+'12JUL'!G65</f>
        <v>31597.8478</v>
      </c>
      <c r="H65" s="73">
        <f>'2SEPT'!H66+'3OCT'!H65+'4NOV'!H65+'5DEC'!H65+'6JAN'!H65+'7FEB'!H65+'8MAR'!H65+'9APR'!H65+'10MAY'!H65+'11JUN'!H65+'12JUL'!H65</f>
        <v>23890.712800000001</v>
      </c>
      <c r="I65" s="104">
        <f>'2SEPT'!I66+'3OCT'!I65+'4NOV'!I65+'5DEC'!I65+'6JAN'!I65+'7FEB'!I65+'8MAR'!I65+'9APR'!I65+'10MAY'!I65+'11JUN'!I65+'12JUL'!I65</f>
        <v>280394</v>
      </c>
      <c r="J65" s="73" t="e">
        <f>'2SEPT'!K66+'3OCT'!K65+'4NOV'!J65+'5DEC'!J65+'6JAN'!J65+'7FEB'!J65+'8MAR'!J65+'9APR'!J65+'10MAY'!J65+'11JUN'!J65+'12JUL'!J65</f>
        <v>#VALUE!</v>
      </c>
      <c r="K65" s="73">
        <f>'2SEPT'!L66+'3OCT'!L65+'4NOV'!K65+'5DEC'!K65+'6JAN'!K65+'7FEB'!K65+'8MAR'!K65+'9APR'!K65+'10MAY'!K65+'11JUN'!K65+'12JUL'!K65</f>
        <v>0</v>
      </c>
      <c r="L65" s="73">
        <f>'2SEPT'!M66+'3OCT'!M65+'4NOV'!L65+'5DEC'!L65+'6JAN'!L65+'7FEB'!L65+'8MAR'!L65+'9APR'!L65+'10MAY'!L65+'11JUN'!L65+'12JUL'!L65</f>
        <v>0</v>
      </c>
      <c r="M65" s="73">
        <f>'2SEPT'!N66+'3OCT'!N65+'4NOV'!M65+'5DEC'!M65+'6JAN'!M65+'7FEB'!M65+'8MAR'!M65+'9APR'!M65+'10MAY'!M65+'11JUN'!M65+'12JUL'!M65</f>
        <v>0</v>
      </c>
      <c r="N65" s="73">
        <f>'2SEPT'!O66+'3OCT'!O65+'4NOV'!N65+'5DEC'!N65+'6JAN'!N65+'7FEB'!N65+'8MAR'!N65+'9APR'!N65+'10MAY'!N65+'11JUN'!N65+'12JUL'!N65</f>
        <v>0</v>
      </c>
      <c r="O65" s="73">
        <f>'2SEPT'!P66+'3OCT'!P65+'4NOV'!O65+'5DEC'!O65+'6JAN'!O65+'7FEB'!O65+'8MAR'!O65+'9APR'!O65+'10MAY'!O65+'11JUN'!O65+'12JUL'!O65</f>
        <v>42545</v>
      </c>
      <c r="P65" s="73">
        <f>'2SEPT'!Q66+'3OCT'!Q65+'4NOV'!P65+'5DEC'!P65+'6JAN'!P65+'7FEB'!P65+'8MAR'!P65+'9APR'!P65+'10MAY'!P65+'11JUN'!P65+'12JUL'!P65</f>
        <v>105000</v>
      </c>
      <c r="Q65" s="73">
        <f>'2SEPT'!R66+'3OCT'!R65+'4NOV'!Q65+'5DEC'!Q65+'6JAN'!Q65+'7FEB'!Q65+'8MAR'!Q65+'9APR'!Q65+'10MAY'!Q65+'11JUN'!Q65+'12JUL'!Q65</f>
        <v>0</v>
      </c>
      <c r="R65" s="73">
        <f>'2SEPT'!S66+'3OCT'!S65+'4NOV'!R65+'5DEC'!R65+'6JAN'!R65+'7FEB'!R65+'8MAR'!R65+'9APR'!R65+'10MAY'!R65+'11JUN'!R65+'12JUL'!R65</f>
        <v>0</v>
      </c>
      <c r="S65" s="73">
        <f>'2SEPT'!T66+'3OCT'!T65+'4NOV'!S65+'5DEC'!S65+'6JAN'!S65+'7FEB'!S65+'8MAR'!S65+'9APR'!S65+'10MAY'!S65+'11JUN'!S65+'12JUL'!S65</f>
        <v>0</v>
      </c>
      <c r="T65" s="105">
        <f>'2SEPT'!U66+'3OCT'!U65+'4NOV'!T65+'5DEC'!T65+'6JAN'!T65+'7FEB'!T65+'8MAR'!T65+'9APR'!T65+'10MAY'!T65+'11JUN'!T65+'12JUL'!T65</f>
        <v>0</v>
      </c>
      <c r="U65" s="73">
        <f>'2SEPT'!V66+'3OCT'!V65+'4NOV'!U65+'5DEC'!U65+'6JAN'!U65+'7FEB'!U65+'8MAR'!U65+'9APR'!U65+'10MAY'!U65+'11JUN'!U65+'12JUL'!U65</f>
        <v>0</v>
      </c>
      <c r="V65" s="73">
        <f>'2SEPT'!W66+'3OCT'!W65+'4NOV'!V65+'5DEC'!V65+'6JAN'!V65+'7FEB'!V65+'8MAR'!V65+'9APR'!V65+'10MAY'!V65+'11JUN'!V65+'12JUL'!V65</f>
        <v>0</v>
      </c>
      <c r="W65" s="73">
        <f>'2SEPT'!X66+'3OCT'!X65+'4NOV'!W65+'5DEC'!W65+'6JAN'!W65+'7FEB'!W65+'8MAR'!W65+'9APR'!W65+'10MAY'!W65+'11JUN'!W65+'12JUL'!W65</f>
        <v>0</v>
      </c>
      <c r="X65" s="73">
        <f>'2SEPT'!Y66+'3OCT'!Y65+'4NOV'!X65+'5DEC'!X65+'6JAN'!X65+'7FEB'!X65+'8MAR'!X65+'9APR'!X65+'10MAY'!X65+'11JUN'!X65+'12JUL'!X65</f>
        <v>0</v>
      </c>
      <c r="Y65" s="106">
        <f>'2SEPT'!Z66+'3OCT'!Z65+'4NOV'!Y65+'5DEC'!Y65+'6JAN'!Y65+'7FEB'!Y65+'8MAR'!Y65+'9APR'!Y65+'10MAY'!Y65+'11JUN'!Y65+'12JUL'!Y65</f>
        <v>0</v>
      </c>
      <c r="Z65" s="73">
        <f>'2SEPT'!AA66+'3OCT'!AA65+'4NOV'!Z65+'5DEC'!Z65+'6JAN'!Z65+'7FEB'!Z65+'8MAR'!Z65+'9APR'!Z65+'10MAY'!Z65+'11JUN'!Z65+'12JUL'!Z65</f>
        <v>0</v>
      </c>
      <c r="AA65" s="73">
        <f>'2SEPT'!AB66+'3OCT'!AB65+'4NOV'!AA65+'5DEC'!AA65+'6JAN'!AA65+'7FEB'!AA65+'8MAR'!AA65+'9APR'!AA65+'10MAY'!AA65+'11JUN'!AA65+'12JUL'!AA65</f>
        <v>54134</v>
      </c>
      <c r="AB65" s="73">
        <f>'2SEPT'!AC66+'3OCT'!AC65+'4NOV'!AB65+'5DEC'!AB65+'6JAN'!AB65+'7FEB'!AB65+'8MAR'!AB65+'9APR'!AB65+'10MAY'!AB65+'11JUN'!AB65+'12JUL'!AB65</f>
        <v>0</v>
      </c>
      <c r="AC65" s="73">
        <f>'2SEPT'!AD66+'3OCT'!AD65+'4NOV'!AC65+'5DEC'!AC65+'6JAN'!AC65+'7FEB'!AC65+'8MAR'!AC65+'9APR'!AC65+'10MAY'!AC65+'11JUN'!AC65+'12JUL'!AC65</f>
        <v>0</v>
      </c>
      <c r="AD65" s="107">
        <f>'2SEPT'!AE66+'3OCT'!AE65+'4NOV'!AD65+'5DEC'!AD65+'6JAN'!AD65+'7FEB'!AD65+'8MAR'!AD65+'9APR'!AD65+'10MAY'!AD65+'11JUN'!AD65+'12JUL'!AD65</f>
        <v>54134</v>
      </c>
      <c r="AE65" s="73">
        <f>'2SEPT'!AF66+'3OCT'!AF65+'4NOV'!AE65+'5DEC'!AE65+'6JAN'!AE65+'7FEB'!AE65+'8MAR'!AE65+'9APR'!AE65+'10MAY'!AE65+'11JUN'!AE65+'12JUL'!AE65</f>
        <v>0</v>
      </c>
      <c r="AF65" s="73">
        <f>'2SEPT'!AG66+'3OCT'!AG65+'4NOV'!AF65+'5DEC'!AF65+'6JAN'!AF65+'7FEB'!AF65+'8MAR'!AF65+'9APR'!AF65+'10MAY'!AF65+'11JUN'!AF65+'12JUL'!AF65</f>
        <v>0</v>
      </c>
      <c r="AG65" s="73">
        <f>'2SEPT'!AH66+'3OCT'!AH65+'4NOV'!AG65+'5DEC'!AG65+'6JAN'!AG65+'7FEB'!AG65+'8MAR'!AG65+'9APR'!AG65+'10MAY'!AG65+'11JUN'!AG65+'12JUL'!AG65</f>
        <v>0</v>
      </c>
      <c r="AH65" s="110">
        <f>'2SEPT'!AI66+'3OCT'!AI65+'4NOV'!AH65+'5DEC'!AH65+'6JAN'!AH65+'7FEB'!AH65+'8MAR'!AH65+'9APR'!AH65+'10MAY'!AH65+'11JUN'!AH65+'12JUL'!AH65</f>
        <v>515428.08</v>
      </c>
      <c r="AI65" s="51">
        <f>ORIGINAL!AC66-'TOTAL PMTS'!AH65</f>
        <v>168891.74000000005</v>
      </c>
      <c r="AJ65" s="51">
        <f>ALLOCATION!Z66-'TOTAL PMTS'!AH65</f>
        <v>168891.73999999993</v>
      </c>
    </row>
    <row r="66" spans="1:36">
      <c r="A66" s="124" t="s">
        <v>76</v>
      </c>
      <c r="B66" s="125" t="s">
        <v>251</v>
      </c>
      <c r="C66" s="127" t="s">
        <v>185</v>
      </c>
      <c r="D66" s="73">
        <f>'2SEPT'!D67+'3OCT'!D66+'4NOV'!D66+'5DEC'!D66+'6JAN'!D66+'7FEB'!D66+'8MAR'!D66+'9APR'!D66+'10MAY'!D66+'11JUN'!D66+'12JUL'!D66</f>
        <v>139826.14860000001</v>
      </c>
      <c r="E66" s="73">
        <f>'2SEPT'!E67+'3OCT'!E66+'4NOV'!E66+'5DEC'!E66+'6JAN'!E66+'7FEB'!E66+'8MAR'!E66+'9APR'!E66+'10MAY'!E66+'11JUN'!E66+'12JUL'!E66</f>
        <v>76563.550199999998</v>
      </c>
      <c r="F66" s="73">
        <f>'2SEPT'!F67+'3OCT'!F66+'4NOV'!F66+'5DEC'!F66+'6JAN'!F66+'7FEB'!F66+'8MAR'!F66+'9APR'!F66+'10MAY'!F66+'11JUN'!F66+'12JUL'!F66</f>
        <v>54645.649900000004</v>
      </c>
      <c r="G66" s="73">
        <f>'2SEPT'!G67+'3OCT'!G66+'4NOV'!G66+'5DEC'!G66+'6JAN'!G66+'7FEB'!G66+'8MAR'!G66+'9APR'!G66+'10MAY'!G66+'11JUN'!G66+'12JUL'!G66</f>
        <v>38079.846899999997</v>
      </c>
      <c r="H66" s="73">
        <f>'2SEPT'!H67+'3OCT'!H66+'4NOV'!H66+'5DEC'!H66+'6JAN'!H66+'7FEB'!H66+'8MAR'!H66+'9APR'!H66+'10MAY'!H66+'11JUN'!H66+'12JUL'!H66</f>
        <v>28790.804400000001</v>
      </c>
      <c r="I66" s="104">
        <f>'2SEPT'!I67+'3OCT'!I66+'4NOV'!I66+'5DEC'!I66+'6JAN'!I66+'7FEB'!I66+'8MAR'!I66+'9APR'!I66+'10MAY'!I66+'11JUN'!I66+'12JUL'!I66</f>
        <v>337906</v>
      </c>
      <c r="J66" s="73" t="e">
        <f>'2SEPT'!K67+'3OCT'!K66+'4NOV'!J66+'5DEC'!J66+'6JAN'!J66+'7FEB'!J66+'8MAR'!J66+'9APR'!J66+'10MAY'!J66+'11JUN'!J66+'12JUL'!J66</f>
        <v>#VALUE!</v>
      </c>
      <c r="K66" s="73">
        <f>'2SEPT'!L67+'3OCT'!L66+'4NOV'!K66+'5DEC'!K66+'6JAN'!K66+'7FEB'!K66+'8MAR'!K66+'9APR'!K66+'10MAY'!K66+'11JUN'!K66+'12JUL'!K66</f>
        <v>0</v>
      </c>
      <c r="L66" s="73">
        <f>'2SEPT'!M67+'3OCT'!M66+'4NOV'!L66+'5DEC'!L66+'6JAN'!L66+'7FEB'!L66+'8MAR'!L66+'9APR'!L66+'10MAY'!L66+'11JUN'!L66+'12JUL'!L66</f>
        <v>0</v>
      </c>
      <c r="M66" s="73">
        <f>'2SEPT'!N67+'3OCT'!N66+'4NOV'!M66+'5DEC'!M66+'6JAN'!M66+'7FEB'!M66+'8MAR'!M66+'9APR'!M66+'10MAY'!M66+'11JUN'!M66+'12JUL'!M66</f>
        <v>0</v>
      </c>
      <c r="N66" s="73">
        <f>'2SEPT'!O67+'3OCT'!O66+'4NOV'!N66+'5DEC'!N66+'6JAN'!N66+'7FEB'!N66+'8MAR'!N66+'9APR'!N66+'10MAY'!N66+'11JUN'!N66+'12JUL'!N66</f>
        <v>0</v>
      </c>
      <c r="O66" s="73">
        <f>'2SEPT'!P67+'3OCT'!P66+'4NOV'!O66+'5DEC'!O66+'6JAN'!O66+'7FEB'!O66+'8MAR'!O66+'9APR'!O66+'10MAY'!O66+'11JUN'!O66+'12JUL'!O66</f>
        <v>0</v>
      </c>
      <c r="P66" s="73">
        <f>'2SEPT'!Q67+'3OCT'!Q66+'4NOV'!P66+'5DEC'!P66+'6JAN'!P66+'7FEB'!P66+'8MAR'!P66+'9APR'!P66+'10MAY'!P66+'11JUN'!P66+'12JUL'!P66</f>
        <v>0</v>
      </c>
      <c r="Q66" s="73">
        <f>'2SEPT'!R67+'3OCT'!R66+'4NOV'!Q66+'5DEC'!Q66+'6JAN'!Q66+'7FEB'!Q66+'8MAR'!Q66+'9APR'!Q66+'10MAY'!Q66+'11JUN'!Q66+'12JUL'!Q66</f>
        <v>0</v>
      </c>
      <c r="R66" s="73">
        <f>'2SEPT'!S67+'3OCT'!S66+'4NOV'!R66+'5DEC'!R66+'6JAN'!R66+'7FEB'!R66+'8MAR'!R66+'9APR'!R66+'10MAY'!R66+'11JUN'!R66+'12JUL'!R66</f>
        <v>0</v>
      </c>
      <c r="S66" s="73">
        <f>'2SEPT'!T67+'3OCT'!T66+'4NOV'!S66+'5DEC'!S66+'6JAN'!S66+'7FEB'!S66+'8MAR'!S66+'9APR'!S66+'10MAY'!S66+'11JUN'!S66+'12JUL'!S66</f>
        <v>0</v>
      </c>
      <c r="T66" s="105">
        <f>'2SEPT'!U67+'3OCT'!U66+'4NOV'!T66+'5DEC'!T66+'6JAN'!T66+'7FEB'!T66+'8MAR'!T66+'9APR'!T66+'10MAY'!T66+'11JUN'!T66+'12JUL'!T66</f>
        <v>0</v>
      </c>
      <c r="U66" s="73">
        <f>'2SEPT'!V67+'3OCT'!V66+'4NOV'!U66+'5DEC'!U66+'6JAN'!U66+'7FEB'!U66+'8MAR'!U66+'9APR'!U66+'10MAY'!U66+'11JUN'!U66+'12JUL'!U66</f>
        <v>0</v>
      </c>
      <c r="V66" s="73">
        <f>'2SEPT'!W67+'3OCT'!W66+'4NOV'!V66+'5DEC'!V66+'6JAN'!V66+'7FEB'!V66+'8MAR'!V66+'9APR'!V66+'10MAY'!V66+'11JUN'!V66+'12JUL'!V66</f>
        <v>0</v>
      </c>
      <c r="W66" s="73">
        <f>'2SEPT'!X67+'3OCT'!X66+'4NOV'!W66+'5DEC'!W66+'6JAN'!W66+'7FEB'!W66+'8MAR'!W66+'9APR'!W66+'10MAY'!W66+'11JUN'!W66+'12JUL'!W66</f>
        <v>0</v>
      </c>
      <c r="X66" s="73">
        <f>'2SEPT'!Y67+'3OCT'!Y66+'4NOV'!X66+'5DEC'!X66+'6JAN'!X66+'7FEB'!X66+'8MAR'!X66+'9APR'!X66+'10MAY'!X66+'11JUN'!X66+'12JUL'!X66</f>
        <v>0</v>
      </c>
      <c r="Y66" s="106">
        <f>'2SEPT'!Z67+'3OCT'!Z66+'4NOV'!Y66+'5DEC'!Y66+'6JAN'!Y66+'7FEB'!Y66+'8MAR'!Y66+'9APR'!Y66+'10MAY'!Y66+'11JUN'!Y66+'12JUL'!Y66</f>
        <v>0</v>
      </c>
      <c r="Z66" s="73">
        <f>'2SEPT'!AA67+'3OCT'!AA66+'4NOV'!Z66+'5DEC'!Z66+'6JAN'!Z66+'7FEB'!Z66+'8MAR'!Z66+'9APR'!Z66+'10MAY'!Z66+'11JUN'!Z66+'12JUL'!Z66</f>
        <v>0</v>
      </c>
      <c r="AA66" s="73">
        <f>'2SEPT'!AB67+'3OCT'!AB66+'4NOV'!AA66+'5DEC'!AA66+'6JAN'!AA66+'7FEB'!AA66+'8MAR'!AA66+'9APR'!AA66+'10MAY'!AA66+'11JUN'!AA66+'12JUL'!AA66</f>
        <v>0</v>
      </c>
      <c r="AB66" s="73">
        <f>'2SEPT'!AC67+'3OCT'!AC66+'4NOV'!AB66+'5DEC'!AB66+'6JAN'!AB66+'7FEB'!AB66+'8MAR'!AB66+'9APR'!AB66+'10MAY'!AB66+'11JUN'!AB66+'12JUL'!AB66</f>
        <v>0</v>
      </c>
      <c r="AC66" s="73">
        <f>'2SEPT'!AD67+'3OCT'!AD66+'4NOV'!AC66+'5DEC'!AC66+'6JAN'!AC66+'7FEB'!AC66+'8MAR'!AC66+'9APR'!AC66+'10MAY'!AC66+'11JUN'!AC66+'12JUL'!AC66</f>
        <v>0</v>
      </c>
      <c r="AD66" s="107">
        <f>'2SEPT'!AE67+'3OCT'!AE66+'4NOV'!AD66+'5DEC'!AD66+'6JAN'!AD66+'7FEB'!AD66+'8MAR'!AD66+'9APR'!AD66+'10MAY'!AD66+'11JUN'!AD66+'12JUL'!AD66</f>
        <v>0</v>
      </c>
      <c r="AE66" s="73">
        <f>'2SEPT'!AF67+'3OCT'!AF66+'4NOV'!AE66+'5DEC'!AE66+'6JAN'!AE66+'7FEB'!AE66+'8MAR'!AE66+'9APR'!AE66+'10MAY'!AE66+'11JUN'!AE66+'12JUL'!AE66</f>
        <v>0</v>
      </c>
      <c r="AF66" s="73">
        <f>'2SEPT'!AG67+'3OCT'!AG66+'4NOV'!AF66+'5DEC'!AF66+'6JAN'!AF66+'7FEB'!AF66+'8MAR'!AF66+'9APR'!AF66+'10MAY'!AF66+'11JUN'!AF66+'12JUL'!AF66</f>
        <v>0</v>
      </c>
      <c r="AG66" s="73">
        <f>'2SEPT'!AH67+'3OCT'!AH66+'4NOV'!AG66+'5DEC'!AG66+'6JAN'!AG66+'7FEB'!AG66+'8MAR'!AG66+'9APR'!AG66+'10MAY'!AG66+'11JUN'!AG66+'12JUL'!AG66</f>
        <v>0</v>
      </c>
      <c r="AH66" s="110">
        <f>'2SEPT'!AI67+'3OCT'!AI66+'4NOV'!AH66+'5DEC'!AH66+'6JAN'!AH66+'7FEB'!AH66+'8MAR'!AH66+'9APR'!AH66+'10MAY'!AH66+'11JUN'!AH66+'12JUL'!AH66</f>
        <v>410083.82</v>
      </c>
      <c r="AI66" s="51">
        <f>ORIGINAL!AC67-'TOTAL PMTS'!AH66</f>
        <v>29164186.370000001</v>
      </c>
      <c r="AJ66" s="51">
        <f>ALLOCATION!Z67-'TOTAL PMTS'!AH66</f>
        <v>29493790.370000001</v>
      </c>
    </row>
    <row r="67" spans="1:36">
      <c r="A67" s="124" t="s">
        <v>77</v>
      </c>
      <c r="B67" s="125" t="s">
        <v>252</v>
      </c>
      <c r="C67" s="131" t="s">
        <v>181</v>
      </c>
      <c r="D67" s="73">
        <f>'2SEPT'!D68+'3OCT'!D67+'4NOV'!D67+'5DEC'!D67+'6JAN'!D67+'7FEB'!D67+'8MAR'!D67+'9APR'!D67+'10MAY'!D67+'11JUN'!D67+'12JUL'!D67</f>
        <v>4800553.9284000006</v>
      </c>
      <c r="E67" s="73">
        <f>'2SEPT'!E68+'3OCT'!E67+'4NOV'!E67+'5DEC'!E67+'6JAN'!E67+'7FEB'!E67+'8MAR'!E67+'9APR'!E67+'10MAY'!E67+'11JUN'!E67+'12JUL'!E67</f>
        <v>2628668.4388000001</v>
      </c>
      <c r="F67" s="73">
        <f>'2SEPT'!F68+'3OCT'!F67+'4NOV'!F67+'5DEC'!F67+'6JAN'!F67+'7FEB'!F67+'8MAR'!F67+'9APR'!F67+'10MAY'!F67+'11JUN'!F67+'12JUL'!F67</f>
        <v>1876083.7305999999</v>
      </c>
      <c r="G67" s="73">
        <f>'2SEPT'!G68+'3OCT'!G67+'4NOV'!G67+'5DEC'!G67+'6JAN'!G67+'7FEB'!G67+'8MAR'!G67+'9APR'!G67+'10MAY'!G67+'11JUN'!G67+'12JUL'!G67</f>
        <v>1307351.4486</v>
      </c>
      <c r="H67" s="73">
        <f>'2SEPT'!H68+'3OCT'!H67+'4NOV'!H67+'5DEC'!H67+'6JAN'!H67+'7FEB'!H67+'8MAR'!H67+'9APR'!H67+'10MAY'!H67+'11JUN'!H67+'12JUL'!H67</f>
        <v>988505.45360000001</v>
      </c>
      <c r="I67" s="104">
        <f>'2SEPT'!I68+'3OCT'!I67+'4NOV'!I67+'5DEC'!I67+'6JAN'!I67+'7FEB'!I67+'8MAR'!I67+'9APR'!I67+'10MAY'!I67+'11JUN'!I67+'12JUL'!I67</f>
        <v>11601163</v>
      </c>
      <c r="J67" s="73" t="e">
        <f>'2SEPT'!K68+'3OCT'!K67+'4NOV'!J67+'5DEC'!J67+'6JAN'!J67+'7FEB'!J67+'8MAR'!J67+'9APR'!J67+'10MAY'!J67+'11JUN'!J67+'12JUL'!J67</f>
        <v>#VALUE!</v>
      </c>
      <c r="K67" s="73">
        <f>'2SEPT'!L68+'3OCT'!L67+'4NOV'!K67+'5DEC'!K67+'6JAN'!K67+'7FEB'!K67+'8MAR'!K67+'9APR'!K67+'10MAY'!K67+'11JUN'!K67+'12JUL'!K67</f>
        <v>1000000</v>
      </c>
      <c r="L67" s="73">
        <f>'2SEPT'!M68+'3OCT'!M67+'4NOV'!L67+'5DEC'!L67+'6JAN'!L67+'7FEB'!L67+'8MAR'!L67+'9APR'!L67+'10MAY'!L67+'11JUN'!L67+'12JUL'!L67</f>
        <v>100000</v>
      </c>
      <c r="M67" s="73">
        <f>'2SEPT'!N68+'3OCT'!N67+'4NOV'!M67+'5DEC'!M67+'6JAN'!M67+'7FEB'!M67+'8MAR'!M67+'9APR'!M67+'10MAY'!M67+'11JUN'!M67+'12JUL'!M67</f>
        <v>500000</v>
      </c>
      <c r="N67" s="73">
        <f>'2SEPT'!O68+'3OCT'!O67+'4NOV'!N67+'5DEC'!N67+'6JAN'!N67+'7FEB'!N67+'8MAR'!N67+'9APR'!N67+'10MAY'!N67+'11JUN'!N67+'12JUL'!N67</f>
        <v>0</v>
      </c>
      <c r="O67" s="73">
        <f>'2SEPT'!P68+'3OCT'!P67+'4NOV'!O67+'5DEC'!O67+'6JAN'!O67+'7FEB'!O67+'8MAR'!O67+'9APR'!O67+'10MAY'!O67+'11JUN'!O67+'12JUL'!O67</f>
        <v>260617</v>
      </c>
      <c r="P67" s="73">
        <f>'2SEPT'!Q68+'3OCT'!Q67+'4NOV'!P67+'5DEC'!P67+'6JAN'!P67+'7FEB'!P67+'8MAR'!P67+'9APR'!P67+'10MAY'!P67+'11JUN'!P67+'12JUL'!P67</f>
        <v>0</v>
      </c>
      <c r="Q67" s="73">
        <f>'2SEPT'!R68+'3OCT'!R67+'4NOV'!Q67+'5DEC'!Q67+'6JAN'!Q67+'7FEB'!Q67+'8MAR'!Q67+'9APR'!Q67+'10MAY'!Q67+'11JUN'!Q67+'12JUL'!Q67</f>
        <v>0</v>
      </c>
      <c r="R67" s="73">
        <f>'2SEPT'!S68+'3OCT'!S67+'4NOV'!R67+'5DEC'!R67+'6JAN'!R67+'7FEB'!R67+'8MAR'!R67+'9APR'!R67+'10MAY'!R67+'11JUN'!R67+'12JUL'!R67</f>
        <v>925932</v>
      </c>
      <c r="S67" s="73">
        <f>'2SEPT'!T68+'3OCT'!T67+'4NOV'!S67+'5DEC'!S67+'6JAN'!S67+'7FEB'!S67+'8MAR'!S67+'9APR'!S67+'10MAY'!S67+'11JUN'!S67+'12JUL'!S67</f>
        <v>0</v>
      </c>
      <c r="T67" s="105">
        <f>'2SEPT'!U68+'3OCT'!U67+'4NOV'!T67+'5DEC'!T67+'6JAN'!T67+'7FEB'!T67+'8MAR'!T67+'9APR'!T67+'10MAY'!T67+'11JUN'!T67+'12JUL'!T67</f>
        <v>925932</v>
      </c>
      <c r="U67" s="73">
        <f>'2SEPT'!V68+'3OCT'!V67+'4NOV'!U67+'5DEC'!U67+'6JAN'!U67+'7FEB'!U67+'8MAR'!U67+'9APR'!U67+'10MAY'!U67+'11JUN'!U67+'12JUL'!U67</f>
        <v>0</v>
      </c>
      <c r="V67" s="73">
        <f>'2SEPT'!W68+'3OCT'!W67+'4NOV'!V67+'5DEC'!V67+'6JAN'!V67+'7FEB'!V67+'8MAR'!V67+'9APR'!V67+'10MAY'!V67+'11JUN'!V67+'12JUL'!V67</f>
        <v>0</v>
      </c>
      <c r="W67" s="73">
        <f>'2SEPT'!X68+'3OCT'!X67+'4NOV'!W67+'5DEC'!W67+'6JAN'!W67+'7FEB'!W67+'8MAR'!W67+'9APR'!W67+'10MAY'!W67+'11JUN'!W67+'12JUL'!W67</f>
        <v>0</v>
      </c>
      <c r="X67" s="73">
        <f>'2SEPT'!Y68+'3OCT'!Y67+'4NOV'!X67+'5DEC'!X67+'6JAN'!X67+'7FEB'!X67+'8MAR'!X67+'9APR'!X67+'10MAY'!X67+'11JUN'!X67+'12JUL'!X67</f>
        <v>0</v>
      </c>
      <c r="Y67" s="106">
        <f>'2SEPT'!Z68+'3OCT'!Z67+'4NOV'!Y67+'5DEC'!Y67+'6JAN'!Y67+'7FEB'!Y67+'8MAR'!Y67+'9APR'!Y67+'10MAY'!Y67+'11JUN'!Y67+'12JUL'!Y67</f>
        <v>0</v>
      </c>
      <c r="Z67" s="73">
        <f>'2SEPT'!AA68+'3OCT'!AA67+'4NOV'!Z67+'5DEC'!Z67+'6JAN'!Z67+'7FEB'!Z67+'8MAR'!Z67+'9APR'!Z67+'10MAY'!Z67+'11JUN'!Z67+'12JUL'!Z67</f>
        <v>0</v>
      </c>
      <c r="AA67" s="73">
        <f>'2SEPT'!AB68+'3OCT'!AB67+'4NOV'!AA67+'5DEC'!AA67+'6JAN'!AA67+'7FEB'!AA67+'8MAR'!AA67+'9APR'!AA67+'10MAY'!AA67+'11JUN'!AA67+'12JUL'!AA67</f>
        <v>483919</v>
      </c>
      <c r="AB67" s="73">
        <f>'2SEPT'!AC68+'3OCT'!AC67+'4NOV'!AB67+'5DEC'!AB67+'6JAN'!AB67+'7FEB'!AB67+'8MAR'!AB67+'9APR'!AB67+'10MAY'!AB67+'11JUN'!AB67+'12JUL'!AB67</f>
        <v>0</v>
      </c>
      <c r="AC67" s="73">
        <f>'2SEPT'!AD68+'3OCT'!AD67+'4NOV'!AC67+'5DEC'!AC67+'6JAN'!AC67+'7FEB'!AC67+'8MAR'!AC67+'9APR'!AC67+'10MAY'!AC67+'11JUN'!AC67+'12JUL'!AC67</f>
        <v>0</v>
      </c>
      <c r="AD67" s="107">
        <f>'2SEPT'!AE68+'3OCT'!AE67+'4NOV'!AD67+'5DEC'!AD67+'6JAN'!AD67+'7FEB'!AD67+'8MAR'!AD67+'9APR'!AD67+'10MAY'!AD67+'11JUN'!AD67+'12JUL'!AD67</f>
        <v>483919</v>
      </c>
      <c r="AE67" s="73">
        <f>'2SEPT'!AF68+'3OCT'!AF67+'4NOV'!AE67+'5DEC'!AE67+'6JAN'!AE67+'7FEB'!AE67+'8MAR'!AE67+'9APR'!AE67+'10MAY'!AE67+'11JUN'!AE67+'12JUL'!AE67</f>
        <v>0</v>
      </c>
      <c r="AF67" s="73">
        <f>'2SEPT'!AG68+'3OCT'!AG67+'4NOV'!AF67+'5DEC'!AF67+'6JAN'!AF67+'7FEB'!AF67+'8MAR'!AF67+'9APR'!AF67+'10MAY'!AF67+'11JUN'!AF67+'12JUL'!AF67</f>
        <v>0</v>
      </c>
      <c r="AG67" s="73">
        <f>'2SEPT'!AH68+'3OCT'!AH67+'4NOV'!AG67+'5DEC'!AG67+'6JAN'!AG67+'7FEB'!AG67+'8MAR'!AG67+'9APR'!AG67+'10MAY'!AG67+'11JUN'!AG67+'12JUL'!AG67</f>
        <v>0</v>
      </c>
      <c r="AH67" s="110">
        <f>'2SEPT'!AI68+'3OCT'!AI67+'4NOV'!AH67+'5DEC'!AH67+'6JAN'!AH67+'7FEB'!AH67+'8MAR'!AH67+'9APR'!AH67+'10MAY'!AH67+'11JUN'!AH67+'12JUL'!AH67</f>
        <v>14851574.190000001</v>
      </c>
      <c r="AI67" s="51">
        <f>ORIGINAL!AC68-'TOTAL PMTS'!AH67</f>
        <v>-13986590.670000002</v>
      </c>
      <c r="AJ67" s="51">
        <f>ALLOCATION!Z68-'TOTAL PMTS'!AH67</f>
        <v>-13986590.670000002</v>
      </c>
    </row>
    <row r="68" spans="1:36">
      <c r="A68" s="124" t="s">
        <v>78</v>
      </c>
      <c r="B68" s="125" t="s">
        <v>253</v>
      </c>
      <c r="C68" s="130" t="s">
        <v>190</v>
      </c>
      <c r="D68" s="73">
        <f>'2SEPT'!D69+'3OCT'!D68+'4NOV'!D68+'5DEC'!D68+'6JAN'!D68+'7FEB'!D68+'8MAR'!D68+'9APR'!D68+'10MAY'!D68+'11JUN'!D68+'12JUL'!D68</f>
        <v>157930.0624</v>
      </c>
      <c r="E68" s="73">
        <f>'2SEPT'!E69+'3OCT'!E68+'4NOV'!E68+'5DEC'!E68+'6JAN'!E68+'7FEB'!E68+'8MAR'!E68+'9APR'!E68+'10MAY'!E68+'11JUN'!E68+'12JUL'!E68</f>
        <v>86480.276799999992</v>
      </c>
      <c r="F68" s="73">
        <f>'2SEPT'!F69+'3OCT'!F68+'4NOV'!F68+'5DEC'!F68+'6JAN'!F68+'7FEB'!F68+'8MAR'!F68+'9APR'!F68+'10MAY'!F68+'11JUN'!F68+'12JUL'!F68</f>
        <v>61722.061600000001</v>
      </c>
      <c r="G68" s="73">
        <f>'2SEPT'!G69+'3OCT'!G68+'4NOV'!G68+'5DEC'!G68+'6JAN'!G68+'7FEB'!G68+'8MAR'!G68+'9APR'!G68+'10MAY'!G68+'11JUN'!G68+'12JUL'!G68</f>
        <v>43009.709600000002</v>
      </c>
      <c r="H68" s="73">
        <f>'2SEPT'!H69+'3OCT'!H68+'4NOV'!H68+'5DEC'!H68+'6JAN'!H68+'7FEB'!H68+'8MAR'!H68+'9APR'!H68+'10MAY'!H68+'11JUN'!H68+'12JUL'!H68</f>
        <v>32520.889600000002</v>
      </c>
      <c r="I68" s="104">
        <f>'2SEPT'!I69+'3OCT'!I68+'4NOV'!I68+'5DEC'!I68+'6JAN'!I68+'7FEB'!I68+'8MAR'!I68+'9APR'!I68+'10MAY'!I68+'11JUN'!I68+'12JUL'!I68</f>
        <v>381663</v>
      </c>
      <c r="J68" s="73" t="e">
        <f>'2SEPT'!K69+'3OCT'!K68+'4NOV'!J68+'5DEC'!J68+'6JAN'!J68+'7FEB'!J68+'8MAR'!J68+'9APR'!J68+'10MAY'!J68+'11JUN'!J68+'12JUL'!J68</f>
        <v>#VALUE!</v>
      </c>
      <c r="K68" s="73">
        <f>'2SEPT'!L69+'3OCT'!L68+'4NOV'!K68+'5DEC'!K68+'6JAN'!K68+'7FEB'!K68+'8MAR'!K68+'9APR'!K68+'10MAY'!K68+'11JUN'!K68+'12JUL'!K68</f>
        <v>0</v>
      </c>
      <c r="L68" s="73">
        <f>'2SEPT'!M69+'3OCT'!M68+'4NOV'!L68+'5DEC'!L68+'6JAN'!L68+'7FEB'!L68+'8MAR'!L68+'9APR'!L68+'10MAY'!L68+'11JUN'!L68+'12JUL'!L68</f>
        <v>0</v>
      </c>
      <c r="M68" s="73">
        <f>'2SEPT'!N69+'3OCT'!N68+'4NOV'!M68+'5DEC'!M68+'6JAN'!M68+'7FEB'!M68+'8MAR'!M68+'9APR'!M68+'10MAY'!M68+'11JUN'!M68+'12JUL'!M68</f>
        <v>0</v>
      </c>
      <c r="N68" s="73">
        <f>'2SEPT'!O69+'3OCT'!O68+'4NOV'!N68+'5DEC'!N68+'6JAN'!N68+'7FEB'!N68+'8MAR'!N68+'9APR'!N68+'10MAY'!N68+'11JUN'!N68+'12JUL'!N68</f>
        <v>0</v>
      </c>
      <c r="O68" s="73">
        <f>'2SEPT'!P69+'3OCT'!P68+'4NOV'!O68+'5DEC'!O68+'6JAN'!O68+'7FEB'!O68+'8MAR'!O68+'9APR'!O68+'10MAY'!O68+'11JUN'!O68+'12JUL'!O68</f>
        <v>0</v>
      </c>
      <c r="P68" s="73">
        <f>'2SEPT'!Q69+'3OCT'!Q68+'4NOV'!P68+'5DEC'!P68+'6JAN'!P68+'7FEB'!P68+'8MAR'!P68+'9APR'!P68+'10MAY'!P68+'11JUN'!P68+'12JUL'!P68</f>
        <v>0</v>
      </c>
      <c r="Q68" s="73">
        <f>'2SEPT'!R69+'3OCT'!R68+'4NOV'!Q68+'5DEC'!Q68+'6JAN'!Q68+'7FEB'!Q68+'8MAR'!Q68+'9APR'!Q68+'10MAY'!Q68+'11JUN'!Q68+'12JUL'!Q68</f>
        <v>0</v>
      </c>
      <c r="R68" s="73">
        <f>'2SEPT'!S69+'3OCT'!S68+'4NOV'!R68+'5DEC'!R68+'6JAN'!R68+'7FEB'!R68+'8MAR'!R68+'9APR'!R68+'10MAY'!R68+'11JUN'!R68+'12JUL'!R68</f>
        <v>0</v>
      </c>
      <c r="S68" s="73">
        <f>'2SEPT'!T69+'3OCT'!T68+'4NOV'!S68+'5DEC'!S68+'6JAN'!S68+'7FEB'!S68+'8MAR'!S68+'9APR'!S68+'10MAY'!S68+'11JUN'!S68+'12JUL'!S68</f>
        <v>0</v>
      </c>
      <c r="T68" s="105">
        <f>'2SEPT'!U69+'3OCT'!U68+'4NOV'!T68+'5DEC'!T68+'6JAN'!T68+'7FEB'!T68+'8MAR'!T68+'9APR'!T68+'10MAY'!T68+'11JUN'!T68+'12JUL'!T68</f>
        <v>0</v>
      </c>
      <c r="U68" s="73">
        <f>'2SEPT'!V69+'3OCT'!V68+'4NOV'!U68+'5DEC'!U68+'6JAN'!U68+'7FEB'!U68+'8MAR'!U68+'9APR'!U68+'10MAY'!U68+'11JUN'!U68+'12JUL'!U68</f>
        <v>0</v>
      </c>
      <c r="V68" s="73">
        <f>'2SEPT'!W69+'3OCT'!W68+'4NOV'!V68+'5DEC'!V68+'6JAN'!V68+'7FEB'!V68+'8MAR'!V68+'9APR'!V68+'10MAY'!V68+'11JUN'!V68+'12JUL'!V68</f>
        <v>0</v>
      </c>
      <c r="W68" s="73">
        <f>'2SEPT'!X69+'3OCT'!X68+'4NOV'!W68+'5DEC'!W68+'6JAN'!W68+'7FEB'!W68+'8MAR'!W68+'9APR'!W68+'10MAY'!W68+'11JUN'!W68+'12JUL'!W68</f>
        <v>0</v>
      </c>
      <c r="X68" s="73">
        <f>'2SEPT'!Y69+'3OCT'!Y68+'4NOV'!X68+'5DEC'!X68+'6JAN'!X68+'7FEB'!X68+'8MAR'!X68+'9APR'!X68+'10MAY'!X68+'11JUN'!X68+'12JUL'!X68</f>
        <v>0</v>
      </c>
      <c r="Y68" s="106">
        <f>'2SEPT'!Z69+'3OCT'!Z68+'4NOV'!Y68+'5DEC'!Y68+'6JAN'!Y68+'7FEB'!Y68+'8MAR'!Y68+'9APR'!Y68+'10MAY'!Y68+'11JUN'!Y68+'12JUL'!Y68</f>
        <v>0</v>
      </c>
      <c r="Z68" s="73">
        <f>'2SEPT'!AA69+'3OCT'!AA68+'4NOV'!Z68+'5DEC'!Z68+'6JAN'!Z68+'7FEB'!Z68+'8MAR'!Z68+'9APR'!Z68+'10MAY'!Z68+'11JUN'!Z68+'12JUL'!Z68</f>
        <v>0</v>
      </c>
      <c r="AA68" s="73">
        <f>'2SEPT'!AB69+'3OCT'!AB68+'4NOV'!AA68+'5DEC'!AA68+'6JAN'!AA68+'7FEB'!AA68+'8MAR'!AA68+'9APR'!AA68+'10MAY'!AA68+'11JUN'!AA68+'12JUL'!AA68</f>
        <v>0</v>
      </c>
      <c r="AB68" s="73">
        <f>'2SEPT'!AC69+'3OCT'!AC68+'4NOV'!AB68+'5DEC'!AB68+'6JAN'!AB68+'7FEB'!AB68+'8MAR'!AB68+'9APR'!AB68+'10MAY'!AB68+'11JUN'!AB68+'12JUL'!AB68</f>
        <v>0</v>
      </c>
      <c r="AC68" s="73">
        <f>'2SEPT'!AD69+'3OCT'!AD68+'4NOV'!AC68+'5DEC'!AC68+'6JAN'!AC68+'7FEB'!AC68+'8MAR'!AC68+'9APR'!AC68+'10MAY'!AC68+'11JUN'!AC68+'12JUL'!AC68</f>
        <v>0</v>
      </c>
      <c r="AD68" s="107">
        <f>'2SEPT'!AE69+'3OCT'!AE68+'4NOV'!AD68+'5DEC'!AD68+'6JAN'!AD68+'7FEB'!AD68+'8MAR'!AD68+'9APR'!AD68+'10MAY'!AD68+'11JUN'!AD68+'12JUL'!AD68</f>
        <v>0</v>
      </c>
      <c r="AE68" s="73">
        <f>'2SEPT'!AF69+'3OCT'!AF68+'4NOV'!AE68+'5DEC'!AE68+'6JAN'!AE68+'7FEB'!AE68+'8MAR'!AE68+'9APR'!AE68+'10MAY'!AE68+'11JUN'!AE68+'12JUL'!AE68</f>
        <v>0</v>
      </c>
      <c r="AF68" s="73">
        <f>'2SEPT'!AG69+'3OCT'!AG68+'4NOV'!AF68+'5DEC'!AF68+'6JAN'!AF68+'7FEB'!AF68+'8MAR'!AF68+'9APR'!AF68+'10MAY'!AF68+'11JUN'!AF68+'12JUL'!AF68</f>
        <v>10000</v>
      </c>
      <c r="AG68" s="73">
        <f>'2SEPT'!AH69+'3OCT'!AH68+'4NOV'!AG68+'5DEC'!AG68+'6JAN'!AG68+'7FEB'!AG68+'8MAR'!AG68+'9APR'!AG68+'10MAY'!AG68+'11JUN'!AG68+'12JUL'!AG68</f>
        <v>0</v>
      </c>
      <c r="AH68" s="110">
        <f>'2SEPT'!AI69+'3OCT'!AI68+'4NOV'!AH68+'5DEC'!AH68+'6JAN'!AH68+'7FEB'!AH68+'8MAR'!AH68+'9APR'!AH68+'10MAY'!AH68+'11JUN'!AH68+'12JUL'!AH68</f>
        <v>7013505.5199999996</v>
      </c>
      <c r="AI68" s="51">
        <f>ORIGINAL!AC69-'TOTAL PMTS'!AH68</f>
        <v>-6902199.5199999996</v>
      </c>
      <c r="AJ68" s="51">
        <f>ALLOCATION!Z69-'TOTAL PMTS'!AH68</f>
        <v>-6902199.5199999996</v>
      </c>
    </row>
    <row r="69" spans="1:36">
      <c r="A69" s="124" t="s">
        <v>79</v>
      </c>
      <c r="B69" s="125" t="s">
        <v>254</v>
      </c>
      <c r="C69" s="129" t="s">
        <v>187</v>
      </c>
      <c r="D69" s="73">
        <f>'2SEPT'!D70+'3OCT'!D69+'4NOV'!D69+'5DEC'!D69+'6JAN'!D69+'7FEB'!D69+'8MAR'!D69+'9APR'!D69+'10MAY'!D69+'11JUN'!D69+'12JUL'!D69</f>
        <v>25125.843799999999</v>
      </c>
      <c r="E69" s="73">
        <f>'2SEPT'!E70+'3OCT'!E69+'4NOV'!E69+'5DEC'!E69+'6JAN'!E69+'7FEB'!E69+'8MAR'!E69+'9APR'!E69+'10MAY'!E69+'11JUN'!E69+'12JUL'!E69</f>
        <v>13757.7366</v>
      </c>
      <c r="F69" s="73">
        <f>'2SEPT'!F70+'3OCT'!F69+'4NOV'!F69+'5DEC'!F69+'6JAN'!F69+'7FEB'!F69+'8MAR'!F69+'9APR'!F69+'10MAY'!F69+'11JUN'!F69+'12JUL'!F69</f>
        <v>9820.6566999999995</v>
      </c>
      <c r="G69" s="73">
        <f>'2SEPT'!G70+'3OCT'!G69+'4NOV'!G69+'5DEC'!G69+'6JAN'!G69+'7FEB'!G69+'8MAR'!G69+'9APR'!G69+'10MAY'!G69+'11JUN'!G69+'12JUL'!G69</f>
        <v>6844.4576999999999</v>
      </c>
      <c r="H69" s="73">
        <f>'2SEPT'!H70+'3OCT'!H69+'4NOV'!H69+'5DEC'!H69+'6JAN'!H69+'7FEB'!H69+'8MAR'!H69+'9APR'!H69+'10MAY'!H69+'11JUN'!H69+'12JUL'!H69</f>
        <v>5173.3051999999998</v>
      </c>
      <c r="I69" s="104">
        <f>'2SEPT'!I70+'3OCT'!I69+'4NOV'!I69+'5DEC'!I69+'6JAN'!I69+'7FEB'!I69+'8MAR'!I69+'9APR'!I69+'10MAY'!I69+'11JUN'!I69+'12JUL'!I69</f>
        <v>60722</v>
      </c>
      <c r="J69" s="73" t="e">
        <f>'2SEPT'!K70+'3OCT'!K69+'4NOV'!J69+'5DEC'!J69+'6JAN'!J69+'7FEB'!J69+'8MAR'!J69+'9APR'!J69+'10MAY'!J69+'11JUN'!J69+'12JUL'!J69</f>
        <v>#VALUE!</v>
      </c>
      <c r="K69" s="73">
        <f>'2SEPT'!L70+'3OCT'!L69+'4NOV'!K69+'5DEC'!K69+'6JAN'!K69+'7FEB'!K69+'8MAR'!K69+'9APR'!K69+'10MAY'!K69+'11JUN'!K69+'12JUL'!K69</f>
        <v>0</v>
      </c>
      <c r="L69" s="73">
        <f>'2SEPT'!M70+'3OCT'!M69+'4NOV'!L69+'5DEC'!L69+'6JAN'!L69+'7FEB'!L69+'8MAR'!L69+'9APR'!L69+'10MAY'!L69+'11JUN'!L69+'12JUL'!L69</f>
        <v>0</v>
      </c>
      <c r="M69" s="73">
        <f>'2SEPT'!N70+'3OCT'!N69+'4NOV'!M69+'5DEC'!M69+'6JAN'!M69+'7FEB'!M69+'8MAR'!M69+'9APR'!M69+'10MAY'!M69+'11JUN'!M69+'12JUL'!M69</f>
        <v>0</v>
      </c>
      <c r="N69" s="73">
        <f>'2SEPT'!O70+'3OCT'!O69+'4NOV'!N69+'5DEC'!N69+'6JAN'!N69+'7FEB'!N69+'8MAR'!N69+'9APR'!N69+'10MAY'!N69+'11JUN'!N69+'12JUL'!N69</f>
        <v>0</v>
      </c>
      <c r="O69" s="73">
        <f>'2SEPT'!P70+'3OCT'!P69+'4NOV'!O69+'5DEC'!O69+'6JAN'!O69+'7FEB'!O69+'8MAR'!O69+'9APR'!O69+'10MAY'!O69+'11JUN'!O69+'12JUL'!O69</f>
        <v>0</v>
      </c>
      <c r="P69" s="73">
        <f>'2SEPT'!Q70+'3OCT'!Q69+'4NOV'!P69+'5DEC'!P69+'6JAN'!P69+'7FEB'!P69+'8MAR'!P69+'9APR'!P69+'10MAY'!P69+'11JUN'!P69+'12JUL'!P69</f>
        <v>0</v>
      </c>
      <c r="Q69" s="73">
        <f>'2SEPT'!R70+'3OCT'!R69+'4NOV'!Q69+'5DEC'!Q69+'6JAN'!Q69+'7FEB'!Q69+'8MAR'!Q69+'9APR'!Q69+'10MAY'!Q69+'11JUN'!Q69+'12JUL'!Q69</f>
        <v>0</v>
      </c>
      <c r="R69" s="73">
        <f>'2SEPT'!S70+'3OCT'!S69+'4NOV'!R69+'5DEC'!R69+'6JAN'!R69+'7FEB'!R69+'8MAR'!R69+'9APR'!R69+'10MAY'!R69+'11JUN'!R69+'12JUL'!R69</f>
        <v>0</v>
      </c>
      <c r="S69" s="73">
        <f>'2SEPT'!T70+'3OCT'!T69+'4NOV'!S69+'5DEC'!S69+'6JAN'!S69+'7FEB'!S69+'8MAR'!S69+'9APR'!S69+'10MAY'!S69+'11JUN'!S69+'12JUL'!S69</f>
        <v>0</v>
      </c>
      <c r="T69" s="105">
        <f>'2SEPT'!U70+'3OCT'!U69+'4NOV'!T69+'5DEC'!T69+'6JAN'!T69+'7FEB'!T69+'8MAR'!T69+'9APR'!T69+'10MAY'!T69+'11JUN'!T69+'12JUL'!T69</f>
        <v>0</v>
      </c>
      <c r="U69" s="73">
        <f>'2SEPT'!V70+'3OCT'!V69+'4NOV'!U69+'5DEC'!U69+'6JAN'!U69+'7FEB'!U69+'8MAR'!U69+'9APR'!U69+'10MAY'!U69+'11JUN'!U69+'12JUL'!U69</f>
        <v>0</v>
      </c>
      <c r="V69" s="73">
        <f>'2SEPT'!W70+'3OCT'!W69+'4NOV'!V69+'5DEC'!V69+'6JAN'!V69+'7FEB'!V69+'8MAR'!V69+'9APR'!V69+'10MAY'!V69+'11JUN'!V69+'12JUL'!V69</f>
        <v>0</v>
      </c>
      <c r="W69" s="73">
        <f>'2SEPT'!X70+'3OCT'!X69+'4NOV'!W69+'5DEC'!W69+'6JAN'!W69+'7FEB'!W69+'8MAR'!W69+'9APR'!W69+'10MAY'!W69+'11JUN'!W69+'12JUL'!W69</f>
        <v>0</v>
      </c>
      <c r="X69" s="73">
        <f>'2SEPT'!Y70+'3OCT'!Y69+'4NOV'!X69+'5DEC'!X69+'6JAN'!X69+'7FEB'!X69+'8MAR'!X69+'9APR'!X69+'10MAY'!X69+'11JUN'!X69+'12JUL'!X69</f>
        <v>0</v>
      </c>
      <c r="Y69" s="106">
        <f>'2SEPT'!Z70+'3OCT'!Z69+'4NOV'!Y69+'5DEC'!Y69+'6JAN'!Y69+'7FEB'!Y69+'8MAR'!Y69+'9APR'!Y69+'10MAY'!Y69+'11JUN'!Y69+'12JUL'!Y69</f>
        <v>0</v>
      </c>
      <c r="Z69" s="73">
        <f>'2SEPT'!AA70+'3OCT'!AA69+'4NOV'!Z69+'5DEC'!Z69+'6JAN'!Z69+'7FEB'!Z69+'8MAR'!Z69+'9APR'!Z69+'10MAY'!Z69+'11JUN'!Z69+'12JUL'!Z69</f>
        <v>0</v>
      </c>
      <c r="AA69" s="73">
        <f>'2SEPT'!AB70+'3OCT'!AB69+'4NOV'!AA69+'5DEC'!AA69+'6JAN'!AA69+'7FEB'!AA69+'8MAR'!AA69+'9APR'!AA69+'10MAY'!AA69+'11JUN'!AA69+'12JUL'!AA69</f>
        <v>0</v>
      </c>
      <c r="AB69" s="73">
        <f>'2SEPT'!AC70+'3OCT'!AC69+'4NOV'!AB69+'5DEC'!AB69+'6JAN'!AB69+'7FEB'!AB69+'8MAR'!AB69+'9APR'!AB69+'10MAY'!AB69+'11JUN'!AB69+'12JUL'!AB69</f>
        <v>0</v>
      </c>
      <c r="AC69" s="73">
        <f>'2SEPT'!AD70+'3OCT'!AD69+'4NOV'!AC69+'5DEC'!AC69+'6JAN'!AC69+'7FEB'!AC69+'8MAR'!AC69+'9APR'!AC69+'10MAY'!AC69+'11JUN'!AC69+'12JUL'!AC69</f>
        <v>0</v>
      </c>
      <c r="AD69" s="107">
        <f>'2SEPT'!AE70+'3OCT'!AE69+'4NOV'!AD69+'5DEC'!AD69+'6JAN'!AD69+'7FEB'!AD69+'8MAR'!AD69+'9APR'!AD69+'10MAY'!AD69+'11JUN'!AD69+'12JUL'!AD69</f>
        <v>0</v>
      </c>
      <c r="AE69" s="73">
        <f>'2SEPT'!AF70+'3OCT'!AF69+'4NOV'!AE69+'5DEC'!AE69+'6JAN'!AE69+'7FEB'!AE69+'8MAR'!AE69+'9APR'!AE69+'10MAY'!AE69+'11JUN'!AE69+'12JUL'!AE69</f>
        <v>0</v>
      </c>
      <c r="AF69" s="73">
        <f>'2SEPT'!AG70+'3OCT'!AG69+'4NOV'!AF69+'5DEC'!AF69+'6JAN'!AF69+'7FEB'!AF69+'8MAR'!AF69+'9APR'!AF69+'10MAY'!AF69+'11JUN'!AF69+'12JUL'!AF69</f>
        <v>0</v>
      </c>
      <c r="AG69" s="73">
        <f>'2SEPT'!AH70+'3OCT'!AH69+'4NOV'!AG69+'5DEC'!AG69+'6JAN'!AG69+'7FEB'!AG69+'8MAR'!AG69+'9APR'!AG69+'10MAY'!AG69+'11JUN'!AG69+'12JUL'!AG69</f>
        <v>0</v>
      </c>
      <c r="AH69" s="110">
        <f>'2SEPT'!AI70+'3OCT'!AI69+'4NOV'!AH69+'5DEC'!AH69+'6JAN'!AH69+'7FEB'!AH69+'8MAR'!AH69+'9APR'!AH69+'10MAY'!AH69+'11JUN'!AH69+'12JUL'!AH69</f>
        <v>251317</v>
      </c>
      <c r="AI69" s="51">
        <f>ORIGINAL!AC70-'TOTAL PMTS'!AH69</f>
        <v>1499945.03</v>
      </c>
      <c r="AJ69" s="51">
        <f>ALLOCATION!Z70-'TOTAL PMTS'!AH69</f>
        <v>1499945.03</v>
      </c>
    </row>
    <row r="70" spans="1:36">
      <c r="A70" s="124" t="s">
        <v>80</v>
      </c>
      <c r="B70" s="125" t="s">
        <v>255</v>
      </c>
      <c r="C70" s="131" t="s">
        <v>181</v>
      </c>
      <c r="D70" s="73">
        <f>'2SEPT'!D71+'3OCT'!D70+'4NOV'!D70+'5DEC'!D70+'6JAN'!D70+'7FEB'!D70+'8MAR'!D70+'9APR'!D70+'10MAY'!D70+'11JUN'!D70+'12JUL'!D70</f>
        <v>266938.7194</v>
      </c>
      <c r="E70" s="73">
        <f>'2SEPT'!E71+'3OCT'!E70+'4NOV'!E70+'5DEC'!E70+'6JAN'!E70+'7FEB'!E70+'8MAR'!E70+'9APR'!E70+'10MAY'!E70+'11JUN'!E70+'12JUL'!E70</f>
        <v>146166.32579999999</v>
      </c>
      <c r="F70" s="73">
        <f>'2SEPT'!F71+'3OCT'!F70+'4NOV'!F70+'5DEC'!F70+'6JAN'!F70+'7FEB'!F70+'8MAR'!F70+'9APR'!F70+'10MAY'!F70+'11JUN'!F70+'12JUL'!F70</f>
        <v>104322.4121</v>
      </c>
      <c r="G70" s="73">
        <f>'2SEPT'!G71+'3OCT'!G70+'4NOV'!G70+'5DEC'!G70+'6JAN'!G70+'7FEB'!G70+'8MAR'!G70+'9APR'!G70+'10MAY'!G70+'11JUN'!G70+'12JUL'!G70</f>
        <v>72696.075100000002</v>
      </c>
      <c r="H70" s="73">
        <f>'2SEPT'!H71+'3OCT'!H70+'4NOV'!H70+'5DEC'!H70+'6JAN'!H70+'7FEB'!H70+'8MAR'!H70+'9APR'!H70+'10MAY'!H70+'11JUN'!H70+'12JUL'!H70</f>
        <v>54967.467600000004</v>
      </c>
      <c r="I70" s="104">
        <f>'2SEPT'!I71+'3OCT'!I70+'4NOV'!I70+'5DEC'!I70+'6JAN'!I70+'7FEB'!I70+'8MAR'!I70+'9APR'!I70+'10MAY'!I70+'11JUN'!I70+'12JUL'!I70</f>
        <v>645091</v>
      </c>
      <c r="J70" s="73" t="e">
        <f>'2SEPT'!K71+'3OCT'!K70+'4NOV'!J70+'5DEC'!J70+'6JAN'!J70+'7FEB'!J70+'8MAR'!J70+'9APR'!J70+'10MAY'!J70+'11JUN'!J70+'12JUL'!J70</f>
        <v>#VALUE!</v>
      </c>
      <c r="K70" s="73">
        <f>'2SEPT'!L71+'3OCT'!L70+'4NOV'!K70+'5DEC'!K70+'6JAN'!K70+'7FEB'!K70+'8MAR'!K70+'9APR'!K70+'10MAY'!K70+'11JUN'!K70+'12JUL'!K70</f>
        <v>0</v>
      </c>
      <c r="L70" s="73">
        <f>'2SEPT'!M71+'3OCT'!M70+'4NOV'!L70+'5DEC'!L70+'6JAN'!L70+'7FEB'!L70+'8MAR'!L70+'9APR'!L70+'10MAY'!L70+'11JUN'!L70+'12JUL'!L70</f>
        <v>0</v>
      </c>
      <c r="M70" s="73">
        <f>'2SEPT'!N71+'3OCT'!N70+'4NOV'!M70+'5DEC'!M70+'6JAN'!M70+'7FEB'!M70+'8MAR'!M70+'9APR'!M70+'10MAY'!M70+'11JUN'!M70+'12JUL'!M70</f>
        <v>0</v>
      </c>
      <c r="N70" s="73">
        <f>'2SEPT'!O71+'3OCT'!O70+'4NOV'!N70+'5DEC'!N70+'6JAN'!N70+'7FEB'!N70+'8MAR'!N70+'9APR'!N70+'10MAY'!N70+'11JUN'!N70+'12JUL'!N70</f>
        <v>0</v>
      </c>
      <c r="O70" s="73">
        <f>'2SEPT'!P71+'3OCT'!P70+'4NOV'!O70+'5DEC'!O70+'6JAN'!O70+'7FEB'!O70+'8MAR'!O70+'9APR'!O70+'10MAY'!O70+'11JUN'!O70+'12JUL'!O70</f>
        <v>48965</v>
      </c>
      <c r="P70" s="73">
        <f>'2SEPT'!Q71+'3OCT'!Q70+'4NOV'!P70+'5DEC'!P70+'6JAN'!P70+'7FEB'!P70+'8MAR'!P70+'9APR'!P70+'10MAY'!P70+'11JUN'!P70+'12JUL'!P70</f>
        <v>0</v>
      </c>
      <c r="Q70" s="73">
        <f>'2SEPT'!R71+'3OCT'!R70+'4NOV'!Q70+'5DEC'!Q70+'6JAN'!Q70+'7FEB'!Q70+'8MAR'!Q70+'9APR'!Q70+'10MAY'!Q70+'11JUN'!Q70+'12JUL'!Q70</f>
        <v>0</v>
      </c>
      <c r="R70" s="73">
        <f>'2SEPT'!S71+'3OCT'!S70+'4NOV'!R70+'5DEC'!R70+'6JAN'!R70+'7FEB'!R70+'8MAR'!R70+'9APR'!R70+'10MAY'!R70+'11JUN'!R70+'12JUL'!R70</f>
        <v>0</v>
      </c>
      <c r="S70" s="73">
        <f>'2SEPT'!T71+'3OCT'!T70+'4NOV'!S70+'5DEC'!S70+'6JAN'!S70+'7FEB'!S70+'8MAR'!S70+'9APR'!S70+'10MAY'!S70+'11JUN'!S70+'12JUL'!S70</f>
        <v>85000</v>
      </c>
      <c r="T70" s="105">
        <f>'2SEPT'!U71+'3OCT'!U70+'4NOV'!T70+'5DEC'!T70+'6JAN'!T70+'7FEB'!T70+'8MAR'!T70+'9APR'!T70+'10MAY'!T70+'11JUN'!T70+'12JUL'!T70</f>
        <v>85000</v>
      </c>
      <c r="U70" s="73">
        <f>'2SEPT'!V71+'3OCT'!V70+'4NOV'!U70+'5DEC'!U70+'6JAN'!U70+'7FEB'!U70+'8MAR'!U70+'9APR'!U70+'10MAY'!U70+'11JUN'!U70+'12JUL'!U70</f>
        <v>0</v>
      </c>
      <c r="V70" s="73">
        <f>'2SEPT'!W71+'3OCT'!W70+'4NOV'!V70+'5DEC'!V70+'6JAN'!V70+'7FEB'!V70+'8MAR'!V70+'9APR'!V70+'10MAY'!V70+'11JUN'!V70+'12JUL'!V70</f>
        <v>0</v>
      </c>
      <c r="W70" s="73">
        <f>'2SEPT'!X71+'3OCT'!X70+'4NOV'!W70+'5DEC'!W70+'6JAN'!W70+'7FEB'!W70+'8MAR'!W70+'9APR'!W70+'10MAY'!W70+'11JUN'!W70+'12JUL'!W70</f>
        <v>0</v>
      </c>
      <c r="X70" s="73">
        <f>'2SEPT'!Y71+'3OCT'!Y70+'4NOV'!X70+'5DEC'!X70+'6JAN'!X70+'7FEB'!X70+'8MAR'!X70+'9APR'!X70+'10MAY'!X70+'11JUN'!X70+'12JUL'!X70</f>
        <v>0</v>
      </c>
      <c r="Y70" s="106">
        <f>'2SEPT'!Z71+'3OCT'!Z70+'4NOV'!Y70+'5DEC'!Y70+'6JAN'!Y70+'7FEB'!Y70+'8MAR'!Y70+'9APR'!Y70+'10MAY'!Y70+'11JUN'!Y70+'12JUL'!Y70</f>
        <v>0</v>
      </c>
      <c r="Z70" s="73">
        <f>'2SEPT'!AA71+'3OCT'!AA70+'4NOV'!Z70+'5DEC'!Z70+'6JAN'!Z70+'7FEB'!Z70+'8MAR'!Z70+'9APR'!Z70+'10MAY'!Z70+'11JUN'!Z70+'12JUL'!Z70</f>
        <v>0</v>
      </c>
      <c r="AA70" s="73">
        <f>'2SEPT'!AB71+'3OCT'!AB70+'4NOV'!AA70+'5DEC'!AA70+'6JAN'!AA70+'7FEB'!AA70+'8MAR'!AA70+'9APR'!AA70+'10MAY'!AA70+'11JUN'!AA70+'12JUL'!AA70</f>
        <v>0</v>
      </c>
      <c r="AB70" s="73">
        <f>'2SEPT'!AC71+'3OCT'!AC70+'4NOV'!AB70+'5DEC'!AB70+'6JAN'!AB70+'7FEB'!AB70+'8MAR'!AB70+'9APR'!AB70+'10MAY'!AB70+'11JUN'!AB70+'12JUL'!AB70</f>
        <v>0</v>
      </c>
      <c r="AC70" s="73">
        <f>'2SEPT'!AD71+'3OCT'!AD70+'4NOV'!AC70+'5DEC'!AC70+'6JAN'!AC70+'7FEB'!AC70+'8MAR'!AC70+'9APR'!AC70+'10MAY'!AC70+'11JUN'!AC70+'12JUL'!AC70</f>
        <v>0</v>
      </c>
      <c r="AD70" s="107">
        <f>'2SEPT'!AE71+'3OCT'!AE70+'4NOV'!AD70+'5DEC'!AD70+'6JAN'!AD70+'7FEB'!AD70+'8MAR'!AD70+'9APR'!AD70+'10MAY'!AD70+'11JUN'!AD70+'12JUL'!AD70</f>
        <v>0</v>
      </c>
      <c r="AE70" s="73">
        <f>'2SEPT'!AF71+'3OCT'!AF70+'4NOV'!AE70+'5DEC'!AE70+'6JAN'!AE70+'7FEB'!AE70+'8MAR'!AE70+'9APR'!AE70+'10MAY'!AE70+'11JUN'!AE70+'12JUL'!AE70</f>
        <v>0</v>
      </c>
      <c r="AF70" s="73">
        <f>'2SEPT'!AG71+'3OCT'!AG70+'4NOV'!AF70+'5DEC'!AF70+'6JAN'!AF70+'7FEB'!AF70+'8MAR'!AF70+'9APR'!AF70+'10MAY'!AF70+'11JUN'!AF70+'12JUL'!AF70</f>
        <v>0</v>
      </c>
      <c r="AG70" s="73">
        <f>'2SEPT'!AH71+'3OCT'!AH70+'4NOV'!AG70+'5DEC'!AG70+'6JAN'!AG70+'7FEB'!AG70+'8MAR'!AG70+'9APR'!AG70+'10MAY'!AG70+'11JUN'!AG70+'12JUL'!AG70</f>
        <v>0</v>
      </c>
      <c r="AH70" s="110">
        <f>'2SEPT'!AI71+'3OCT'!AI70+'4NOV'!AH70+'5DEC'!AH70+'6JAN'!AH70+'7FEB'!AH70+'8MAR'!AH70+'9APR'!AH70+'10MAY'!AH70+'11JUN'!AH70+'12JUL'!AH70</f>
        <v>949443.03</v>
      </c>
      <c r="AI70" s="51">
        <f>ORIGINAL!AC71-'TOTAL PMTS'!AH70</f>
        <v>-377560.72</v>
      </c>
      <c r="AJ70" s="51">
        <f>ALLOCATION!Z71-'TOTAL PMTS'!AH70</f>
        <v>-377560.72</v>
      </c>
    </row>
    <row r="71" spans="1:36">
      <c r="A71" s="124" t="s">
        <v>81</v>
      </c>
      <c r="B71" s="125" t="s">
        <v>256</v>
      </c>
      <c r="C71" s="132" t="s">
        <v>201</v>
      </c>
      <c r="D71" s="73">
        <f>'2SEPT'!D72+'3OCT'!D71+'4NOV'!D71+'5DEC'!D71+'6JAN'!D71+'7FEB'!D71+'8MAR'!D71+'9APR'!D71+'10MAY'!D71+'11JUN'!D71+'12JUL'!D71</f>
        <v>127241.6404</v>
      </c>
      <c r="E71" s="73">
        <f>'2SEPT'!E72+'3OCT'!E71+'4NOV'!E71+'5DEC'!E71+'6JAN'!E71+'7FEB'!E71+'8MAR'!E71+'9APR'!E71+'10MAY'!E71+'11JUN'!E71+'12JUL'!E71</f>
        <v>69673.622799999997</v>
      </c>
      <c r="F71" s="73">
        <f>'2SEPT'!F72+'3OCT'!F71+'4NOV'!F71+'5DEC'!F71+'6JAN'!F71+'7FEB'!F71+'8MAR'!F71+'9APR'!F71+'10MAY'!F71+'11JUN'!F71+'12JUL'!F71</f>
        <v>49726.638599999998</v>
      </c>
      <c r="G71" s="73">
        <f>'2SEPT'!G72+'3OCT'!G71+'4NOV'!G71+'5DEC'!G71+'6JAN'!G71+'7FEB'!G71+'8MAR'!G71+'9APR'!G71+'10MAY'!G71+'11JUN'!G71+'12JUL'!G71</f>
        <v>34651.596599999997</v>
      </c>
      <c r="H71" s="73">
        <f>'2SEPT'!H72+'3OCT'!H71+'4NOV'!H71+'5DEC'!H71+'6JAN'!H71+'7FEB'!H71+'8MAR'!H71+'9APR'!H71+'10MAY'!H71+'11JUN'!H71+'12JUL'!H71</f>
        <v>26200.5016</v>
      </c>
      <c r="I71" s="104">
        <f>'2SEPT'!I72+'3OCT'!I71+'4NOV'!I71+'5DEC'!I71+'6JAN'!I71+'7FEB'!I71+'8MAR'!I71+'9APR'!I71+'10MAY'!I71+'11JUN'!I71+'12JUL'!I71</f>
        <v>307494</v>
      </c>
      <c r="J71" s="73" t="e">
        <f>'2SEPT'!K72+'3OCT'!K71+'4NOV'!J71+'5DEC'!J71+'6JAN'!J71+'7FEB'!J71+'8MAR'!J71+'9APR'!J71+'10MAY'!J71+'11JUN'!J71+'12JUL'!J71</f>
        <v>#VALUE!</v>
      </c>
      <c r="K71" s="73">
        <f>'2SEPT'!L72+'3OCT'!L71+'4NOV'!K71+'5DEC'!K71+'6JAN'!K71+'7FEB'!K71+'8MAR'!K71+'9APR'!K71+'10MAY'!K71+'11JUN'!K71+'12JUL'!K71</f>
        <v>0</v>
      </c>
      <c r="L71" s="73">
        <f>'2SEPT'!M72+'3OCT'!M71+'4NOV'!L71+'5DEC'!L71+'6JAN'!L71+'7FEB'!L71+'8MAR'!L71+'9APR'!L71+'10MAY'!L71+'11JUN'!L71+'12JUL'!L71</f>
        <v>0</v>
      </c>
      <c r="M71" s="73">
        <f>'2SEPT'!N72+'3OCT'!N71+'4NOV'!M71+'5DEC'!M71+'6JAN'!M71+'7FEB'!M71+'8MAR'!M71+'9APR'!M71+'10MAY'!M71+'11JUN'!M71+'12JUL'!M71</f>
        <v>0</v>
      </c>
      <c r="N71" s="73">
        <f>'2SEPT'!O72+'3OCT'!O71+'4NOV'!N71+'5DEC'!N71+'6JAN'!N71+'7FEB'!N71+'8MAR'!N71+'9APR'!N71+'10MAY'!N71+'11JUN'!N71+'12JUL'!N71</f>
        <v>0</v>
      </c>
      <c r="O71" s="73">
        <f>'2SEPT'!P72+'3OCT'!P71+'4NOV'!O71+'5DEC'!O71+'6JAN'!O71+'7FEB'!O71+'8MAR'!O71+'9APR'!O71+'10MAY'!O71+'11JUN'!O71+'12JUL'!O71</f>
        <v>0</v>
      </c>
      <c r="P71" s="73">
        <f>'2SEPT'!Q72+'3OCT'!Q71+'4NOV'!P71+'5DEC'!P71+'6JAN'!P71+'7FEB'!P71+'8MAR'!P71+'9APR'!P71+'10MAY'!P71+'11JUN'!P71+'12JUL'!P71</f>
        <v>0</v>
      </c>
      <c r="Q71" s="73">
        <f>'2SEPT'!R72+'3OCT'!R71+'4NOV'!Q71+'5DEC'!Q71+'6JAN'!Q71+'7FEB'!Q71+'8MAR'!Q71+'9APR'!Q71+'10MAY'!Q71+'11JUN'!Q71+'12JUL'!Q71</f>
        <v>0</v>
      </c>
      <c r="R71" s="73">
        <f>'2SEPT'!S72+'3OCT'!S71+'4NOV'!R71+'5DEC'!R71+'6JAN'!R71+'7FEB'!R71+'8MAR'!R71+'9APR'!R71+'10MAY'!R71+'11JUN'!R71+'12JUL'!R71</f>
        <v>0</v>
      </c>
      <c r="S71" s="73">
        <f>'2SEPT'!T72+'3OCT'!T71+'4NOV'!S71+'5DEC'!S71+'6JAN'!S71+'7FEB'!S71+'8MAR'!S71+'9APR'!S71+'10MAY'!S71+'11JUN'!S71+'12JUL'!S71</f>
        <v>0</v>
      </c>
      <c r="T71" s="105">
        <f>'2SEPT'!U72+'3OCT'!U71+'4NOV'!T71+'5DEC'!T71+'6JAN'!T71+'7FEB'!T71+'8MAR'!T71+'9APR'!T71+'10MAY'!T71+'11JUN'!T71+'12JUL'!T71</f>
        <v>0</v>
      </c>
      <c r="U71" s="73">
        <f>'2SEPT'!V72+'3OCT'!V71+'4NOV'!U71+'5DEC'!U71+'6JAN'!U71+'7FEB'!U71+'8MAR'!U71+'9APR'!U71+'10MAY'!U71+'11JUN'!U71+'12JUL'!U71</f>
        <v>0</v>
      </c>
      <c r="V71" s="73">
        <f>'2SEPT'!W72+'3OCT'!W71+'4NOV'!V71+'5DEC'!V71+'6JAN'!V71+'7FEB'!V71+'8MAR'!V71+'9APR'!V71+'10MAY'!V71+'11JUN'!V71+'12JUL'!V71</f>
        <v>0</v>
      </c>
      <c r="W71" s="73">
        <f>'2SEPT'!X72+'3OCT'!X71+'4NOV'!W71+'5DEC'!W71+'6JAN'!W71+'7FEB'!W71+'8MAR'!W71+'9APR'!W71+'10MAY'!W71+'11JUN'!W71+'12JUL'!W71</f>
        <v>0</v>
      </c>
      <c r="X71" s="73">
        <f>'2SEPT'!Y72+'3OCT'!Y71+'4NOV'!X71+'5DEC'!X71+'6JAN'!X71+'7FEB'!X71+'8MAR'!X71+'9APR'!X71+'10MAY'!X71+'11JUN'!X71+'12JUL'!X71</f>
        <v>0</v>
      </c>
      <c r="Y71" s="106">
        <f>'2SEPT'!Z72+'3OCT'!Z71+'4NOV'!Y71+'5DEC'!Y71+'6JAN'!Y71+'7FEB'!Y71+'8MAR'!Y71+'9APR'!Y71+'10MAY'!Y71+'11JUN'!Y71+'12JUL'!Y71</f>
        <v>0</v>
      </c>
      <c r="Z71" s="73">
        <f>'2SEPT'!AA72+'3OCT'!AA71+'4NOV'!Z71+'5DEC'!Z71+'6JAN'!Z71+'7FEB'!Z71+'8MAR'!Z71+'9APR'!Z71+'10MAY'!Z71+'11JUN'!Z71+'12JUL'!Z71</f>
        <v>0</v>
      </c>
      <c r="AA71" s="73">
        <f>'2SEPT'!AB72+'3OCT'!AB71+'4NOV'!AA71+'5DEC'!AA71+'6JAN'!AA71+'7FEB'!AA71+'8MAR'!AA71+'9APR'!AA71+'10MAY'!AA71+'11JUN'!AA71+'12JUL'!AA71</f>
        <v>0</v>
      </c>
      <c r="AB71" s="73">
        <f>'2SEPT'!AC72+'3OCT'!AC71+'4NOV'!AB71+'5DEC'!AB71+'6JAN'!AB71+'7FEB'!AB71+'8MAR'!AB71+'9APR'!AB71+'10MAY'!AB71+'11JUN'!AB71+'12JUL'!AB71</f>
        <v>0</v>
      </c>
      <c r="AC71" s="73">
        <f>'2SEPT'!AD72+'3OCT'!AD71+'4NOV'!AC71+'5DEC'!AC71+'6JAN'!AC71+'7FEB'!AC71+'8MAR'!AC71+'9APR'!AC71+'10MAY'!AC71+'11JUN'!AC71+'12JUL'!AC71</f>
        <v>0</v>
      </c>
      <c r="AD71" s="107">
        <f>'2SEPT'!AE72+'3OCT'!AE71+'4NOV'!AD71+'5DEC'!AD71+'6JAN'!AD71+'7FEB'!AD71+'8MAR'!AD71+'9APR'!AD71+'10MAY'!AD71+'11JUN'!AD71+'12JUL'!AD71</f>
        <v>0</v>
      </c>
      <c r="AE71" s="73">
        <f>'2SEPT'!AF72+'3OCT'!AF71+'4NOV'!AE71+'5DEC'!AE71+'6JAN'!AE71+'7FEB'!AE71+'8MAR'!AE71+'9APR'!AE71+'10MAY'!AE71+'11JUN'!AE71+'12JUL'!AE71</f>
        <v>0</v>
      </c>
      <c r="AF71" s="73">
        <f>'2SEPT'!AG72+'3OCT'!AG71+'4NOV'!AF71+'5DEC'!AF71+'6JAN'!AF71+'7FEB'!AF71+'8MAR'!AF71+'9APR'!AF71+'10MAY'!AF71+'11JUN'!AF71+'12JUL'!AF71</f>
        <v>0</v>
      </c>
      <c r="AG71" s="73">
        <f>'2SEPT'!AH72+'3OCT'!AH71+'4NOV'!AG71+'5DEC'!AG71+'6JAN'!AG71+'7FEB'!AG71+'8MAR'!AG71+'9APR'!AG71+'10MAY'!AG71+'11JUN'!AG71+'12JUL'!AG71</f>
        <v>0</v>
      </c>
      <c r="AH71" s="110">
        <f>'2SEPT'!AI72+'3OCT'!AI71+'4NOV'!AH71+'5DEC'!AH71+'6JAN'!AH71+'7FEB'!AH71+'8MAR'!AH71+'9APR'!AH71+'10MAY'!AH71+'11JUN'!AH71+'12JUL'!AH71</f>
        <v>545144.31000000006</v>
      </c>
      <c r="AI71" s="51">
        <f>ORIGINAL!AC72-'TOTAL PMTS'!AH71</f>
        <v>5473028.6699999999</v>
      </c>
      <c r="AJ71" s="51">
        <f>ALLOCATION!Z72-'TOTAL PMTS'!AH71</f>
        <v>5473028.6699999999</v>
      </c>
    </row>
    <row r="72" spans="1:36">
      <c r="A72" s="124" t="s">
        <v>82</v>
      </c>
      <c r="B72" s="125" t="s">
        <v>257</v>
      </c>
      <c r="C72" s="133" t="s">
        <v>216</v>
      </c>
      <c r="D72" s="73">
        <f>'2SEPT'!D73+'3OCT'!D72+'4NOV'!D72+'5DEC'!D72+'6JAN'!D72+'7FEB'!D72+'8MAR'!D72+'9APR'!D72+'10MAY'!D72+'11JUN'!D72+'12JUL'!D72</f>
        <v>1014986.8332</v>
      </c>
      <c r="E72" s="73">
        <f>'2SEPT'!E73+'3OCT'!E72+'4NOV'!E72+'5DEC'!E72+'6JAN'!E72+'7FEB'!E72+'8MAR'!E72+'9APR'!E72+'10MAY'!E72+'11JUN'!E72+'12JUL'!E72</f>
        <v>555780.45240000007</v>
      </c>
      <c r="F72" s="73">
        <f>'2SEPT'!F73+'3OCT'!F72+'4NOV'!F72+'5DEC'!F72+'6JAN'!F72+'7FEB'!F72+'8MAR'!F72+'9APR'!F72+'10MAY'!F72+'11JUN'!F72+'12JUL'!F72</f>
        <v>396661.6238</v>
      </c>
      <c r="G72" s="73">
        <f>'2SEPT'!G73+'3OCT'!G72+'4NOV'!G72+'5DEC'!G72+'6JAN'!G72+'7FEB'!G72+'8MAR'!G72+'9APR'!G72+'10MAY'!G72+'11JUN'!G72+'12JUL'!G72</f>
        <v>276415.7378</v>
      </c>
      <c r="H72" s="73">
        <f>'2SEPT'!H73+'3OCT'!H72+'4NOV'!H72+'5DEC'!H72+'6JAN'!H72+'7FEB'!H72+'8MAR'!H72+'9APR'!H72+'10MAY'!H72+'11JUN'!H72+'12JUL'!H72</f>
        <v>208999.35279999999</v>
      </c>
      <c r="I72" s="104">
        <f>'2SEPT'!I73+'3OCT'!I72+'4NOV'!I72+'5DEC'!I72+'6JAN'!I72+'7FEB'!I72+'8MAR'!I72+'9APR'!I72+'10MAY'!I72+'11JUN'!I72+'12JUL'!I72</f>
        <v>2452844</v>
      </c>
      <c r="J72" s="73" t="e">
        <f>'2SEPT'!K73+'3OCT'!K72+'4NOV'!J72+'5DEC'!J72+'6JAN'!J72+'7FEB'!J72+'8MAR'!J72+'9APR'!J72+'10MAY'!J72+'11JUN'!J72+'12JUL'!J72</f>
        <v>#VALUE!</v>
      </c>
      <c r="K72" s="73">
        <f>'2SEPT'!L73+'3OCT'!L72+'4NOV'!K72+'5DEC'!K72+'6JAN'!K72+'7FEB'!K72+'8MAR'!K72+'9APR'!K72+'10MAY'!K72+'11JUN'!K72+'12JUL'!K72</f>
        <v>0</v>
      </c>
      <c r="L72" s="73">
        <f>'2SEPT'!M73+'3OCT'!M72+'4NOV'!L72+'5DEC'!L72+'6JAN'!L72+'7FEB'!L72+'8MAR'!L72+'9APR'!L72+'10MAY'!L72+'11JUN'!L72+'12JUL'!L72</f>
        <v>50000</v>
      </c>
      <c r="M72" s="73">
        <f>'2SEPT'!N73+'3OCT'!N72+'4NOV'!M72+'5DEC'!M72+'6JAN'!M72+'7FEB'!M72+'8MAR'!M72+'9APR'!M72+'10MAY'!M72+'11JUN'!M72+'12JUL'!M72</f>
        <v>0</v>
      </c>
      <c r="N72" s="73">
        <f>'2SEPT'!O73+'3OCT'!O72+'4NOV'!N72+'5DEC'!N72+'6JAN'!N72+'7FEB'!N72+'8MAR'!N72+'9APR'!N72+'10MAY'!N72+'11JUN'!N72+'12JUL'!N72</f>
        <v>0</v>
      </c>
      <c r="O72" s="73">
        <f>'2SEPT'!P73+'3OCT'!P72+'4NOV'!O72+'5DEC'!O72+'6JAN'!O72+'7FEB'!O72+'8MAR'!O72+'9APR'!O72+'10MAY'!O72+'11JUN'!O72+'12JUL'!O72</f>
        <v>97384</v>
      </c>
      <c r="P72" s="73">
        <f>'2SEPT'!Q73+'3OCT'!Q72+'4NOV'!P72+'5DEC'!P72+'6JAN'!P72+'7FEB'!P72+'8MAR'!P72+'9APR'!P72+'10MAY'!P72+'11JUN'!P72+'12JUL'!P72</f>
        <v>366980</v>
      </c>
      <c r="Q72" s="73">
        <f>'2SEPT'!R73+'3OCT'!R72+'4NOV'!Q72+'5DEC'!Q72+'6JAN'!Q72+'7FEB'!Q72+'8MAR'!Q72+'9APR'!Q72+'10MAY'!Q72+'11JUN'!Q72+'12JUL'!Q72</f>
        <v>0</v>
      </c>
      <c r="R72" s="73">
        <f>'2SEPT'!S73+'3OCT'!S72+'4NOV'!R72+'5DEC'!R72+'6JAN'!R72+'7FEB'!R72+'8MAR'!R72+'9APR'!R72+'10MAY'!R72+'11JUN'!R72+'12JUL'!R72</f>
        <v>0</v>
      </c>
      <c r="S72" s="73">
        <f>'2SEPT'!T73+'3OCT'!T72+'4NOV'!S72+'5DEC'!S72+'6JAN'!S72+'7FEB'!S72+'8MAR'!S72+'9APR'!S72+'10MAY'!S72+'11JUN'!S72+'12JUL'!S72</f>
        <v>0</v>
      </c>
      <c r="T72" s="105">
        <f>'2SEPT'!U73+'3OCT'!U72+'4NOV'!T72+'5DEC'!T72+'6JAN'!T72+'7FEB'!T72+'8MAR'!T72+'9APR'!T72+'10MAY'!T72+'11JUN'!T72+'12JUL'!T72</f>
        <v>0</v>
      </c>
      <c r="U72" s="73">
        <f>'2SEPT'!V73+'3OCT'!V72+'4NOV'!U72+'5DEC'!U72+'6JAN'!U72+'7FEB'!U72+'8MAR'!U72+'9APR'!U72+'10MAY'!U72+'11JUN'!U72+'12JUL'!U72</f>
        <v>0</v>
      </c>
      <c r="V72" s="73">
        <f>'2SEPT'!W73+'3OCT'!W72+'4NOV'!V72+'5DEC'!V72+'6JAN'!V72+'7FEB'!V72+'8MAR'!V72+'9APR'!V72+'10MAY'!V72+'11JUN'!V72+'12JUL'!V72</f>
        <v>0</v>
      </c>
      <c r="W72" s="73">
        <f>'2SEPT'!X73+'3OCT'!X72+'4NOV'!W72+'5DEC'!W72+'6JAN'!W72+'7FEB'!W72+'8MAR'!W72+'9APR'!W72+'10MAY'!W72+'11JUN'!W72+'12JUL'!W72</f>
        <v>0</v>
      </c>
      <c r="X72" s="73">
        <f>'2SEPT'!Y73+'3OCT'!Y72+'4NOV'!X72+'5DEC'!X72+'6JAN'!X72+'7FEB'!X72+'8MAR'!X72+'9APR'!X72+'10MAY'!X72+'11JUN'!X72+'12JUL'!X72</f>
        <v>0</v>
      </c>
      <c r="Y72" s="106">
        <f>'2SEPT'!Z73+'3OCT'!Z72+'4NOV'!Y72+'5DEC'!Y72+'6JAN'!Y72+'7FEB'!Y72+'8MAR'!Y72+'9APR'!Y72+'10MAY'!Y72+'11JUN'!Y72+'12JUL'!Y72</f>
        <v>0</v>
      </c>
      <c r="Z72" s="73">
        <f>'2SEPT'!AA73+'3OCT'!AA72+'4NOV'!Z72+'5DEC'!Z72+'6JAN'!Z72+'7FEB'!Z72+'8MAR'!Z72+'9APR'!Z72+'10MAY'!Z72+'11JUN'!Z72+'12JUL'!Z72</f>
        <v>0</v>
      </c>
      <c r="AA72" s="73">
        <f>'2SEPT'!AB73+'3OCT'!AB72+'4NOV'!AA72+'5DEC'!AA72+'6JAN'!AA72+'7FEB'!AA72+'8MAR'!AA72+'9APR'!AA72+'10MAY'!AA72+'11JUN'!AA72+'12JUL'!AA72</f>
        <v>0</v>
      </c>
      <c r="AB72" s="73">
        <f>'2SEPT'!AC73+'3OCT'!AC72+'4NOV'!AB72+'5DEC'!AB72+'6JAN'!AB72+'7FEB'!AB72+'8MAR'!AB72+'9APR'!AB72+'10MAY'!AB72+'11JUN'!AB72+'12JUL'!AB72</f>
        <v>0</v>
      </c>
      <c r="AC72" s="73">
        <f>'2SEPT'!AD73+'3OCT'!AD72+'4NOV'!AC72+'5DEC'!AC72+'6JAN'!AC72+'7FEB'!AC72+'8MAR'!AC72+'9APR'!AC72+'10MAY'!AC72+'11JUN'!AC72+'12JUL'!AC72</f>
        <v>0</v>
      </c>
      <c r="AD72" s="107">
        <f>'2SEPT'!AE73+'3OCT'!AE72+'4NOV'!AD72+'5DEC'!AD72+'6JAN'!AD72+'7FEB'!AD72+'8MAR'!AD72+'9APR'!AD72+'10MAY'!AD72+'11JUN'!AD72+'12JUL'!AD72</f>
        <v>0</v>
      </c>
      <c r="AE72" s="73">
        <f>'2SEPT'!AF73+'3OCT'!AF72+'4NOV'!AE72+'5DEC'!AE72+'6JAN'!AE72+'7FEB'!AE72+'8MAR'!AE72+'9APR'!AE72+'10MAY'!AE72+'11JUN'!AE72+'12JUL'!AE72</f>
        <v>0</v>
      </c>
      <c r="AF72" s="73">
        <f>'2SEPT'!AG73+'3OCT'!AG72+'4NOV'!AF72+'5DEC'!AF72+'6JAN'!AF72+'7FEB'!AF72+'8MAR'!AF72+'9APR'!AF72+'10MAY'!AF72+'11JUN'!AF72+'12JUL'!AF72</f>
        <v>0</v>
      </c>
      <c r="AG72" s="73">
        <f>'2SEPT'!AH73+'3OCT'!AH72+'4NOV'!AG72+'5DEC'!AG72+'6JAN'!AG72+'7FEB'!AG72+'8MAR'!AG72+'9APR'!AG72+'10MAY'!AG72+'11JUN'!AG72+'12JUL'!AG72</f>
        <v>9100</v>
      </c>
      <c r="AH72" s="110">
        <f>'2SEPT'!AI73+'3OCT'!AI72+'4NOV'!AH72+'5DEC'!AH72+'6JAN'!AH72+'7FEB'!AH72+'8MAR'!AH72+'9APR'!AH72+'10MAY'!AH72+'11JUN'!AH72+'12JUL'!AH72</f>
        <v>3040215.98</v>
      </c>
      <c r="AI72" s="51">
        <f>ORIGINAL!AC73-'TOTAL PMTS'!AH72</f>
        <v>-2569652.7000000002</v>
      </c>
      <c r="AJ72" s="51">
        <f>ALLOCATION!Z73-'TOTAL PMTS'!AH72</f>
        <v>-2569652.7000000002</v>
      </c>
    </row>
    <row r="73" spans="1:36">
      <c r="A73" s="124" t="s">
        <v>83</v>
      </c>
      <c r="B73" s="125" t="s">
        <v>258</v>
      </c>
      <c r="C73" s="130" t="s">
        <v>190</v>
      </c>
      <c r="D73" s="73">
        <f>'2SEPT'!D74+'3OCT'!D73+'4NOV'!D73+'5DEC'!D73+'6JAN'!D73+'7FEB'!D73+'8MAR'!D73+'9APR'!D73+'10MAY'!D73+'11JUN'!D73+'12JUL'!D73</f>
        <v>100191.68400000001</v>
      </c>
      <c r="E73" s="73">
        <f>'2SEPT'!E74+'3OCT'!E73+'4NOV'!E73+'5DEC'!E73+'6JAN'!E73+'7FEB'!E73+'8MAR'!E73+'9APR'!E73+'10MAY'!E73+'11JUN'!E73+'12JUL'!E73</f>
        <v>54861.188000000002</v>
      </c>
      <c r="F73" s="73">
        <f>'2SEPT'!F74+'3OCT'!F73+'4NOV'!F73+'5DEC'!F73+'6JAN'!F73+'7FEB'!F73+'8MAR'!F73+'9APR'!F73+'10MAY'!F73+'11JUN'!F73+'12JUL'!F73</f>
        <v>39155.406000000003</v>
      </c>
      <c r="G73" s="73">
        <f>'2SEPT'!G74+'3OCT'!G73+'4NOV'!G73+'5DEC'!G73+'6JAN'!G73+'7FEB'!G73+'8MAR'!G73+'9APR'!G73+'10MAY'!G73+'11JUN'!G73+'12JUL'!G73</f>
        <v>27285.585999999999</v>
      </c>
      <c r="H73" s="73">
        <f>'2SEPT'!H74+'3OCT'!H73+'4NOV'!H73+'5DEC'!H73+'6JAN'!H73+'7FEB'!H73+'8MAR'!H73+'9APR'!H73+'10MAY'!H73+'11JUN'!H73+'12JUL'!H73</f>
        <v>20629.135999999999</v>
      </c>
      <c r="I73" s="104">
        <f>'2SEPT'!I74+'3OCT'!I73+'4NOV'!I73+'5DEC'!I73+'6JAN'!I73+'7FEB'!I73+'8MAR'!I73+'9APR'!I73+'10MAY'!I73+'11JUN'!I73+'12JUL'!I73</f>
        <v>242123</v>
      </c>
      <c r="J73" s="73" t="e">
        <f>'2SEPT'!K74+'3OCT'!K73+'4NOV'!J73+'5DEC'!J73+'6JAN'!J73+'7FEB'!J73+'8MAR'!J73+'9APR'!J73+'10MAY'!J73+'11JUN'!J73+'12JUL'!J73</f>
        <v>#VALUE!</v>
      </c>
      <c r="K73" s="73">
        <f>'2SEPT'!L74+'3OCT'!L73+'4NOV'!K73+'5DEC'!K73+'6JAN'!K73+'7FEB'!K73+'8MAR'!K73+'9APR'!K73+'10MAY'!K73+'11JUN'!K73+'12JUL'!K73</f>
        <v>0</v>
      </c>
      <c r="L73" s="73">
        <f>'2SEPT'!M74+'3OCT'!M73+'4NOV'!L73+'5DEC'!L73+'6JAN'!L73+'7FEB'!L73+'8MAR'!L73+'9APR'!L73+'10MAY'!L73+'11JUN'!L73+'12JUL'!L73</f>
        <v>0</v>
      </c>
      <c r="M73" s="73">
        <f>'2SEPT'!N74+'3OCT'!N73+'4NOV'!M73+'5DEC'!M73+'6JAN'!M73+'7FEB'!M73+'8MAR'!M73+'9APR'!M73+'10MAY'!M73+'11JUN'!M73+'12JUL'!M73</f>
        <v>0</v>
      </c>
      <c r="N73" s="73">
        <f>'2SEPT'!O74+'3OCT'!O73+'4NOV'!N73+'5DEC'!N73+'6JAN'!N73+'7FEB'!N73+'8MAR'!N73+'9APR'!N73+'10MAY'!N73+'11JUN'!N73+'12JUL'!N73</f>
        <v>0</v>
      </c>
      <c r="O73" s="73">
        <f>'2SEPT'!P74+'3OCT'!P73+'4NOV'!O73+'5DEC'!O73+'6JAN'!O73+'7FEB'!O73+'8MAR'!O73+'9APR'!O73+'10MAY'!O73+'11JUN'!O73+'12JUL'!O73</f>
        <v>0</v>
      </c>
      <c r="P73" s="73">
        <f>'2SEPT'!Q74+'3OCT'!Q73+'4NOV'!P73+'5DEC'!P73+'6JAN'!P73+'7FEB'!P73+'8MAR'!P73+'9APR'!P73+'10MAY'!P73+'11JUN'!P73+'12JUL'!P73</f>
        <v>24000</v>
      </c>
      <c r="Q73" s="73">
        <f>'2SEPT'!R74+'3OCT'!R73+'4NOV'!Q73+'5DEC'!Q73+'6JAN'!Q73+'7FEB'!Q73+'8MAR'!Q73+'9APR'!Q73+'10MAY'!Q73+'11JUN'!Q73+'12JUL'!Q73</f>
        <v>0</v>
      </c>
      <c r="R73" s="73">
        <f>'2SEPT'!S74+'3OCT'!S73+'4NOV'!R73+'5DEC'!R73+'6JAN'!R73+'7FEB'!R73+'8MAR'!R73+'9APR'!R73+'10MAY'!R73+'11JUN'!R73+'12JUL'!R73</f>
        <v>0</v>
      </c>
      <c r="S73" s="73">
        <f>'2SEPT'!T74+'3OCT'!T73+'4NOV'!S73+'5DEC'!S73+'6JAN'!S73+'7FEB'!S73+'8MAR'!S73+'9APR'!S73+'10MAY'!S73+'11JUN'!S73+'12JUL'!S73</f>
        <v>0</v>
      </c>
      <c r="T73" s="105">
        <f>'2SEPT'!U74+'3OCT'!U73+'4NOV'!T73+'5DEC'!T73+'6JAN'!T73+'7FEB'!T73+'8MAR'!T73+'9APR'!T73+'10MAY'!T73+'11JUN'!T73+'12JUL'!T73</f>
        <v>0</v>
      </c>
      <c r="U73" s="73">
        <f>'2SEPT'!V74+'3OCT'!V73+'4NOV'!U73+'5DEC'!U73+'6JAN'!U73+'7FEB'!U73+'8MAR'!U73+'9APR'!U73+'10MAY'!U73+'11JUN'!U73+'12JUL'!U73</f>
        <v>0</v>
      </c>
      <c r="V73" s="73">
        <f>'2SEPT'!W74+'3OCT'!W73+'4NOV'!V73+'5DEC'!V73+'6JAN'!V73+'7FEB'!V73+'8MAR'!V73+'9APR'!V73+'10MAY'!V73+'11JUN'!V73+'12JUL'!V73</f>
        <v>0</v>
      </c>
      <c r="W73" s="73">
        <f>'2SEPT'!X74+'3OCT'!X73+'4NOV'!W73+'5DEC'!W73+'6JAN'!W73+'7FEB'!W73+'8MAR'!W73+'9APR'!W73+'10MAY'!W73+'11JUN'!W73+'12JUL'!W73</f>
        <v>0</v>
      </c>
      <c r="X73" s="73">
        <f>'2SEPT'!Y74+'3OCT'!Y73+'4NOV'!X73+'5DEC'!X73+'6JAN'!X73+'7FEB'!X73+'8MAR'!X73+'9APR'!X73+'10MAY'!X73+'11JUN'!X73+'12JUL'!X73</f>
        <v>0</v>
      </c>
      <c r="Y73" s="106">
        <f>'2SEPT'!Z74+'3OCT'!Z73+'4NOV'!Y73+'5DEC'!Y73+'6JAN'!Y73+'7FEB'!Y73+'8MAR'!Y73+'9APR'!Y73+'10MAY'!Y73+'11JUN'!Y73+'12JUL'!Y73</f>
        <v>0</v>
      </c>
      <c r="Z73" s="73">
        <f>'2SEPT'!AA74+'3OCT'!AA73+'4NOV'!Z73+'5DEC'!Z73+'6JAN'!Z73+'7FEB'!Z73+'8MAR'!Z73+'9APR'!Z73+'10MAY'!Z73+'11JUN'!Z73+'12JUL'!Z73</f>
        <v>0</v>
      </c>
      <c r="AA73" s="73">
        <f>'2SEPT'!AB74+'3OCT'!AB73+'4NOV'!AA73+'5DEC'!AA73+'6JAN'!AA73+'7FEB'!AA73+'8MAR'!AA73+'9APR'!AA73+'10MAY'!AA73+'11JUN'!AA73+'12JUL'!AA73</f>
        <v>0</v>
      </c>
      <c r="AB73" s="73">
        <f>'2SEPT'!AC74+'3OCT'!AC73+'4NOV'!AB73+'5DEC'!AB73+'6JAN'!AB73+'7FEB'!AB73+'8MAR'!AB73+'9APR'!AB73+'10MAY'!AB73+'11JUN'!AB73+'12JUL'!AB73</f>
        <v>0</v>
      </c>
      <c r="AC73" s="73">
        <f>'2SEPT'!AD74+'3OCT'!AD73+'4NOV'!AC73+'5DEC'!AC73+'6JAN'!AC73+'7FEB'!AC73+'8MAR'!AC73+'9APR'!AC73+'10MAY'!AC73+'11JUN'!AC73+'12JUL'!AC73</f>
        <v>0</v>
      </c>
      <c r="AD73" s="107">
        <f>'2SEPT'!AE74+'3OCT'!AE73+'4NOV'!AD73+'5DEC'!AD73+'6JAN'!AD73+'7FEB'!AD73+'8MAR'!AD73+'9APR'!AD73+'10MAY'!AD73+'11JUN'!AD73+'12JUL'!AD73</f>
        <v>0</v>
      </c>
      <c r="AE73" s="73">
        <f>'2SEPT'!AF74+'3OCT'!AF73+'4NOV'!AE73+'5DEC'!AE73+'6JAN'!AE73+'7FEB'!AE73+'8MAR'!AE73+'9APR'!AE73+'10MAY'!AE73+'11JUN'!AE73+'12JUL'!AE73</f>
        <v>0</v>
      </c>
      <c r="AF73" s="73">
        <f>'2SEPT'!AG74+'3OCT'!AG73+'4NOV'!AF73+'5DEC'!AF73+'6JAN'!AF73+'7FEB'!AF73+'8MAR'!AF73+'9APR'!AF73+'10MAY'!AF73+'11JUN'!AF73+'12JUL'!AF73</f>
        <v>0</v>
      </c>
      <c r="AG73" s="73">
        <f>'2SEPT'!AH74+'3OCT'!AH73+'4NOV'!AG73+'5DEC'!AG73+'6JAN'!AG73+'7FEB'!AG73+'8MAR'!AG73+'9APR'!AG73+'10MAY'!AG73+'11JUN'!AG73+'12JUL'!AG73</f>
        <v>0</v>
      </c>
      <c r="AH73" s="110">
        <f>'2SEPT'!AI74+'3OCT'!AI73+'4NOV'!AH73+'5DEC'!AH73+'6JAN'!AH73+'7FEB'!AH73+'8MAR'!AH73+'9APR'!AH73+'10MAY'!AH73+'11JUN'!AH73+'12JUL'!AH73</f>
        <v>1560879.28</v>
      </c>
      <c r="AI73" s="51">
        <f>ORIGINAL!AC74-'TOTAL PMTS'!AH73</f>
        <v>-1280402.82</v>
      </c>
      <c r="AJ73" s="51">
        <f>ALLOCATION!Z74-'TOTAL PMTS'!AH73</f>
        <v>-1280402.82</v>
      </c>
    </row>
    <row r="74" spans="1:36">
      <c r="A74" s="124" t="s">
        <v>84</v>
      </c>
      <c r="B74" s="125" t="s">
        <v>259</v>
      </c>
      <c r="C74" s="133" t="s">
        <v>216</v>
      </c>
      <c r="D74" s="73">
        <f>'2SEPT'!D75+'3OCT'!D74+'4NOV'!D74+'5DEC'!D74+'6JAN'!D74+'7FEB'!D74+'8MAR'!D74+'9APR'!D74+'10MAY'!D74+'11JUN'!D74+'12JUL'!D74</f>
        <v>61901.2258</v>
      </c>
      <c r="E74" s="73">
        <f>'2SEPT'!E75+'3OCT'!E74+'4NOV'!E74+'5DEC'!E74+'6JAN'!E74+'7FEB'!E74+'8MAR'!E74+'9APR'!E74+'10MAY'!E74+'11JUN'!E74+'12JUL'!E74</f>
        <v>33895.1106</v>
      </c>
      <c r="F74" s="73">
        <f>'2SEPT'!F75+'3OCT'!F74+'4NOV'!F74+'5DEC'!F74+'6JAN'!F74+'7FEB'!F74+'8MAR'!F74+'9APR'!F74+'10MAY'!F74+'11JUN'!F74+'12JUL'!F74</f>
        <v>24191.219700000001</v>
      </c>
      <c r="G74" s="73">
        <f>'2SEPT'!G75+'3OCT'!G74+'4NOV'!G74+'5DEC'!G74+'6JAN'!G74+'7FEB'!G74+'8MAR'!G74+'9APR'!G74+'10MAY'!G74+'11JUN'!G74+'12JUL'!G74</f>
        <v>16856.9107</v>
      </c>
      <c r="H74" s="73">
        <f>'2SEPT'!H75+'3OCT'!H74+'4NOV'!H74+'5DEC'!H74+'6JAN'!H74+'7FEB'!H74+'8MAR'!H74+'9APR'!H74+'10MAY'!H74+'11JUN'!H74+'12JUL'!H74</f>
        <v>12746.5332</v>
      </c>
      <c r="I74" s="104">
        <f>'2SEPT'!I75+'3OCT'!I74+'4NOV'!I74+'5DEC'!I74+'6JAN'!I74+'7FEB'!I74+'8MAR'!I74+'9APR'!I74+'10MAY'!I74+'11JUN'!I74+'12JUL'!I74</f>
        <v>149591</v>
      </c>
      <c r="J74" s="73" t="e">
        <f>'2SEPT'!K75+'3OCT'!K74+'4NOV'!J74+'5DEC'!J74+'6JAN'!J74+'7FEB'!J74+'8MAR'!J74+'9APR'!J74+'10MAY'!J74+'11JUN'!J74+'12JUL'!J74</f>
        <v>#VALUE!</v>
      </c>
      <c r="K74" s="73">
        <f>'2SEPT'!L75+'3OCT'!L74+'4NOV'!K74+'5DEC'!K74+'6JAN'!K74+'7FEB'!K74+'8MAR'!K74+'9APR'!K74+'10MAY'!K74+'11JUN'!K74+'12JUL'!K74</f>
        <v>0</v>
      </c>
      <c r="L74" s="73">
        <f>'2SEPT'!M75+'3OCT'!M74+'4NOV'!L74+'5DEC'!L74+'6JAN'!L74+'7FEB'!L74+'8MAR'!L74+'9APR'!L74+'10MAY'!L74+'11JUN'!L74+'12JUL'!L74</f>
        <v>0</v>
      </c>
      <c r="M74" s="73">
        <f>'2SEPT'!N75+'3OCT'!N74+'4NOV'!M74+'5DEC'!M74+'6JAN'!M74+'7FEB'!M74+'8MAR'!M74+'9APR'!M74+'10MAY'!M74+'11JUN'!M74+'12JUL'!M74</f>
        <v>0</v>
      </c>
      <c r="N74" s="73">
        <f>'2SEPT'!O75+'3OCT'!O74+'4NOV'!N74+'5DEC'!N74+'6JAN'!N74+'7FEB'!N74+'8MAR'!N74+'9APR'!N74+'10MAY'!N74+'11JUN'!N74+'12JUL'!N74</f>
        <v>0</v>
      </c>
      <c r="O74" s="73">
        <f>'2SEPT'!P75+'3OCT'!P74+'4NOV'!O74+'5DEC'!O74+'6JAN'!O74+'7FEB'!O74+'8MAR'!O74+'9APR'!O74+'10MAY'!O74+'11JUN'!O74+'12JUL'!O74</f>
        <v>0</v>
      </c>
      <c r="P74" s="73">
        <f>'2SEPT'!Q75+'3OCT'!Q74+'4NOV'!P74+'5DEC'!P74+'6JAN'!P74+'7FEB'!P74+'8MAR'!P74+'9APR'!P74+'10MAY'!P74+'11JUN'!P74+'12JUL'!P74</f>
        <v>0</v>
      </c>
      <c r="Q74" s="73">
        <f>'2SEPT'!R75+'3OCT'!R74+'4NOV'!Q74+'5DEC'!Q74+'6JAN'!Q74+'7FEB'!Q74+'8MAR'!Q74+'9APR'!Q74+'10MAY'!Q74+'11JUN'!Q74+'12JUL'!Q74</f>
        <v>0</v>
      </c>
      <c r="R74" s="73">
        <f>'2SEPT'!S75+'3OCT'!S74+'4NOV'!R74+'5DEC'!R74+'6JAN'!R74+'7FEB'!R74+'8MAR'!R74+'9APR'!R74+'10MAY'!R74+'11JUN'!R74+'12JUL'!R74</f>
        <v>0</v>
      </c>
      <c r="S74" s="73">
        <f>'2SEPT'!T75+'3OCT'!T74+'4NOV'!S74+'5DEC'!S74+'6JAN'!S74+'7FEB'!S74+'8MAR'!S74+'9APR'!S74+'10MAY'!S74+'11JUN'!S74+'12JUL'!S74</f>
        <v>0</v>
      </c>
      <c r="T74" s="105">
        <f>'2SEPT'!U75+'3OCT'!U74+'4NOV'!T74+'5DEC'!T74+'6JAN'!T74+'7FEB'!T74+'8MAR'!T74+'9APR'!T74+'10MAY'!T74+'11JUN'!T74+'12JUL'!T74</f>
        <v>0</v>
      </c>
      <c r="U74" s="73">
        <f>'2SEPT'!V75+'3OCT'!V74+'4NOV'!U74+'5DEC'!U74+'6JAN'!U74+'7FEB'!U74+'8MAR'!U74+'9APR'!U74+'10MAY'!U74+'11JUN'!U74+'12JUL'!U74</f>
        <v>0</v>
      </c>
      <c r="V74" s="73">
        <f>'2SEPT'!W75+'3OCT'!W74+'4NOV'!V74+'5DEC'!V74+'6JAN'!V74+'7FEB'!V74+'8MAR'!V74+'9APR'!V74+'10MAY'!V74+'11JUN'!V74+'12JUL'!V74</f>
        <v>0</v>
      </c>
      <c r="W74" s="73">
        <f>'2SEPT'!X75+'3OCT'!X74+'4NOV'!W74+'5DEC'!W74+'6JAN'!W74+'7FEB'!W74+'8MAR'!W74+'9APR'!W74+'10MAY'!W74+'11JUN'!W74+'12JUL'!W74</f>
        <v>0</v>
      </c>
      <c r="X74" s="73">
        <f>'2SEPT'!Y75+'3OCT'!Y74+'4NOV'!X74+'5DEC'!X74+'6JAN'!X74+'7FEB'!X74+'8MAR'!X74+'9APR'!X74+'10MAY'!X74+'11JUN'!X74+'12JUL'!X74</f>
        <v>0</v>
      </c>
      <c r="Y74" s="106">
        <f>'2SEPT'!Z75+'3OCT'!Z74+'4NOV'!Y74+'5DEC'!Y74+'6JAN'!Y74+'7FEB'!Y74+'8MAR'!Y74+'9APR'!Y74+'10MAY'!Y74+'11JUN'!Y74+'12JUL'!Y74</f>
        <v>0</v>
      </c>
      <c r="Z74" s="73">
        <f>'2SEPT'!AA75+'3OCT'!AA74+'4NOV'!Z74+'5DEC'!Z74+'6JAN'!Z74+'7FEB'!Z74+'8MAR'!Z74+'9APR'!Z74+'10MAY'!Z74+'11JUN'!Z74+'12JUL'!Z74</f>
        <v>0</v>
      </c>
      <c r="AA74" s="73">
        <f>'2SEPT'!AB75+'3OCT'!AB74+'4NOV'!AA74+'5DEC'!AA74+'6JAN'!AA74+'7FEB'!AA74+'8MAR'!AA74+'9APR'!AA74+'10MAY'!AA74+'11JUN'!AA74+'12JUL'!AA74</f>
        <v>0</v>
      </c>
      <c r="AB74" s="73">
        <f>'2SEPT'!AC75+'3OCT'!AC74+'4NOV'!AB74+'5DEC'!AB74+'6JAN'!AB74+'7FEB'!AB74+'8MAR'!AB74+'9APR'!AB74+'10MAY'!AB74+'11JUN'!AB74+'12JUL'!AB74</f>
        <v>0</v>
      </c>
      <c r="AC74" s="73">
        <f>'2SEPT'!AD75+'3OCT'!AD74+'4NOV'!AC74+'5DEC'!AC74+'6JAN'!AC74+'7FEB'!AC74+'8MAR'!AC74+'9APR'!AC74+'10MAY'!AC74+'11JUN'!AC74+'12JUL'!AC74</f>
        <v>0</v>
      </c>
      <c r="AD74" s="107">
        <f>'2SEPT'!AE75+'3OCT'!AE74+'4NOV'!AD74+'5DEC'!AD74+'6JAN'!AD74+'7FEB'!AD74+'8MAR'!AD74+'9APR'!AD74+'10MAY'!AD74+'11JUN'!AD74+'12JUL'!AD74</f>
        <v>0</v>
      </c>
      <c r="AE74" s="73">
        <f>'2SEPT'!AF75+'3OCT'!AF74+'4NOV'!AE74+'5DEC'!AE74+'6JAN'!AE74+'7FEB'!AE74+'8MAR'!AE74+'9APR'!AE74+'10MAY'!AE74+'11JUN'!AE74+'12JUL'!AE74</f>
        <v>0</v>
      </c>
      <c r="AF74" s="73">
        <f>'2SEPT'!AG75+'3OCT'!AG74+'4NOV'!AF74+'5DEC'!AF74+'6JAN'!AF74+'7FEB'!AF74+'8MAR'!AF74+'9APR'!AF74+'10MAY'!AF74+'11JUN'!AF74+'12JUL'!AF74</f>
        <v>0</v>
      </c>
      <c r="AG74" s="73">
        <f>'2SEPT'!AH75+'3OCT'!AH74+'4NOV'!AG74+'5DEC'!AG74+'6JAN'!AG74+'7FEB'!AG74+'8MAR'!AG74+'9APR'!AG74+'10MAY'!AG74+'11JUN'!AG74+'12JUL'!AG74</f>
        <v>0</v>
      </c>
      <c r="AH74" s="110">
        <f>'2SEPT'!AI75+'3OCT'!AI74+'4NOV'!AH74+'5DEC'!AH74+'6JAN'!AH74+'7FEB'!AH74+'8MAR'!AH74+'9APR'!AH74+'10MAY'!AH74+'11JUN'!AH74+'12JUL'!AH74</f>
        <v>226493.46</v>
      </c>
      <c r="AI74" s="51">
        <f>ORIGINAL!AC75-'TOTAL PMTS'!AH74</f>
        <v>284120.54000000004</v>
      </c>
      <c r="AJ74" s="51">
        <f>ALLOCATION!Z75-'TOTAL PMTS'!AH74</f>
        <v>284120.54000000004</v>
      </c>
    </row>
    <row r="75" spans="1:36">
      <c r="A75" s="124" t="s">
        <v>85</v>
      </c>
      <c r="B75" s="125" t="s">
        <v>260</v>
      </c>
      <c r="C75" s="131" t="s">
        <v>181</v>
      </c>
      <c r="D75" s="73">
        <f>'2SEPT'!D76+'3OCT'!D75+'4NOV'!D75+'5DEC'!D75+'6JAN'!D75+'7FEB'!D75+'8MAR'!D75+'9APR'!D75+'10MAY'!D75+'11JUN'!D75+'12JUL'!D75</f>
        <v>114562.40760000001</v>
      </c>
      <c r="E75" s="73">
        <f>'2SEPT'!E76+'3OCT'!E75+'4NOV'!E75+'5DEC'!E75+'6JAN'!E75+'7FEB'!E75+'8MAR'!E75+'9APR'!E75+'10MAY'!E75+'11JUN'!E75+'12JUL'!E75</f>
        <v>62730.513200000001</v>
      </c>
      <c r="F75" s="73">
        <f>'2SEPT'!F76+'3OCT'!F75+'4NOV'!F75+'5DEC'!F75+'6JAN'!F75+'7FEB'!F75+'8MAR'!F75+'9APR'!F75+'10MAY'!F75+'11JUN'!F75+'12JUL'!F75</f>
        <v>44770.793400000002</v>
      </c>
      <c r="G75" s="73">
        <f>'2SEPT'!G76+'3OCT'!G75+'4NOV'!G75+'5DEC'!G75+'6JAN'!G75+'7FEB'!G75+'8MAR'!G75+'9APR'!G75+'10MAY'!G75+'11JUN'!G75+'12JUL'!G75</f>
        <v>31198.795399999999</v>
      </c>
      <c r="H75" s="73">
        <f>'2SEPT'!H76+'3OCT'!H75+'4NOV'!H75+'5DEC'!H75+'6JAN'!H75+'7FEB'!H75+'8MAR'!H75+'9APR'!H75+'10MAY'!H75+'11JUN'!H75+'12JUL'!H75</f>
        <v>23589.490399999999</v>
      </c>
      <c r="I75" s="104">
        <f>'2SEPT'!I76+'3OCT'!I75+'4NOV'!I75+'5DEC'!I75+'6JAN'!I75+'7FEB'!I75+'8MAR'!I75+'9APR'!I75+'10MAY'!I75+'11JUN'!I75+'12JUL'!I75</f>
        <v>276852</v>
      </c>
      <c r="J75" s="73" t="e">
        <f>'2SEPT'!K76+'3OCT'!K75+'4NOV'!J75+'5DEC'!J75+'6JAN'!J75+'7FEB'!J75+'8MAR'!J75+'9APR'!J75+'10MAY'!J75+'11JUN'!J75+'12JUL'!J75</f>
        <v>#VALUE!</v>
      </c>
      <c r="K75" s="73">
        <f>'2SEPT'!L76+'3OCT'!L75+'4NOV'!K75+'5DEC'!K75+'6JAN'!K75+'7FEB'!K75+'8MAR'!K75+'9APR'!K75+'10MAY'!K75+'11JUN'!K75+'12JUL'!K75</f>
        <v>0</v>
      </c>
      <c r="L75" s="73">
        <f>'2SEPT'!M76+'3OCT'!M75+'4NOV'!L75+'5DEC'!L75+'6JAN'!L75+'7FEB'!L75+'8MAR'!L75+'9APR'!L75+'10MAY'!L75+'11JUN'!L75+'12JUL'!L75</f>
        <v>0</v>
      </c>
      <c r="M75" s="73">
        <f>'2SEPT'!N76+'3OCT'!N75+'4NOV'!M75+'5DEC'!M75+'6JAN'!M75+'7FEB'!M75+'8MAR'!M75+'9APR'!M75+'10MAY'!M75+'11JUN'!M75+'12JUL'!M75</f>
        <v>0</v>
      </c>
      <c r="N75" s="73">
        <f>'2SEPT'!O76+'3OCT'!O75+'4NOV'!N75+'5DEC'!N75+'6JAN'!N75+'7FEB'!N75+'8MAR'!N75+'9APR'!N75+'10MAY'!N75+'11JUN'!N75+'12JUL'!N75</f>
        <v>0</v>
      </c>
      <c r="O75" s="73">
        <f>'2SEPT'!P76+'3OCT'!P75+'4NOV'!O75+'5DEC'!O75+'6JAN'!O75+'7FEB'!O75+'8MAR'!O75+'9APR'!O75+'10MAY'!O75+'11JUN'!O75+'12JUL'!O75</f>
        <v>0</v>
      </c>
      <c r="P75" s="73">
        <f>'2SEPT'!Q76+'3OCT'!Q75+'4NOV'!P75+'5DEC'!P75+'6JAN'!P75+'7FEB'!P75+'8MAR'!P75+'9APR'!P75+'10MAY'!P75+'11JUN'!P75+'12JUL'!P75</f>
        <v>0</v>
      </c>
      <c r="Q75" s="73">
        <f>'2SEPT'!R76+'3OCT'!R75+'4NOV'!Q75+'5DEC'!Q75+'6JAN'!Q75+'7FEB'!Q75+'8MAR'!Q75+'9APR'!Q75+'10MAY'!Q75+'11JUN'!Q75+'12JUL'!Q75</f>
        <v>0</v>
      </c>
      <c r="R75" s="73">
        <f>'2SEPT'!S76+'3OCT'!S75+'4NOV'!R75+'5DEC'!R75+'6JAN'!R75+'7FEB'!R75+'8MAR'!R75+'9APR'!R75+'10MAY'!R75+'11JUN'!R75+'12JUL'!R75</f>
        <v>0</v>
      </c>
      <c r="S75" s="73">
        <f>'2SEPT'!T76+'3OCT'!T75+'4NOV'!S75+'5DEC'!S75+'6JAN'!S75+'7FEB'!S75+'8MAR'!S75+'9APR'!S75+'10MAY'!S75+'11JUN'!S75+'12JUL'!S75</f>
        <v>0</v>
      </c>
      <c r="T75" s="105">
        <f>'2SEPT'!U76+'3OCT'!U75+'4NOV'!T75+'5DEC'!T75+'6JAN'!T75+'7FEB'!T75+'8MAR'!T75+'9APR'!T75+'10MAY'!T75+'11JUN'!T75+'12JUL'!T75</f>
        <v>0</v>
      </c>
      <c r="U75" s="73">
        <f>'2SEPT'!V76+'3OCT'!V75+'4NOV'!U75+'5DEC'!U75+'6JAN'!U75+'7FEB'!U75+'8MAR'!U75+'9APR'!U75+'10MAY'!U75+'11JUN'!U75+'12JUL'!U75</f>
        <v>0</v>
      </c>
      <c r="V75" s="73">
        <f>'2SEPT'!W76+'3OCT'!W75+'4NOV'!V75+'5DEC'!V75+'6JAN'!V75+'7FEB'!V75+'8MAR'!V75+'9APR'!V75+'10MAY'!V75+'11JUN'!V75+'12JUL'!V75</f>
        <v>0</v>
      </c>
      <c r="W75" s="73">
        <f>'2SEPT'!X76+'3OCT'!X75+'4NOV'!W75+'5DEC'!W75+'6JAN'!W75+'7FEB'!W75+'8MAR'!W75+'9APR'!W75+'10MAY'!W75+'11JUN'!W75+'12JUL'!W75</f>
        <v>0</v>
      </c>
      <c r="X75" s="73">
        <f>'2SEPT'!Y76+'3OCT'!Y75+'4NOV'!X75+'5DEC'!X75+'6JAN'!X75+'7FEB'!X75+'8MAR'!X75+'9APR'!X75+'10MAY'!X75+'11JUN'!X75+'12JUL'!X75</f>
        <v>0</v>
      </c>
      <c r="Y75" s="106">
        <f>'2SEPT'!Z76+'3OCT'!Z75+'4NOV'!Y75+'5DEC'!Y75+'6JAN'!Y75+'7FEB'!Y75+'8MAR'!Y75+'9APR'!Y75+'10MAY'!Y75+'11JUN'!Y75+'12JUL'!Y75</f>
        <v>0</v>
      </c>
      <c r="Z75" s="73">
        <f>'2SEPT'!AA76+'3OCT'!AA75+'4NOV'!Z75+'5DEC'!Z75+'6JAN'!Z75+'7FEB'!Z75+'8MAR'!Z75+'9APR'!Z75+'10MAY'!Z75+'11JUN'!Z75+'12JUL'!Z75</f>
        <v>0</v>
      </c>
      <c r="AA75" s="73">
        <f>'2SEPT'!AB76+'3OCT'!AB75+'4NOV'!AA75+'5DEC'!AA75+'6JAN'!AA75+'7FEB'!AA75+'8MAR'!AA75+'9APR'!AA75+'10MAY'!AA75+'11JUN'!AA75+'12JUL'!AA75</f>
        <v>0</v>
      </c>
      <c r="AB75" s="73">
        <f>'2SEPT'!AC76+'3OCT'!AC75+'4NOV'!AB75+'5DEC'!AB75+'6JAN'!AB75+'7FEB'!AB75+'8MAR'!AB75+'9APR'!AB75+'10MAY'!AB75+'11JUN'!AB75+'12JUL'!AB75</f>
        <v>0</v>
      </c>
      <c r="AC75" s="73">
        <f>'2SEPT'!AD76+'3OCT'!AD75+'4NOV'!AC75+'5DEC'!AC75+'6JAN'!AC75+'7FEB'!AC75+'8MAR'!AC75+'9APR'!AC75+'10MAY'!AC75+'11JUN'!AC75+'12JUL'!AC75</f>
        <v>0</v>
      </c>
      <c r="AD75" s="107">
        <f>'2SEPT'!AE76+'3OCT'!AE75+'4NOV'!AD75+'5DEC'!AD75+'6JAN'!AD75+'7FEB'!AD75+'8MAR'!AD75+'9APR'!AD75+'10MAY'!AD75+'11JUN'!AD75+'12JUL'!AD75</f>
        <v>0</v>
      </c>
      <c r="AE75" s="73">
        <f>'2SEPT'!AF76+'3OCT'!AF75+'4NOV'!AE75+'5DEC'!AE75+'6JAN'!AE75+'7FEB'!AE75+'8MAR'!AE75+'9APR'!AE75+'10MAY'!AE75+'11JUN'!AE75+'12JUL'!AE75</f>
        <v>0</v>
      </c>
      <c r="AF75" s="73">
        <f>'2SEPT'!AG76+'3OCT'!AG75+'4NOV'!AF75+'5DEC'!AF75+'6JAN'!AF75+'7FEB'!AF75+'8MAR'!AF75+'9APR'!AF75+'10MAY'!AF75+'11JUN'!AF75+'12JUL'!AF75</f>
        <v>0</v>
      </c>
      <c r="AG75" s="73">
        <f>'2SEPT'!AH76+'3OCT'!AH75+'4NOV'!AG75+'5DEC'!AG75+'6JAN'!AG75+'7FEB'!AG75+'8MAR'!AG75+'9APR'!AG75+'10MAY'!AG75+'11JUN'!AG75+'12JUL'!AG75</f>
        <v>0</v>
      </c>
      <c r="AH75" s="110">
        <f>'2SEPT'!AI76+'3OCT'!AI75+'4NOV'!AH75+'5DEC'!AH75+'6JAN'!AH75+'7FEB'!AH75+'8MAR'!AH75+'9APR'!AH75+'10MAY'!AH75+'11JUN'!AH75+'12JUL'!AH75</f>
        <v>240132</v>
      </c>
      <c r="AI75" s="51">
        <f>ORIGINAL!AC76-'TOTAL PMTS'!AH75</f>
        <v>393122.85</v>
      </c>
      <c r="AJ75" s="51">
        <f>ALLOCATION!Z76-'TOTAL PMTS'!AH75</f>
        <v>393122.85</v>
      </c>
    </row>
    <row r="76" spans="1:36">
      <c r="A76" s="124" t="s">
        <v>86</v>
      </c>
      <c r="B76" s="125" t="s">
        <v>261</v>
      </c>
      <c r="C76" s="127" t="s">
        <v>185</v>
      </c>
      <c r="D76" s="73">
        <f>'2SEPT'!D77+'3OCT'!D76+'4NOV'!D76+'5DEC'!D76+'6JAN'!D76+'7FEB'!D76+'8MAR'!D76+'9APR'!D76+'10MAY'!D76+'11JUN'!D76+'12JUL'!D76</f>
        <v>138999.45500000002</v>
      </c>
      <c r="E76" s="73">
        <f>'2SEPT'!E77+'3OCT'!E76+'4NOV'!E76+'5DEC'!E76+'6JAN'!E76+'7FEB'!E76+'8MAR'!E76+'9APR'!E76+'10MAY'!E76+'11JUN'!E76+'12JUL'!E76</f>
        <v>76112.934999999998</v>
      </c>
      <c r="F76" s="73">
        <f>'2SEPT'!F77+'3OCT'!F76+'4NOV'!F76+'5DEC'!F76+'6JAN'!F76+'7FEB'!F76+'8MAR'!F76+'9APR'!F76+'10MAY'!F76+'11JUN'!F76+'12JUL'!F76</f>
        <v>54323.157500000001</v>
      </c>
      <c r="G76" s="73">
        <f>'2SEPT'!G77+'3OCT'!G76+'4NOV'!G76+'5DEC'!G76+'6JAN'!G76+'7FEB'!G76+'8MAR'!G76+'9APR'!G76+'10MAY'!G76+'11JUN'!G76+'12JUL'!G76</f>
        <v>37855.3825</v>
      </c>
      <c r="H76" s="73">
        <f>'2SEPT'!H77+'3OCT'!H76+'4NOV'!H76+'5DEC'!H76+'6JAN'!H76+'7FEB'!H76+'8MAR'!H76+'9APR'!H76+'10MAY'!H76+'11JUN'!H76+'12JUL'!H76</f>
        <v>28622.07</v>
      </c>
      <c r="I76" s="104">
        <f>'2SEPT'!I77+'3OCT'!I76+'4NOV'!I76+'5DEC'!I76+'6JAN'!I76+'7FEB'!I76+'8MAR'!I76+'9APR'!I76+'10MAY'!I76+'11JUN'!I76+'12JUL'!I76</f>
        <v>335913</v>
      </c>
      <c r="J76" s="73" t="e">
        <f>'2SEPT'!K77+'3OCT'!K76+'4NOV'!J76+'5DEC'!J76+'6JAN'!J76+'7FEB'!J76+'8MAR'!J76+'9APR'!J76+'10MAY'!J76+'11JUN'!J76+'12JUL'!J76</f>
        <v>#VALUE!</v>
      </c>
      <c r="K76" s="73">
        <f>'2SEPT'!L77+'3OCT'!L76+'4NOV'!K76+'5DEC'!K76+'6JAN'!K76+'7FEB'!K76+'8MAR'!K76+'9APR'!K76+'10MAY'!K76+'11JUN'!K76+'12JUL'!K76</f>
        <v>0</v>
      </c>
      <c r="L76" s="73">
        <f>'2SEPT'!M77+'3OCT'!M76+'4NOV'!L76+'5DEC'!L76+'6JAN'!L76+'7FEB'!L76+'8MAR'!L76+'9APR'!L76+'10MAY'!L76+'11JUN'!L76+'12JUL'!L76</f>
        <v>0</v>
      </c>
      <c r="M76" s="73">
        <f>'2SEPT'!N77+'3OCT'!N76+'4NOV'!M76+'5DEC'!M76+'6JAN'!M76+'7FEB'!M76+'8MAR'!M76+'9APR'!M76+'10MAY'!M76+'11JUN'!M76+'12JUL'!M76</f>
        <v>0</v>
      </c>
      <c r="N76" s="73">
        <f>'2SEPT'!O77+'3OCT'!O76+'4NOV'!N76+'5DEC'!N76+'6JAN'!N76+'7FEB'!N76+'8MAR'!N76+'9APR'!N76+'10MAY'!N76+'11JUN'!N76+'12JUL'!N76</f>
        <v>0</v>
      </c>
      <c r="O76" s="73">
        <f>'2SEPT'!P77+'3OCT'!P76+'4NOV'!O76+'5DEC'!O76+'6JAN'!O76+'7FEB'!O76+'8MAR'!O76+'9APR'!O76+'10MAY'!O76+'11JUN'!O76+'12JUL'!O76</f>
        <v>0</v>
      </c>
      <c r="P76" s="73">
        <f>'2SEPT'!Q77+'3OCT'!Q76+'4NOV'!P76+'5DEC'!P76+'6JAN'!P76+'7FEB'!P76+'8MAR'!P76+'9APR'!P76+'10MAY'!P76+'11JUN'!P76+'12JUL'!P76</f>
        <v>0</v>
      </c>
      <c r="Q76" s="73">
        <f>'2SEPT'!R77+'3OCT'!R76+'4NOV'!Q76+'5DEC'!Q76+'6JAN'!Q76+'7FEB'!Q76+'8MAR'!Q76+'9APR'!Q76+'10MAY'!Q76+'11JUN'!Q76+'12JUL'!Q76</f>
        <v>0</v>
      </c>
      <c r="R76" s="73">
        <f>'2SEPT'!S77+'3OCT'!S76+'4NOV'!R76+'5DEC'!R76+'6JAN'!R76+'7FEB'!R76+'8MAR'!R76+'9APR'!R76+'10MAY'!R76+'11JUN'!R76+'12JUL'!R76</f>
        <v>0</v>
      </c>
      <c r="S76" s="73">
        <f>'2SEPT'!T77+'3OCT'!T76+'4NOV'!S76+'5DEC'!S76+'6JAN'!S76+'7FEB'!S76+'8MAR'!S76+'9APR'!S76+'10MAY'!S76+'11JUN'!S76+'12JUL'!S76</f>
        <v>0</v>
      </c>
      <c r="T76" s="105">
        <f>'2SEPT'!U77+'3OCT'!U76+'4NOV'!T76+'5DEC'!T76+'6JAN'!T76+'7FEB'!T76+'8MAR'!T76+'9APR'!T76+'10MAY'!T76+'11JUN'!T76+'12JUL'!T76</f>
        <v>0</v>
      </c>
      <c r="U76" s="73">
        <f>'2SEPT'!V77+'3OCT'!V76+'4NOV'!U76+'5DEC'!U76+'6JAN'!U76+'7FEB'!U76+'8MAR'!U76+'9APR'!U76+'10MAY'!U76+'11JUN'!U76+'12JUL'!U76</f>
        <v>0</v>
      </c>
      <c r="V76" s="73">
        <f>'2SEPT'!W77+'3OCT'!W76+'4NOV'!V76+'5DEC'!V76+'6JAN'!V76+'7FEB'!V76+'8MAR'!V76+'9APR'!V76+'10MAY'!V76+'11JUN'!V76+'12JUL'!V76</f>
        <v>0</v>
      </c>
      <c r="W76" s="73">
        <f>'2SEPT'!X77+'3OCT'!X76+'4NOV'!W76+'5DEC'!W76+'6JAN'!W76+'7FEB'!W76+'8MAR'!W76+'9APR'!W76+'10MAY'!W76+'11JUN'!W76+'12JUL'!W76</f>
        <v>0</v>
      </c>
      <c r="X76" s="73">
        <f>'2SEPT'!Y77+'3OCT'!Y76+'4NOV'!X76+'5DEC'!X76+'6JAN'!X76+'7FEB'!X76+'8MAR'!X76+'9APR'!X76+'10MAY'!X76+'11JUN'!X76+'12JUL'!X76</f>
        <v>0</v>
      </c>
      <c r="Y76" s="106">
        <f>'2SEPT'!Z77+'3OCT'!Z76+'4NOV'!Y76+'5DEC'!Y76+'6JAN'!Y76+'7FEB'!Y76+'8MAR'!Y76+'9APR'!Y76+'10MAY'!Y76+'11JUN'!Y76+'12JUL'!Y76</f>
        <v>0</v>
      </c>
      <c r="Z76" s="73">
        <f>'2SEPT'!AA77+'3OCT'!AA76+'4NOV'!Z76+'5DEC'!Z76+'6JAN'!Z76+'7FEB'!Z76+'8MAR'!Z76+'9APR'!Z76+'10MAY'!Z76+'11JUN'!Z76+'12JUL'!Z76</f>
        <v>0</v>
      </c>
      <c r="AA76" s="73">
        <f>'2SEPT'!AB77+'3OCT'!AB76+'4NOV'!AA76+'5DEC'!AA76+'6JAN'!AA76+'7FEB'!AA76+'8MAR'!AA76+'9APR'!AA76+'10MAY'!AA76+'11JUN'!AA76+'12JUL'!AA76</f>
        <v>0</v>
      </c>
      <c r="AB76" s="73">
        <f>'2SEPT'!AC77+'3OCT'!AC76+'4NOV'!AB76+'5DEC'!AB76+'6JAN'!AB76+'7FEB'!AB76+'8MAR'!AB76+'9APR'!AB76+'10MAY'!AB76+'11JUN'!AB76+'12JUL'!AB76</f>
        <v>0</v>
      </c>
      <c r="AC76" s="73">
        <f>'2SEPT'!AD77+'3OCT'!AD76+'4NOV'!AC76+'5DEC'!AC76+'6JAN'!AC76+'7FEB'!AC76+'8MAR'!AC76+'9APR'!AC76+'10MAY'!AC76+'11JUN'!AC76+'12JUL'!AC76</f>
        <v>0</v>
      </c>
      <c r="AD76" s="107">
        <f>'2SEPT'!AE77+'3OCT'!AE76+'4NOV'!AD76+'5DEC'!AD76+'6JAN'!AD76+'7FEB'!AD76+'8MAR'!AD76+'9APR'!AD76+'10MAY'!AD76+'11JUN'!AD76+'12JUL'!AD76</f>
        <v>0</v>
      </c>
      <c r="AE76" s="73">
        <f>'2SEPT'!AF77+'3OCT'!AF76+'4NOV'!AE76+'5DEC'!AE76+'6JAN'!AE76+'7FEB'!AE76+'8MAR'!AE76+'9APR'!AE76+'10MAY'!AE76+'11JUN'!AE76+'12JUL'!AE76</f>
        <v>0</v>
      </c>
      <c r="AF76" s="73">
        <f>'2SEPT'!AG77+'3OCT'!AG76+'4NOV'!AF76+'5DEC'!AF76+'6JAN'!AF76+'7FEB'!AF76+'8MAR'!AF76+'9APR'!AF76+'10MAY'!AF76+'11JUN'!AF76+'12JUL'!AF76</f>
        <v>0</v>
      </c>
      <c r="AG76" s="73">
        <f>'2SEPT'!AH77+'3OCT'!AH76+'4NOV'!AG76+'5DEC'!AG76+'6JAN'!AG76+'7FEB'!AG76+'8MAR'!AG76+'9APR'!AG76+'10MAY'!AG76+'11JUN'!AG76+'12JUL'!AG76</f>
        <v>0</v>
      </c>
      <c r="AH76" s="110">
        <f>'2SEPT'!AI77+'3OCT'!AI76+'4NOV'!AH76+'5DEC'!AH76+'6JAN'!AH76+'7FEB'!AH76+'8MAR'!AH76+'9APR'!AH76+'10MAY'!AH76+'11JUN'!AH76+'12JUL'!AH76</f>
        <v>359567.85</v>
      </c>
      <c r="AI76" s="51">
        <f>ORIGINAL!AC77-'TOTAL PMTS'!AH76</f>
        <v>-129583.15999999997</v>
      </c>
      <c r="AJ76" s="51">
        <f>ALLOCATION!Z77-'TOTAL PMTS'!AH76</f>
        <v>-129583.15999999997</v>
      </c>
    </row>
    <row r="77" spans="1:36">
      <c r="A77" s="128" t="s">
        <v>87</v>
      </c>
      <c r="B77" s="125" t="s">
        <v>262</v>
      </c>
      <c r="C77" s="126" t="s">
        <v>183</v>
      </c>
      <c r="D77" s="73">
        <f>'2SEPT'!D78+'3OCT'!D77+'4NOV'!D77+'5DEC'!D77+'6JAN'!D77+'7FEB'!D77+'8MAR'!D77+'9APR'!D77+'10MAY'!D77+'11JUN'!D77+'12JUL'!D77</f>
        <v>51642.108</v>
      </c>
      <c r="E77" s="73">
        <f>'2SEPT'!E78+'3OCT'!E77+'4NOV'!E77+'5DEC'!E77+'6JAN'!E77+'7FEB'!E77+'8MAR'!E77+'9APR'!E77+'10MAY'!E77+'11JUN'!E77+'12JUL'!E77</f>
        <v>28276.556</v>
      </c>
      <c r="F77" s="73">
        <f>'2SEPT'!F78+'3OCT'!F77+'4NOV'!F77+'5DEC'!F77+'6JAN'!F77+'7FEB'!F77+'8MAR'!F77+'9APR'!F77+'10MAY'!F77+'11JUN'!F77+'12JUL'!F77</f>
        <v>20185.222000000002</v>
      </c>
      <c r="G77" s="73">
        <f>'2SEPT'!G78+'3OCT'!G77+'4NOV'!G77+'5DEC'!G77+'6JAN'!G77+'7FEB'!G77+'8MAR'!G77+'9APR'!G77+'10MAY'!G77+'11JUN'!G77+'12JUL'!G77</f>
        <v>14063.882</v>
      </c>
      <c r="H77" s="73">
        <f>'2SEPT'!H78+'3OCT'!H77+'4NOV'!H77+'5DEC'!H77+'6JAN'!H77+'7FEB'!H77+'8MAR'!H77+'9APR'!H77+'10MAY'!H77+'11JUN'!H77+'12JUL'!H77</f>
        <v>10633.232</v>
      </c>
      <c r="I77" s="104">
        <f>'2SEPT'!I78+'3OCT'!I77+'4NOV'!I77+'5DEC'!I77+'6JAN'!I77+'7FEB'!I77+'8MAR'!I77+'9APR'!I77+'10MAY'!I77+'11JUN'!I77+'12JUL'!I77</f>
        <v>124801</v>
      </c>
      <c r="J77" s="73" t="e">
        <f>'2SEPT'!K78+'3OCT'!K77+'4NOV'!J77+'5DEC'!J77+'6JAN'!J77+'7FEB'!J77+'8MAR'!J77+'9APR'!J77+'10MAY'!J77+'11JUN'!J77+'12JUL'!J77</f>
        <v>#VALUE!</v>
      </c>
      <c r="K77" s="73">
        <f>'2SEPT'!L78+'3OCT'!L77+'4NOV'!K77+'5DEC'!K77+'6JAN'!K77+'7FEB'!K77+'8MAR'!K77+'9APR'!K77+'10MAY'!K77+'11JUN'!K77+'12JUL'!K77</f>
        <v>0</v>
      </c>
      <c r="L77" s="73">
        <f>'2SEPT'!M78+'3OCT'!M77+'4NOV'!L77+'5DEC'!L77+'6JAN'!L77+'7FEB'!L77+'8MAR'!L77+'9APR'!L77+'10MAY'!L77+'11JUN'!L77+'12JUL'!L77</f>
        <v>0</v>
      </c>
      <c r="M77" s="73">
        <f>'2SEPT'!N78+'3OCT'!N77+'4NOV'!M77+'5DEC'!M77+'6JAN'!M77+'7FEB'!M77+'8MAR'!M77+'9APR'!M77+'10MAY'!M77+'11JUN'!M77+'12JUL'!M77</f>
        <v>0</v>
      </c>
      <c r="N77" s="73">
        <f>'2SEPT'!O78+'3OCT'!O77+'4NOV'!N77+'5DEC'!N77+'6JAN'!N77+'7FEB'!N77+'8MAR'!N77+'9APR'!N77+'10MAY'!N77+'11JUN'!N77+'12JUL'!N77</f>
        <v>0</v>
      </c>
      <c r="O77" s="73">
        <f>'2SEPT'!P78+'3OCT'!P77+'4NOV'!O77+'5DEC'!O77+'6JAN'!O77+'7FEB'!O77+'8MAR'!O77+'9APR'!O77+'10MAY'!O77+'11JUN'!O77+'12JUL'!O77</f>
        <v>0</v>
      </c>
      <c r="P77" s="73">
        <f>'2SEPT'!Q78+'3OCT'!Q77+'4NOV'!P77+'5DEC'!P77+'6JAN'!P77+'7FEB'!P77+'8MAR'!P77+'9APR'!P77+'10MAY'!P77+'11JUN'!P77+'12JUL'!P77</f>
        <v>0</v>
      </c>
      <c r="Q77" s="73">
        <f>'2SEPT'!R78+'3OCT'!R77+'4NOV'!Q77+'5DEC'!Q77+'6JAN'!Q77+'7FEB'!Q77+'8MAR'!Q77+'9APR'!Q77+'10MAY'!Q77+'11JUN'!Q77+'12JUL'!Q77</f>
        <v>0</v>
      </c>
      <c r="R77" s="73">
        <f>'2SEPT'!S78+'3OCT'!S77+'4NOV'!R77+'5DEC'!R77+'6JAN'!R77+'7FEB'!R77+'8MAR'!R77+'9APR'!R77+'10MAY'!R77+'11JUN'!R77+'12JUL'!R77</f>
        <v>0</v>
      </c>
      <c r="S77" s="73">
        <f>'2SEPT'!T78+'3OCT'!T77+'4NOV'!S77+'5DEC'!S77+'6JAN'!S77+'7FEB'!S77+'8MAR'!S77+'9APR'!S77+'10MAY'!S77+'11JUN'!S77+'12JUL'!S77</f>
        <v>0</v>
      </c>
      <c r="T77" s="105">
        <f>'2SEPT'!U78+'3OCT'!U77+'4NOV'!T77+'5DEC'!T77+'6JAN'!T77+'7FEB'!T77+'8MAR'!T77+'9APR'!T77+'10MAY'!T77+'11JUN'!T77+'12JUL'!T77</f>
        <v>0</v>
      </c>
      <c r="U77" s="73">
        <f>'2SEPT'!V78+'3OCT'!V77+'4NOV'!U77+'5DEC'!U77+'6JAN'!U77+'7FEB'!U77+'8MAR'!U77+'9APR'!U77+'10MAY'!U77+'11JUN'!U77+'12JUL'!U77</f>
        <v>0</v>
      </c>
      <c r="V77" s="73">
        <f>'2SEPT'!W78+'3OCT'!W77+'4NOV'!V77+'5DEC'!V77+'6JAN'!V77+'7FEB'!V77+'8MAR'!V77+'9APR'!V77+'10MAY'!V77+'11JUN'!V77+'12JUL'!V77</f>
        <v>0</v>
      </c>
      <c r="W77" s="73">
        <f>'2SEPT'!X78+'3OCT'!X77+'4NOV'!W77+'5DEC'!W77+'6JAN'!W77+'7FEB'!W77+'8MAR'!W77+'9APR'!W77+'10MAY'!W77+'11JUN'!W77+'12JUL'!W77</f>
        <v>0</v>
      </c>
      <c r="X77" s="73">
        <f>'2SEPT'!Y78+'3OCT'!Y77+'4NOV'!X77+'5DEC'!X77+'6JAN'!X77+'7FEB'!X77+'8MAR'!X77+'9APR'!X77+'10MAY'!X77+'11JUN'!X77+'12JUL'!X77</f>
        <v>0</v>
      </c>
      <c r="Y77" s="106">
        <f>'2SEPT'!Z78+'3OCT'!Z77+'4NOV'!Y77+'5DEC'!Y77+'6JAN'!Y77+'7FEB'!Y77+'8MAR'!Y77+'9APR'!Y77+'10MAY'!Y77+'11JUN'!Y77+'12JUL'!Y77</f>
        <v>0</v>
      </c>
      <c r="Z77" s="73">
        <f>'2SEPT'!AA78+'3OCT'!AA77+'4NOV'!Z77+'5DEC'!Z77+'6JAN'!Z77+'7FEB'!Z77+'8MAR'!Z77+'9APR'!Z77+'10MAY'!Z77+'11JUN'!Z77+'12JUL'!Z77</f>
        <v>0</v>
      </c>
      <c r="AA77" s="73">
        <f>'2SEPT'!AB78+'3OCT'!AB77+'4NOV'!AA77+'5DEC'!AA77+'6JAN'!AA77+'7FEB'!AA77+'8MAR'!AA77+'9APR'!AA77+'10MAY'!AA77+'11JUN'!AA77+'12JUL'!AA77</f>
        <v>0</v>
      </c>
      <c r="AB77" s="73">
        <f>'2SEPT'!AC78+'3OCT'!AC77+'4NOV'!AB77+'5DEC'!AB77+'6JAN'!AB77+'7FEB'!AB77+'8MAR'!AB77+'9APR'!AB77+'10MAY'!AB77+'11JUN'!AB77+'12JUL'!AB77</f>
        <v>0</v>
      </c>
      <c r="AC77" s="73">
        <f>'2SEPT'!AD78+'3OCT'!AD77+'4NOV'!AC77+'5DEC'!AC77+'6JAN'!AC77+'7FEB'!AC77+'8MAR'!AC77+'9APR'!AC77+'10MAY'!AC77+'11JUN'!AC77+'12JUL'!AC77</f>
        <v>0</v>
      </c>
      <c r="AD77" s="107">
        <f>'2SEPT'!AE78+'3OCT'!AE77+'4NOV'!AD77+'5DEC'!AD77+'6JAN'!AD77+'7FEB'!AD77+'8MAR'!AD77+'9APR'!AD77+'10MAY'!AD77+'11JUN'!AD77+'12JUL'!AD77</f>
        <v>0</v>
      </c>
      <c r="AE77" s="73">
        <f>'2SEPT'!AF78+'3OCT'!AF77+'4NOV'!AE77+'5DEC'!AE77+'6JAN'!AE77+'7FEB'!AE77+'8MAR'!AE77+'9APR'!AE77+'10MAY'!AE77+'11JUN'!AE77+'12JUL'!AE77</f>
        <v>0</v>
      </c>
      <c r="AF77" s="73">
        <f>'2SEPT'!AG78+'3OCT'!AG77+'4NOV'!AF77+'5DEC'!AF77+'6JAN'!AF77+'7FEB'!AF77+'8MAR'!AF77+'9APR'!AF77+'10MAY'!AF77+'11JUN'!AF77+'12JUL'!AF77</f>
        <v>0</v>
      </c>
      <c r="AG77" s="73">
        <f>'2SEPT'!AH78+'3OCT'!AH77+'4NOV'!AG77+'5DEC'!AG77+'6JAN'!AG77+'7FEB'!AG77+'8MAR'!AG77+'9APR'!AG77+'10MAY'!AG77+'11JUN'!AG77+'12JUL'!AG77</f>
        <v>0</v>
      </c>
      <c r="AH77" s="110">
        <f>'2SEPT'!AI78+'3OCT'!AI77+'4NOV'!AH77+'5DEC'!AH77+'6JAN'!AH77+'7FEB'!AH77+'8MAR'!AH77+'9APR'!AH77+'10MAY'!AH77+'11JUN'!AH77+'12JUL'!AH77</f>
        <v>261465.69</v>
      </c>
      <c r="AI77" s="51">
        <f>ORIGINAL!AC78-'TOTAL PMTS'!AH77</f>
        <v>221111.78999999998</v>
      </c>
      <c r="AJ77" s="51">
        <f>ALLOCATION!Z78-'TOTAL PMTS'!AH77</f>
        <v>221111.78999999998</v>
      </c>
    </row>
    <row r="78" spans="1:36">
      <c r="A78" s="124" t="s">
        <v>88</v>
      </c>
      <c r="B78" s="125" t="s">
        <v>263</v>
      </c>
      <c r="C78" s="131" t="s">
        <v>181</v>
      </c>
      <c r="D78" s="73">
        <f>'2SEPT'!D79+'3OCT'!D78+'4NOV'!D78+'5DEC'!D78+'6JAN'!D78+'7FEB'!D78+'8MAR'!D78+'9APR'!D78+'10MAY'!D78+'11JUN'!D78+'12JUL'!D78</f>
        <v>112212.6378</v>
      </c>
      <c r="E78" s="73">
        <f>'2SEPT'!E79+'3OCT'!E78+'4NOV'!E78+'5DEC'!E78+'6JAN'!E78+'7FEB'!E78+'8MAR'!E78+'9APR'!E78+'10MAY'!E78+'11JUN'!E78+'12JUL'!E78</f>
        <v>61443.194600000003</v>
      </c>
      <c r="F78" s="73">
        <f>'2SEPT'!F79+'3OCT'!F78+'4NOV'!F78+'5DEC'!F78+'6JAN'!F78+'7FEB'!F78+'8MAR'!F78+'9APR'!F78+'10MAY'!F78+'11JUN'!F78+'12JUL'!F78</f>
        <v>43853.6777</v>
      </c>
      <c r="G78" s="73">
        <f>'2SEPT'!G79+'3OCT'!G78+'4NOV'!G78+'5DEC'!G78+'6JAN'!G78+'7FEB'!G78+'8MAR'!G78+'9APR'!G78+'10MAY'!G78+'11JUN'!G78+'12JUL'!G78</f>
        <v>30561.108699999997</v>
      </c>
      <c r="H78" s="73">
        <f>'2SEPT'!H79+'3OCT'!H78+'4NOV'!H78+'5DEC'!H78+'6JAN'!H78+'7FEB'!H78+'8MAR'!H78+'9APR'!H78+'10MAY'!H78+'11JUN'!H78+'12JUL'!H78</f>
        <v>23106.3812</v>
      </c>
      <c r="I78" s="104">
        <f>'2SEPT'!I79+'3OCT'!I78+'4NOV'!I78+'5DEC'!I78+'6JAN'!I78+'7FEB'!I78+'8MAR'!I78+'9APR'!I78+'10MAY'!I78+'11JUN'!I78+'12JUL'!I78</f>
        <v>271177</v>
      </c>
      <c r="J78" s="73" t="e">
        <f>'2SEPT'!K79+'3OCT'!K78+'4NOV'!J78+'5DEC'!J78+'6JAN'!J78+'7FEB'!J78+'8MAR'!J78+'9APR'!J78+'10MAY'!J78+'11JUN'!J78+'12JUL'!J78</f>
        <v>#VALUE!</v>
      </c>
      <c r="K78" s="73">
        <f>'2SEPT'!L79+'3OCT'!L78+'4NOV'!K78+'5DEC'!K78+'6JAN'!K78+'7FEB'!K78+'8MAR'!K78+'9APR'!K78+'10MAY'!K78+'11JUN'!K78+'12JUL'!K78</f>
        <v>0</v>
      </c>
      <c r="L78" s="73">
        <f>'2SEPT'!M79+'3OCT'!M78+'4NOV'!L78+'5DEC'!L78+'6JAN'!L78+'7FEB'!L78+'8MAR'!L78+'9APR'!L78+'10MAY'!L78+'11JUN'!L78+'12JUL'!L78</f>
        <v>0</v>
      </c>
      <c r="M78" s="73">
        <f>'2SEPT'!N79+'3OCT'!N78+'4NOV'!M78+'5DEC'!M78+'6JAN'!M78+'7FEB'!M78+'8MAR'!M78+'9APR'!M78+'10MAY'!M78+'11JUN'!M78+'12JUL'!M78</f>
        <v>0</v>
      </c>
      <c r="N78" s="73">
        <f>'2SEPT'!O79+'3OCT'!O78+'4NOV'!N78+'5DEC'!N78+'6JAN'!N78+'7FEB'!N78+'8MAR'!N78+'9APR'!N78+'10MAY'!N78+'11JUN'!N78+'12JUL'!N78</f>
        <v>0</v>
      </c>
      <c r="O78" s="73">
        <f>'2SEPT'!P79+'3OCT'!P78+'4NOV'!O78+'5DEC'!O78+'6JAN'!O78+'7FEB'!O78+'8MAR'!O78+'9APR'!O78+'10MAY'!O78+'11JUN'!O78+'12JUL'!O78</f>
        <v>0</v>
      </c>
      <c r="P78" s="73">
        <f>'2SEPT'!Q79+'3OCT'!Q78+'4NOV'!P78+'5DEC'!P78+'6JAN'!P78+'7FEB'!P78+'8MAR'!P78+'9APR'!P78+'10MAY'!P78+'11JUN'!P78+'12JUL'!P78</f>
        <v>0</v>
      </c>
      <c r="Q78" s="73">
        <f>'2SEPT'!R79+'3OCT'!R78+'4NOV'!Q78+'5DEC'!Q78+'6JAN'!Q78+'7FEB'!Q78+'8MAR'!Q78+'9APR'!Q78+'10MAY'!Q78+'11JUN'!Q78+'12JUL'!Q78</f>
        <v>0</v>
      </c>
      <c r="R78" s="73">
        <f>'2SEPT'!S79+'3OCT'!S78+'4NOV'!R78+'5DEC'!R78+'6JAN'!R78+'7FEB'!R78+'8MAR'!R78+'9APR'!R78+'10MAY'!R78+'11JUN'!R78+'12JUL'!R78</f>
        <v>0</v>
      </c>
      <c r="S78" s="73">
        <f>'2SEPT'!T79+'3OCT'!T78+'4NOV'!S78+'5DEC'!S78+'6JAN'!S78+'7FEB'!S78+'8MAR'!S78+'9APR'!S78+'10MAY'!S78+'11JUN'!S78+'12JUL'!S78</f>
        <v>0</v>
      </c>
      <c r="T78" s="105">
        <f>'2SEPT'!U79+'3OCT'!U78+'4NOV'!T78+'5DEC'!T78+'6JAN'!T78+'7FEB'!T78+'8MAR'!T78+'9APR'!T78+'10MAY'!T78+'11JUN'!T78+'12JUL'!T78</f>
        <v>0</v>
      </c>
      <c r="U78" s="73">
        <f>'2SEPT'!V79+'3OCT'!V78+'4NOV'!U78+'5DEC'!U78+'6JAN'!U78+'7FEB'!U78+'8MAR'!U78+'9APR'!U78+'10MAY'!U78+'11JUN'!U78+'12JUL'!U78</f>
        <v>0</v>
      </c>
      <c r="V78" s="73">
        <f>'2SEPT'!W79+'3OCT'!W78+'4NOV'!V78+'5DEC'!V78+'6JAN'!V78+'7FEB'!V78+'8MAR'!V78+'9APR'!V78+'10MAY'!V78+'11JUN'!V78+'12JUL'!V78</f>
        <v>0</v>
      </c>
      <c r="W78" s="73">
        <f>'2SEPT'!X79+'3OCT'!X78+'4NOV'!W78+'5DEC'!W78+'6JAN'!W78+'7FEB'!W78+'8MAR'!W78+'9APR'!W78+'10MAY'!W78+'11JUN'!W78+'12JUL'!W78</f>
        <v>0</v>
      </c>
      <c r="X78" s="73">
        <f>'2SEPT'!Y79+'3OCT'!Y78+'4NOV'!X78+'5DEC'!X78+'6JAN'!X78+'7FEB'!X78+'8MAR'!X78+'9APR'!X78+'10MAY'!X78+'11JUN'!X78+'12JUL'!X78</f>
        <v>0</v>
      </c>
      <c r="Y78" s="106">
        <f>'2SEPT'!Z79+'3OCT'!Z78+'4NOV'!Y78+'5DEC'!Y78+'6JAN'!Y78+'7FEB'!Y78+'8MAR'!Y78+'9APR'!Y78+'10MAY'!Y78+'11JUN'!Y78+'12JUL'!Y78</f>
        <v>0</v>
      </c>
      <c r="Z78" s="73">
        <f>'2SEPT'!AA79+'3OCT'!AA78+'4NOV'!Z78+'5DEC'!Z78+'6JAN'!Z78+'7FEB'!Z78+'8MAR'!Z78+'9APR'!Z78+'10MAY'!Z78+'11JUN'!Z78+'12JUL'!Z78</f>
        <v>0</v>
      </c>
      <c r="AA78" s="73">
        <f>'2SEPT'!AB79+'3OCT'!AB78+'4NOV'!AA78+'5DEC'!AA78+'6JAN'!AA78+'7FEB'!AA78+'8MAR'!AA78+'9APR'!AA78+'10MAY'!AA78+'11JUN'!AA78+'12JUL'!AA78</f>
        <v>0</v>
      </c>
      <c r="AB78" s="73">
        <f>'2SEPT'!AC79+'3OCT'!AC78+'4NOV'!AB78+'5DEC'!AB78+'6JAN'!AB78+'7FEB'!AB78+'8MAR'!AB78+'9APR'!AB78+'10MAY'!AB78+'11JUN'!AB78+'12JUL'!AB78</f>
        <v>0</v>
      </c>
      <c r="AC78" s="73">
        <f>'2SEPT'!AD79+'3OCT'!AD78+'4NOV'!AC78+'5DEC'!AC78+'6JAN'!AC78+'7FEB'!AC78+'8MAR'!AC78+'9APR'!AC78+'10MAY'!AC78+'11JUN'!AC78+'12JUL'!AC78</f>
        <v>0</v>
      </c>
      <c r="AD78" s="107">
        <f>'2SEPT'!AE79+'3OCT'!AE78+'4NOV'!AD78+'5DEC'!AD78+'6JAN'!AD78+'7FEB'!AD78+'8MAR'!AD78+'9APR'!AD78+'10MAY'!AD78+'11JUN'!AD78+'12JUL'!AD78</f>
        <v>0</v>
      </c>
      <c r="AE78" s="73">
        <f>'2SEPT'!AF79+'3OCT'!AF78+'4NOV'!AE78+'5DEC'!AE78+'6JAN'!AE78+'7FEB'!AE78+'8MAR'!AE78+'9APR'!AE78+'10MAY'!AE78+'11JUN'!AE78+'12JUL'!AE78</f>
        <v>0</v>
      </c>
      <c r="AF78" s="73">
        <f>'2SEPT'!AG79+'3OCT'!AG78+'4NOV'!AF78+'5DEC'!AF78+'6JAN'!AF78+'7FEB'!AF78+'8MAR'!AF78+'9APR'!AF78+'10MAY'!AF78+'11JUN'!AF78+'12JUL'!AF78</f>
        <v>0</v>
      </c>
      <c r="AG78" s="73">
        <f>'2SEPT'!AH79+'3OCT'!AH78+'4NOV'!AG78+'5DEC'!AG78+'6JAN'!AG78+'7FEB'!AG78+'8MAR'!AG78+'9APR'!AG78+'10MAY'!AG78+'11JUN'!AG78+'12JUL'!AG78</f>
        <v>0</v>
      </c>
      <c r="AH78" s="110">
        <f>'2SEPT'!AI79+'3OCT'!AI78+'4NOV'!AH78+'5DEC'!AH78+'6JAN'!AH78+'7FEB'!AH78+'8MAR'!AH78+'9APR'!AH78+'10MAY'!AH78+'11JUN'!AH78+'12JUL'!AH78</f>
        <v>205227.47999999998</v>
      </c>
      <c r="AI78" s="51">
        <f>ORIGINAL!AC79-'TOTAL PMTS'!AH78</f>
        <v>664637.39</v>
      </c>
      <c r="AJ78" s="51">
        <f>ALLOCATION!Z79-'TOTAL PMTS'!AH78</f>
        <v>664637.39</v>
      </c>
    </row>
    <row r="79" spans="1:36">
      <c r="A79" s="124" t="s">
        <v>89</v>
      </c>
      <c r="B79" s="125" t="s">
        <v>264</v>
      </c>
      <c r="C79" s="130" t="s">
        <v>190</v>
      </c>
      <c r="D79" s="73">
        <f>'2SEPT'!D80+'3OCT'!D79+'4NOV'!D79+'5DEC'!D79+'6JAN'!D79+'7FEB'!D79+'8MAR'!D79+'9APR'!D79+'10MAY'!D79+'11JUN'!D79+'12JUL'!D79</f>
        <v>182772.97380000001</v>
      </c>
      <c r="E79" s="73">
        <f>'2SEPT'!E80+'3OCT'!E79+'4NOV'!E79+'5DEC'!E79+'6JAN'!E79+'7FEB'!E79+'8MAR'!E79+'9APR'!E79+'10MAY'!E79+'11JUN'!E79+'12JUL'!E79</f>
        <v>100082.14660000001</v>
      </c>
      <c r="F79" s="73">
        <f>'2SEPT'!F80+'3OCT'!F79+'4NOV'!F79+'5DEC'!F79+'6JAN'!F79+'7FEB'!F79+'8MAR'!F79+'9APR'!F79+'10MAY'!F79+'11JUN'!F79+'12JUL'!F79</f>
        <v>71430.701700000005</v>
      </c>
      <c r="G79" s="73">
        <f>'2SEPT'!G80+'3OCT'!G79+'4NOV'!G79+'5DEC'!G79+'6JAN'!G79+'7FEB'!G79+'8MAR'!G79+'9APR'!G79+'10MAY'!G79+'11JUN'!G79+'12JUL'!G79</f>
        <v>49776.852700000003</v>
      </c>
      <c r="H79" s="73">
        <f>'2SEPT'!H80+'3OCT'!H79+'4NOV'!H79+'5DEC'!H79+'6JAN'!H79+'7FEB'!H79+'8MAR'!H79+'9APR'!H79+'10MAY'!H79+'11JUN'!H79+'12JUL'!H79</f>
        <v>37636.325199999999</v>
      </c>
      <c r="I79" s="104">
        <f>'2SEPT'!I80+'3OCT'!I79+'4NOV'!I79+'5DEC'!I79+'6JAN'!I79+'7FEB'!I79+'8MAR'!I79+'9APR'!I79+'10MAY'!I79+'11JUN'!I79+'12JUL'!I79</f>
        <v>441699</v>
      </c>
      <c r="J79" s="73" t="e">
        <f>'2SEPT'!K80+'3OCT'!K79+'4NOV'!J79+'5DEC'!J79+'6JAN'!J79+'7FEB'!J79+'8MAR'!J79+'9APR'!J79+'10MAY'!J79+'11JUN'!J79+'12JUL'!J79</f>
        <v>#VALUE!</v>
      </c>
      <c r="K79" s="73">
        <f>'2SEPT'!L80+'3OCT'!L79+'4NOV'!K79+'5DEC'!K79+'6JAN'!K79+'7FEB'!K79+'8MAR'!K79+'9APR'!K79+'10MAY'!K79+'11JUN'!K79+'12JUL'!K79</f>
        <v>0</v>
      </c>
      <c r="L79" s="73">
        <f>'2SEPT'!M80+'3OCT'!M79+'4NOV'!L79+'5DEC'!L79+'6JAN'!L79+'7FEB'!L79+'8MAR'!L79+'9APR'!L79+'10MAY'!L79+'11JUN'!L79+'12JUL'!L79</f>
        <v>0</v>
      </c>
      <c r="M79" s="73">
        <f>'2SEPT'!N80+'3OCT'!N79+'4NOV'!M79+'5DEC'!M79+'6JAN'!M79+'7FEB'!M79+'8MAR'!M79+'9APR'!M79+'10MAY'!M79+'11JUN'!M79+'12JUL'!M79</f>
        <v>0</v>
      </c>
      <c r="N79" s="73">
        <f>'2SEPT'!O80+'3OCT'!O79+'4NOV'!N79+'5DEC'!N79+'6JAN'!N79+'7FEB'!N79+'8MAR'!N79+'9APR'!N79+'10MAY'!N79+'11JUN'!N79+'12JUL'!N79</f>
        <v>0</v>
      </c>
      <c r="O79" s="73">
        <f>'2SEPT'!P80+'3OCT'!P79+'4NOV'!O79+'5DEC'!O79+'6JAN'!O79+'7FEB'!O79+'8MAR'!O79+'9APR'!O79+'10MAY'!O79+'11JUN'!O79+'12JUL'!O79</f>
        <v>0</v>
      </c>
      <c r="P79" s="73">
        <f>'2SEPT'!Q80+'3OCT'!Q79+'4NOV'!P79+'5DEC'!P79+'6JAN'!P79+'7FEB'!P79+'8MAR'!P79+'9APR'!P79+'10MAY'!P79+'11JUN'!P79+'12JUL'!P79</f>
        <v>0</v>
      </c>
      <c r="Q79" s="73">
        <f>'2SEPT'!R80+'3OCT'!R79+'4NOV'!Q79+'5DEC'!Q79+'6JAN'!Q79+'7FEB'!Q79+'8MAR'!Q79+'9APR'!Q79+'10MAY'!Q79+'11JUN'!Q79+'12JUL'!Q79</f>
        <v>0</v>
      </c>
      <c r="R79" s="73">
        <f>'2SEPT'!S80+'3OCT'!S79+'4NOV'!R79+'5DEC'!R79+'6JAN'!R79+'7FEB'!R79+'8MAR'!R79+'9APR'!R79+'10MAY'!R79+'11JUN'!R79+'12JUL'!R79</f>
        <v>0</v>
      </c>
      <c r="S79" s="73">
        <f>'2SEPT'!T80+'3OCT'!T79+'4NOV'!S79+'5DEC'!S79+'6JAN'!S79+'7FEB'!S79+'8MAR'!S79+'9APR'!S79+'10MAY'!S79+'11JUN'!S79+'12JUL'!S79</f>
        <v>0</v>
      </c>
      <c r="T79" s="105">
        <f>'2SEPT'!U80+'3OCT'!U79+'4NOV'!T79+'5DEC'!T79+'6JAN'!T79+'7FEB'!T79+'8MAR'!T79+'9APR'!T79+'10MAY'!T79+'11JUN'!T79+'12JUL'!T79</f>
        <v>0</v>
      </c>
      <c r="U79" s="73">
        <f>'2SEPT'!V80+'3OCT'!V79+'4NOV'!U79+'5DEC'!U79+'6JAN'!U79+'7FEB'!U79+'8MAR'!U79+'9APR'!U79+'10MAY'!U79+'11JUN'!U79+'12JUL'!U79</f>
        <v>0</v>
      </c>
      <c r="V79" s="73">
        <f>'2SEPT'!W80+'3OCT'!W79+'4NOV'!V79+'5DEC'!V79+'6JAN'!V79+'7FEB'!V79+'8MAR'!V79+'9APR'!V79+'10MAY'!V79+'11JUN'!V79+'12JUL'!V79</f>
        <v>0</v>
      </c>
      <c r="W79" s="73">
        <f>'2SEPT'!X80+'3OCT'!X79+'4NOV'!W79+'5DEC'!W79+'6JAN'!W79+'7FEB'!W79+'8MAR'!W79+'9APR'!W79+'10MAY'!W79+'11JUN'!W79+'12JUL'!W79</f>
        <v>0</v>
      </c>
      <c r="X79" s="73">
        <f>'2SEPT'!Y80+'3OCT'!Y79+'4NOV'!X79+'5DEC'!X79+'6JAN'!X79+'7FEB'!X79+'8MAR'!X79+'9APR'!X79+'10MAY'!X79+'11JUN'!X79+'12JUL'!X79</f>
        <v>0</v>
      </c>
      <c r="Y79" s="106">
        <f>'2SEPT'!Z80+'3OCT'!Z79+'4NOV'!Y79+'5DEC'!Y79+'6JAN'!Y79+'7FEB'!Y79+'8MAR'!Y79+'9APR'!Y79+'10MAY'!Y79+'11JUN'!Y79+'12JUL'!Y79</f>
        <v>0</v>
      </c>
      <c r="Z79" s="73">
        <f>'2SEPT'!AA80+'3OCT'!AA79+'4NOV'!Z79+'5DEC'!Z79+'6JAN'!Z79+'7FEB'!Z79+'8MAR'!Z79+'9APR'!Z79+'10MAY'!Z79+'11JUN'!Z79+'12JUL'!Z79</f>
        <v>0</v>
      </c>
      <c r="AA79" s="73">
        <f>'2SEPT'!AB80+'3OCT'!AB79+'4NOV'!AA79+'5DEC'!AA79+'6JAN'!AA79+'7FEB'!AA79+'8MAR'!AA79+'9APR'!AA79+'10MAY'!AA79+'11JUN'!AA79+'12JUL'!AA79</f>
        <v>60000</v>
      </c>
      <c r="AB79" s="73">
        <f>'2SEPT'!AC80+'3OCT'!AC79+'4NOV'!AB79+'5DEC'!AB79+'6JAN'!AB79+'7FEB'!AB79+'8MAR'!AB79+'9APR'!AB79+'10MAY'!AB79+'11JUN'!AB79+'12JUL'!AB79</f>
        <v>0</v>
      </c>
      <c r="AC79" s="73">
        <f>'2SEPT'!AD80+'3OCT'!AD79+'4NOV'!AC79+'5DEC'!AC79+'6JAN'!AC79+'7FEB'!AC79+'8MAR'!AC79+'9APR'!AC79+'10MAY'!AC79+'11JUN'!AC79+'12JUL'!AC79</f>
        <v>0</v>
      </c>
      <c r="AD79" s="107">
        <f>'2SEPT'!AE80+'3OCT'!AE79+'4NOV'!AD79+'5DEC'!AD79+'6JAN'!AD79+'7FEB'!AD79+'8MAR'!AD79+'9APR'!AD79+'10MAY'!AD79+'11JUN'!AD79+'12JUL'!AD79</f>
        <v>60000</v>
      </c>
      <c r="AE79" s="73">
        <f>'2SEPT'!AF80+'3OCT'!AF79+'4NOV'!AE79+'5DEC'!AE79+'6JAN'!AE79+'7FEB'!AE79+'8MAR'!AE79+'9APR'!AE79+'10MAY'!AE79+'11JUN'!AE79+'12JUL'!AE79</f>
        <v>0</v>
      </c>
      <c r="AF79" s="73">
        <f>'2SEPT'!AG80+'3OCT'!AG79+'4NOV'!AF79+'5DEC'!AF79+'6JAN'!AF79+'7FEB'!AF79+'8MAR'!AF79+'9APR'!AF79+'10MAY'!AF79+'11JUN'!AF79+'12JUL'!AF79</f>
        <v>0</v>
      </c>
      <c r="AG79" s="73">
        <f>'2SEPT'!AH80+'3OCT'!AH79+'4NOV'!AG79+'5DEC'!AG79+'6JAN'!AG79+'7FEB'!AG79+'8MAR'!AG79+'9APR'!AG79+'10MAY'!AG79+'11JUN'!AG79+'12JUL'!AG79</f>
        <v>0</v>
      </c>
      <c r="AH79" s="110">
        <f>'2SEPT'!AI80+'3OCT'!AI79+'4NOV'!AH79+'5DEC'!AH79+'6JAN'!AH79+'7FEB'!AH79+'8MAR'!AH79+'9APR'!AH79+'10MAY'!AH79+'11JUN'!AH79+'12JUL'!AH79</f>
        <v>456918.87</v>
      </c>
      <c r="AI79" s="51">
        <f>ORIGINAL!AC80-'TOTAL PMTS'!AH79</f>
        <v>-118817.96999999997</v>
      </c>
      <c r="AJ79" s="51">
        <f>ALLOCATION!Z80-'TOTAL PMTS'!AH79</f>
        <v>-118817.96999999997</v>
      </c>
    </row>
    <row r="80" spans="1:36">
      <c r="A80" s="124" t="s">
        <v>90</v>
      </c>
      <c r="B80" s="125" t="s">
        <v>265</v>
      </c>
      <c r="C80" s="127" t="s">
        <v>185</v>
      </c>
      <c r="D80" s="73">
        <f>'2SEPT'!D81+'3OCT'!D80+'4NOV'!D80+'5DEC'!D80+'6JAN'!D80+'7FEB'!D80+'8MAR'!D80+'9APR'!D80+'10MAY'!D80+'11JUN'!D80+'12JUL'!D80</f>
        <v>71024.579599999997</v>
      </c>
      <c r="E80" s="73">
        <f>'2SEPT'!E81+'3OCT'!E80+'4NOV'!E80+'5DEC'!E80+'6JAN'!E80+'7FEB'!E80+'8MAR'!E80+'9APR'!E80+'10MAY'!E80+'11JUN'!E80+'12JUL'!E80</f>
        <v>38892.917199999996</v>
      </c>
      <c r="F80" s="73">
        <f>'2SEPT'!F81+'3OCT'!F80+'4NOV'!F80+'5DEC'!F80+'6JAN'!F80+'7FEB'!F80+'8MAR'!F80+'9APR'!F80+'10MAY'!F80+'11JUN'!F80+'12JUL'!F80</f>
        <v>27759.091400000001</v>
      </c>
      <c r="G80" s="73">
        <f>'2SEPT'!G81+'3OCT'!G80+'4NOV'!G80+'5DEC'!G80+'6JAN'!G80+'7FEB'!G80+'8MAR'!G80+'9APR'!G80+'10MAY'!G80+'11JUN'!G80+'12JUL'!G80</f>
        <v>19342.0334</v>
      </c>
      <c r="H80" s="73">
        <f>'2SEPT'!H81+'3OCT'!H80+'4NOV'!H80+'5DEC'!H80+'6JAN'!H80+'7FEB'!H80+'8MAR'!H80+'9APR'!H80+'10MAY'!H80+'11JUN'!H80+'12JUL'!H80</f>
        <v>14623.3784</v>
      </c>
      <c r="I80" s="104">
        <f>'2SEPT'!I81+'3OCT'!I80+'4NOV'!I80+'5DEC'!I80+'6JAN'!I80+'7FEB'!I80+'8MAR'!I80+'9APR'!I80+'10MAY'!I80+'11JUN'!I80+'12JUL'!I80</f>
        <v>171642</v>
      </c>
      <c r="J80" s="73" t="e">
        <f>'2SEPT'!K81+'3OCT'!K80+'4NOV'!J80+'5DEC'!J80+'6JAN'!J80+'7FEB'!J80+'8MAR'!J80+'9APR'!J80+'10MAY'!J80+'11JUN'!J80+'12JUL'!J80</f>
        <v>#VALUE!</v>
      </c>
      <c r="K80" s="73">
        <f>'2SEPT'!L81+'3OCT'!L80+'4NOV'!K80+'5DEC'!K80+'6JAN'!K80+'7FEB'!K80+'8MAR'!K80+'9APR'!K80+'10MAY'!K80+'11JUN'!K80+'12JUL'!K80</f>
        <v>0</v>
      </c>
      <c r="L80" s="73">
        <f>'2SEPT'!M81+'3OCT'!M80+'4NOV'!L80+'5DEC'!L80+'6JAN'!L80+'7FEB'!L80+'8MAR'!L80+'9APR'!L80+'10MAY'!L80+'11JUN'!L80+'12JUL'!L80</f>
        <v>0</v>
      </c>
      <c r="M80" s="73">
        <f>'2SEPT'!N81+'3OCT'!N80+'4NOV'!M80+'5DEC'!M80+'6JAN'!M80+'7FEB'!M80+'8MAR'!M80+'9APR'!M80+'10MAY'!M80+'11JUN'!M80+'12JUL'!M80</f>
        <v>0</v>
      </c>
      <c r="N80" s="73">
        <f>'2SEPT'!O81+'3OCT'!O80+'4NOV'!N80+'5DEC'!N80+'6JAN'!N80+'7FEB'!N80+'8MAR'!N80+'9APR'!N80+'10MAY'!N80+'11JUN'!N80+'12JUL'!N80</f>
        <v>0</v>
      </c>
      <c r="O80" s="73">
        <f>'2SEPT'!P81+'3OCT'!P80+'4NOV'!O80+'5DEC'!O80+'6JAN'!O80+'7FEB'!O80+'8MAR'!O80+'9APR'!O80+'10MAY'!O80+'11JUN'!O80+'12JUL'!O80</f>
        <v>0</v>
      </c>
      <c r="P80" s="73">
        <f>'2SEPT'!Q81+'3OCT'!Q80+'4NOV'!P80+'5DEC'!P80+'6JAN'!P80+'7FEB'!P80+'8MAR'!P80+'9APR'!P80+'10MAY'!P80+'11JUN'!P80+'12JUL'!P80</f>
        <v>0</v>
      </c>
      <c r="Q80" s="73">
        <f>'2SEPT'!R81+'3OCT'!R80+'4NOV'!Q80+'5DEC'!Q80+'6JAN'!Q80+'7FEB'!Q80+'8MAR'!Q80+'9APR'!Q80+'10MAY'!Q80+'11JUN'!Q80+'12JUL'!Q80</f>
        <v>0</v>
      </c>
      <c r="R80" s="73">
        <f>'2SEPT'!S81+'3OCT'!S80+'4NOV'!R80+'5DEC'!R80+'6JAN'!R80+'7FEB'!R80+'8MAR'!R80+'9APR'!R80+'10MAY'!R80+'11JUN'!R80+'12JUL'!R80</f>
        <v>0</v>
      </c>
      <c r="S80" s="73">
        <f>'2SEPT'!T81+'3OCT'!T80+'4NOV'!S80+'5DEC'!S80+'6JAN'!S80+'7FEB'!S80+'8MAR'!S80+'9APR'!S80+'10MAY'!S80+'11JUN'!S80+'12JUL'!S80</f>
        <v>0</v>
      </c>
      <c r="T80" s="105">
        <f>'2SEPT'!U81+'3OCT'!U80+'4NOV'!T80+'5DEC'!T80+'6JAN'!T80+'7FEB'!T80+'8MAR'!T80+'9APR'!T80+'10MAY'!T80+'11JUN'!T80+'12JUL'!T80</f>
        <v>0</v>
      </c>
      <c r="U80" s="73">
        <f>'2SEPT'!V81+'3OCT'!V80+'4NOV'!U80+'5DEC'!U80+'6JAN'!U80+'7FEB'!U80+'8MAR'!U80+'9APR'!U80+'10MAY'!U80+'11JUN'!U80+'12JUL'!U80</f>
        <v>0</v>
      </c>
      <c r="V80" s="73">
        <f>'2SEPT'!W81+'3OCT'!W80+'4NOV'!V80+'5DEC'!V80+'6JAN'!V80+'7FEB'!V80+'8MAR'!V80+'9APR'!V80+'10MAY'!V80+'11JUN'!V80+'12JUL'!V80</f>
        <v>0</v>
      </c>
      <c r="W80" s="73">
        <f>'2SEPT'!X81+'3OCT'!X80+'4NOV'!W80+'5DEC'!W80+'6JAN'!W80+'7FEB'!W80+'8MAR'!W80+'9APR'!W80+'10MAY'!W80+'11JUN'!W80+'12JUL'!W80</f>
        <v>0</v>
      </c>
      <c r="X80" s="73">
        <f>'2SEPT'!Y81+'3OCT'!Y80+'4NOV'!X80+'5DEC'!X80+'6JAN'!X80+'7FEB'!X80+'8MAR'!X80+'9APR'!X80+'10MAY'!X80+'11JUN'!X80+'12JUL'!X80</f>
        <v>0</v>
      </c>
      <c r="Y80" s="106">
        <f>'2SEPT'!Z81+'3OCT'!Z80+'4NOV'!Y80+'5DEC'!Y80+'6JAN'!Y80+'7FEB'!Y80+'8MAR'!Y80+'9APR'!Y80+'10MAY'!Y80+'11JUN'!Y80+'12JUL'!Y80</f>
        <v>0</v>
      </c>
      <c r="Z80" s="73">
        <f>'2SEPT'!AA81+'3OCT'!AA80+'4NOV'!Z80+'5DEC'!Z80+'6JAN'!Z80+'7FEB'!Z80+'8MAR'!Z80+'9APR'!Z80+'10MAY'!Z80+'11JUN'!Z80+'12JUL'!Z80</f>
        <v>0</v>
      </c>
      <c r="AA80" s="73">
        <f>'2SEPT'!AB81+'3OCT'!AB80+'4NOV'!AA80+'5DEC'!AA80+'6JAN'!AA80+'7FEB'!AA80+'8MAR'!AA80+'9APR'!AA80+'10MAY'!AA80+'11JUN'!AA80+'12JUL'!AA80</f>
        <v>0</v>
      </c>
      <c r="AB80" s="73">
        <f>'2SEPT'!AC81+'3OCT'!AC80+'4NOV'!AB80+'5DEC'!AB80+'6JAN'!AB80+'7FEB'!AB80+'8MAR'!AB80+'9APR'!AB80+'10MAY'!AB80+'11JUN'!AB80+'12JUL'!AB80</f>
        <v>0</v>
      </c>
      <c r="AC80" s="73">
        <f>'2SEPT'!AD81+'3OCT'!AD80+'4NOV'!AC80+'5DEC'!AC80+'6JAN'!AC80+'7FEB'!AC80+'8MAR'!AC80+'9APR'!AC80+'10MAY'!AC80+'11JUN'!AC80+'12JUL'!AC80</f>
        <v>0</v>
      </c>
      <c r="AD80" s="107">
        <f>'2SEPT'!AE81+'3OCT'!AE80+'4NOV'!AD80+'5DEC'!AD80+'6JAN'!AD80+'7FEB'!AD80+'8MAR'!AD80+'9APR'!AD80+'10MAY'!AD80+'11JUN'!AD80+'12JUL'!AD80</f>
        <v>0</v>
      </c>
      <c r="AE80" s="73">
        <f>'2SEPT'!AF81+'3OCT'!AF80+'4NOV'!AE80+'5DEC'!AE80+'6JAN'!AE80+'7FEB'!AE80+'8MAR'!AE80+'9APR'!AE80+'10MAY'!AE80+'11JUN'!AE80+'12JUL'!AE80</f>
        <v>0</v>
      </c>
      <c r="AF80" s="73">
        <f>'2SEPT'!AG81+'3OCT'!AG80+'4NOV'!AF80+'5DEC'!AF80+'6JAN'!AF80+'7FEB'!AF80+'8MAR'!AF80+'9APR'!AF80+'10MAY'!AF80+'11JUN'!AF80+'12JUL'!AF80</f>
        <v>0</v>
      </c>
      <c r="AG80" s="73">
        <f>'2SEPT'!AH81+'3OCT'!AH80+'4NOV'!AG80+'5DEC'!AG80+'6JAN'!AG80+'7FEB'!AG80+'8MAR'!AG80+'9APR'!AG80+'10MAY'!AG80+'11JUN'!AG80+'12JUL'!AG80</f>
        <v>0</v>
      </c>
      <c r="AH80" s="110">
        <f>'2SEPT'!AI81+'3OCT'!AI80+'4NOV'!AH80+'5DEC'!AH80+'6JAN'!AH80+'7FEB'!AH80+'8MAR'!AH80+'9APR'!AH80+'10MAY'!AH80+'11JUN'!AH80+'12JUL'!AH80</f>
        <v>369811.9</v>
      </c>
      <c r="AI80" s="51">
        <f>ORIGINAL!AC81-'TOTAL PMTS'!AH80</f>
        <v>570928.03999999992</v>
      </c>
      <c r="AJ80" s="51">
        <f>ALLOCATION!Z81-'TOTAL PMTS'!AH80</f>
        <v>570928.03999999992</v>
      </c>
    </row>
    <row r="81" spans="1:36">
      <c r="A81" s="124" t="s">
        <v>91</v>
      </c>
      <c r="B81" s="125" t="s">
        <v>266</v>
      </c>
      <c r="C81" s="127" t="s">
        <v>185</v>
      </c>
      <c r="D81" s="73">
        <f>'2SEPT'!D82+'3OCT'!D81+'4NOV'!D81+'5DEC'!D81+'6JAN'!D81+'7FEB'!D81+'8MAR'!D81+'9APR'!D81+'10MAY'!D81+'11JUN'!D81+'12JUL'!D81</f>
        <v>143717.61540000001</v>
      </c>
      <c r="E81" s="73">
        <f>'2SEPT'!E82+'3OCT'!E81+'4NOV'!E81+'5DEC'!E81+'6JAN'!E81+'7FEB'!E81+'8MAR'!E81+'9APR'!E81+'10MAY'!E81+'11JUN'!E81+'12JUL'!E81</f>
        <v>78696.197799999994</v>
      </c>
      <c r="F81" s="73">
        <f>'2SEPT'!F82+'3OCT'!F81+'4NOV'!F81+'5DEC'!F81+'6JAN'!F81+'7FEB'!F81+'8MAR'!F81+'9APR'!F81+'10MAY'!F81+'11JUN'!F81+'12JUL'!F81</f>
        <v>56165.9761</v>
      </c>
      <c r="G81" s="73">
        <f>'2SEPT'!G82+'3OCT'!G81+'4NOV'!G81+'5DEC'!G81+'6JAN'!G81+'7FEB'!G81+'8MAR'!G81+'9APR'!G81+'10MAY'!G81+'11JUN'!G81+'12JUL'!G81</f>
        <v>39138.559099999999</v>
      </c>
      <c r="H81" s="73">
        <f>'2SEPT'!H82+'3OCT'!H81+'4NOV'!H81+'5DEC'!H81+'6JAN'!H81+'7FEB'!H81+'8MAR'!H81+'9APR'!H81+'10MAY'!H81+'11JUN'!H81+'12JUL'!H81</f>
        <v>29593.651599999997</v>
      </c>
      <c r="I81" s="104">
        <f>'2SEPT'!I82+'3OCT'!I81+'4NOV'!I81+'5DEC'!I81+'6JAN'!I81+'7FEB'!I81+'8MAR'!I81+'9APR'!I81+'10MAY'!I81+'11JUN'!I81+'12JUL'!I81</f>
        <v>347312</v>
      </c>
      <c r="J81" s="73" t="e">
        <f>'2SEPT'!K82+'3OCT'!K81+'4NOV'!J81+'5DEC'!J81+'6JAN'!J81+'7FEB'!J81+'8MAR'!J81+'9APR'!J81+'10MAY'!J81+'11JUN'!J81+'12JUL'!J81</f>
        <v>#VALUE!</v>
      </c>
      <c r="K81" s="73">
        <f>'2SEPT'!L82+'3OCT'!L81+'4NOV'!K81+'5DEC'!K81+'6JAN'!K81+'7FEB'!K81+'8MAR'!K81+'9APR'!K81+'10MAY'!K81+'11JUN'!K81+'12JUL'!K81</f>
        <v>0</v>
      </c>
      <c r="L81" s="73">
        <f>'2SEPT'!M82+'3OCT'!M81+'4NOV'!L81+'5DEC'!L81+'6JAN'!L81+'7FEB'!L81+'8MAR'!L81+'9APR'!L81+'10MAY'!L81+'11JUN'!L81+'12JUL'!L81</f>
        <v>0</v>
      </c>
      <c r="M81" s="73">
        <f>'2SEPT'!N82+'3OCT'!N81+'4NOV'!M81+'5DEC'!M81+'6JAN'!M81+'7FEB'!M81+'8MAR'!M81+'9APR'!M81+'10MAY'!M81+'11JUN'!M81+'12JUL'!M81</f>
        <v>0</v>
      </c>
      <c r="N81" s="73">
        <f>'2SEPT'!O82+'3OCT'!O81+'4NOV'!N81+'5DEC'!N81+'6JAN'!N81+'7FEB'!N81+'8MAR'!N81+'9APR'!N81+'10MAY'!N81+'11JUN'!N81+'12JUL'!N81</f>
        <v>0</v>
      </c>
      <c r="O81" s="73">
        <f>'2SEPT'!P82+'3OCT'!P81+'4NOV'!O81+'5DEC'!O81+'6JAN'!O81+'7FEB'!O81+'8MAR'!O81+'9APR'!O81+'10MAY'!O81+'11JUN'!O81+'12JUL'!O81</f>
        <v>0</v>
      </c>
      <c r="P81" s="73">
        <f>'2SEPT'!Q82+'3OCT'!Q81+'4NOV'!P81+'5DEC'!P81+'6JAN'!P81+'7FEB'!P81+'8MAR'!P81+'9APR'!P81+'10MAY'!P81+'11JUN'!P81+'12JUL'!P81</f>
        <v>42075</v>
      </c>
      <c r="Q81" s="73">
        <f>'2SEPT'!R82+'3OCT'!R81+'4NOV'!Q81+'5DEC'!Q81+'6JAN'!Q81+'7FEB'!Q81+'8MAR'!Q81+'9APR'!Q81+'10MAY'!Q81+'11JUN'!Q81+'12JUL'!Q81</f>
        <v>0</v>
      </c>
      <c r="R81" s="73">
        <f>'2SEPT'!S82+'3OCT'!S81+'4NOV'!R81+'5DEC'!R81+'6JAN'!R81+'7FEB'!R81+'8MAR'!R81+'9APR'!R81+'10MAY'!R81+'11JUN'!R81+'12JUL'!R81</f>
        <v>0</v>
      </c>
      <c r="S81" s="73">
        <f>'2SEPT'!T82+'3OCT'!T81+'4NOV'!S81+'5DEC'!S81+'6JAN'!S81+'7FEB'!S81+'8MAR'!S81+'9APR'!S81+'10MAY'!S81+'11JUN'!S81+'12JUL'!S81</f>
        <v>0</v>
      </c>
      <c r="T81" s="105">
        <f>'2SEPT'!U82+'3OCT'!U81+'4NOV'!T81+'5DEC'!T81+'6JAN'!T81+'7FEB'!T81+'8MAR'!T81+'9APR'!T81+'10MAY'!T81+'11JUN'!T81+'12JUL'!T81</f>
        <v>0</v>
      </c>
      <c r="U81" s="73">
        <f>'2SEPT'!V82+'3OCT'!V81+'4NOV'!U81+'5DEC'!U81+'6JAN'!U81+'7FEB'!U81+'8MAR'!U81+'9APR'!U81+'10MAY'!U81+'11JUN'!U81+'12JUL'!U81</f>
        <v>0</v>
      </c>
      <c r="V81" s="73">
        <f>'2SEPT'!W82+'3OCT'!W81+'4NOV'!V81+'5DEC'!V81+'6JAN'!V81+'7FEB'!V81+'8MAR'!V81+'9APR'!V81+'10MAY'!V81+'11JUN'!V81+'12JUL'!V81</f>
        <v>0</v>
      </c>
      <c r="W81" s="73">
        <f>'2SEPT'!X82+'3OCT'!X81+'4NOV'!W81+'5DEC'!W81+'6JAN'!W81+'7FEB'!W81+'8MAR'!W81+'9APR'!W81+'10MAY'!W81+'11JUN'!W81+'12JUL'!W81</f>
        <v>0</v>
      </c>
      <c r="X81" s="73">
        <f>'2SEPT'!Y82+'3OCT'!Y81+'4NOV'!X81+'5DEC'!X81+'6JAN'!X81+'7FEB'!X81+'8MAR'!X81+'9APR'!X81+'10MAY'!X81+'11JUN'!X81+'12JUL'!X81</f>
        <v>0</v>
      </c>
      <c r="Y81" s="106">
        <f>'2SEPT'!Z82+'3OCT'!Z81+'4NOV'!Y81+'5DEC'!Y81+'6JAN'!Y81+'7FEB'!Y81+'8MAR'!Y81+'9APR'!Y81+'10MAY'!Y81+'11JUN'!Y81+'12JUL'!Y81</f>
        <v>0</v>
      </c>
      <c r="Z81" s="73">
        <f>'2SEPT'!AA82+'3OCT'!AA81+'4NOV'!Z81+'5DEC'!Z81+'6JAN'!Z81+'7FEB'!Z81+'8MAR'!Z81+'9APR'!Z81+'10MAY'!Z81+'11JUN'!Z81+'12JUL'!Z81</f>
        <v>0</v>
      </c>
      <c r="AA81" s="73">
        <f>'2SEPT'!AB82+'3OCT'!AB81+'4NOV'!AA81+'5DEC'!AA81+'6JAN'!AA81+'7FEB'!AA81+'8MAR'!AA81+'9APR'!AA81+'10MAY'!AA81+'11JUN'!AA81+'12JUL'!AA81</f>
        <v>117546</v>
      </c>
      <c r="AB81" s="73">
        <f>'2SEPT'!AC82+'3OCT'!AC81+'4NOV'!AB81+'5DEC'!AB81+'6JAN'!AB81+'7FEB'!AB81+'8MAR'!AB81+'9APR'!AB81+'10MAY'!AB81+'11JUN'!AB81+'12JUL'!AB81</f>
        <v>0</v>
      </c>
      <c r="AC81" s="73">
        <f>'2SEPT'!AD82+'3OCT'!AD81+'4NOV'!AC81+'5DEC'!AC81+'6JAN'!AC81+'7FEB'!AC81+'8MAR'!AC81+'9APR'!AC81+'10MAY'!AC81+'11JUN'!AC81+'12JUL'!AC81</f>
        <v>135000</v>
      </c>
      <c r="AD81" s="107">
        <f>'2SEPT'!AE82+'3OCT'!AE81+'4NOV'!AD81+'5DEC'!AD81+'6JAN'!AD81+'7FEB'!AD81+'8MAR'!AD81+'9APR'!AD81+'10MAY'!AD81+'11JUN'!AD81+'12JUL'!AD81</f>
        <v>252546</v>
      </c>
      <c r="AE81" s="73">
        <f>'2SEPT'!AF82+'3OCT'!AF81+'4NOV'!AE81+'5DEC'!AE81+'6JAN'!AE81+'7FEB'!AE81+'8MAR'!AE81+'9APR'!AE81+'10MAY'!AE81+'11JUN'!AE81+'12JUL'!AE81</f>
        <v>0</v>
      </c>
      <c r="AF81" s="73">
        <f>'2SEPT'!AG82+'3OCT'!AG81+'4NOV'!AF81+'5DEC'!AF81+'6JAN'!AF81+'7FEB'!AF81+'8MAR'!AF81+'9APR'!AF81+'10MAY'!AF81+'11JUN'!AF81+'12JUL'!AF81</f>
        <v>0</v>
      </c>
      <c r="AG81" s="73">
        <f>'2SEPT'!AH82+'3OCT'!AH81+'4NOV'!AG81+'5DEC'!AG81+'6JAN'!AG81+'7FEB'!AG81+'8MAR'!AG81+'9APR'!AG81+'10MAY'!AG81+'11JUN'!AG81+'12JUL'!AG81</f>
        <v>0</v>
      </c>
      <c r="AH81" s="110">
        <f>'2SEPT'!AI82+'3OCT'!AI81+'4NOV'!AH81+'5DEC'!AH81+'6JAN'!AH81+'7FEB'!AH81+'8MAR'!AH81+'9APR'!AH81+'10MAY'!AH81+'11JUN'!AH81+'12JUL'!AH81</f>
        <v>592268.93999999994</v>
      </c>
      <c r="AI81" s="51">
        <f>ORIGINAL!AC82-'TOTAL PMTS'!AH81</f>
        <v>1557026.0100000002</v>
      </c>
      <c r="AJ81" s="51">
        <f>ALLOCATION!Z82-'TOTAL PMTS'!AH81</f>
        <v>1557026.0100000002</v>
      </c>
    </row>
    <row r="82" spans="1:36">
      <c r="A82" s="124" t="s">
        <v>92</v>
      </c>
      <c r="B82" s="125" t="s">
        <v>267</v>
      </c>
      <c r="C82" s="132" t="s">
        <v>201</v>
      </c>
      <c r="D82" s="73">
        <f>'2SEPT'!D83+'3OCT'!D82+'4NOV'!D82+'5DEC'!D82+'6JAN'!D82+'7FEB'!D82+'8MAR'!D82+'9APR'!D82+'10MAY'!D82+'11JUN'!D82+'12JUL'!D82</f>
        <v>411217.88919999998</v>
      </c>
      <c r="E82" s="73">
        <f>'2SEPT'!E83+'3OCT'!E82+'4NOV'!E82+'5DEC'!E82+'6JAN'!E82+'7FEB'!E82+'8MAR'!E82+'9APR'!E82+'10MAY'!E82+'11JUN'!E82+'12JUL'!E82</f>
        <v>225174.44440000001</v>
      </c>
      <c r="F82" s="73">
        <f>'2SEPT'!F83+'3OCT'!F82+'4NOV'!F82+'5DEC'!F82+'6JAN'!F82+'7FEB'!F82+'8MAR'!F82+'9APR'!F82+'10MAY'!F82+'11JUN'!F82+'12JUL'!F82</f>
        <v>160707.12780000002</v>
      </c>
      <c r="G82" s="73">
        <f>'2SEPT'!G83+'3OCT'!G82+'4NOV'!G82+'5DEC'!G82+'6JAN'!G82+'7FEB'!G82+'8MAR'!G82+'9APR'!G82+'10MAY'!G82+'11JUN'!G82+'12JUL'!G82</f>
        <v>111988.3618</v>
      </c>
      <c r="H82" s="73">
        <f>'2SEPT'!H83+'3OCT'!H82+'4NOV'!H82+'5DEC'!H82+'6JAN'!H82+'7FEB'!H82+'8MAR'!H82+'9APR'!H82+'10MAY'!H82+'11JUN'!H82+'12JUL'!H82</f>
        <v>84676.176800000001</v>
      </c>
      <c r="I82" s="104">
        <f>'2SEPT'!I83+'3OCT'!I82+'4NOV'!I82+'5DEC'!I82+'6JAN'!I82+'7FEB'!I82+'8MAR'!I82+'9APR'!I82+'10MAY'!I82+'11JUN'!I82+'12JUL'!I82</f>
        <v>993764</v>
      </c>
      <c r="J82" s="73" t="e">
        <f>'2SEPT'!K83+'3OCT'!K82+'4NOV'!J82+'5DEC'!J82+'6JAN'!J82+'7FEB'!J82+'8MAR'!J82+'9APR'!J82+'10MAY'!J82+'11JUN'!J82+'12JUL'!J82</f>
        <v>#VALUE!</v>
      </c>
      <c r="K82" s="73">
        <f>'2SEPT'!L83+'3OCT'!L82+'4NOV'!K82+'5DEC'!K82+'6JAN'!K82+'7FEB'!K82+'8MAR'!K82+'9APR'!K82+'10MAY'!K82+'11JUN'!K82+'12JUL'!K82</f>
        <v>0</v>
      </c>
      <c r="L82" s="73">
        <f>'2SEPT'!M83+'3OCT'!M82+'4NOV'!L82+'5DEC'!L82+'6JAN'!L82+'7FEB'!L82+'8MAR'!L82+'9APR'!L82+'10MAY'!L82+'11JUN'!L82+'12JUL'!L82</f>
        <v>0</v>
      </c>
      <c r="M82" s="73">
        <f>'2SEPT'!N83+'3OCT'!N82+'4NOV'!M82+'5DEC'!M82+'6JAN'!M82+'7FEB'!M82+'8MAR'!M82+'9APR'!M82+'10MAY'!M82+'11JUN'!M82+'12JUL'!M82</f>
        <v>0</v>
      </c>
      <c r="N82" s="73">
        <f>'2SEPT'!O83+'3OCT'!O82+'4NOV'!N82+'5DEC'!N82+'6JAN'!N82+'7FEB'!N82+'8MAR'!N82+'9APR'!N82+'10MAY'!N82+'11JUN'!N82+'12JUL'!N82</f>
        <v>0</v>
      </c>
      <c r="O82" s="73">
        <f>'2SEPT'!P83+'3OCT'!P82+'4NOV'!O82+'5DEC'!O82+'6JAN'!O82+'7FEB'!O82+'8MAR'!O82+'9APR'!O82+'10MAY'!O82+'11JUN'!O82+'12JUL'!O82</f>
        <v>54703</v>
      </c>
      <c r="P82" s="73">
        <f>'2SEPT'!Q83+'3OCT'!Q82+'4NOV'!P82+'5DEC'!P82+'6JAN'!P82+'7FEB'!P82+'8MAR'!P82+'9APR'!P82+'10MAY'!P82+'11JUN'!P82+'12JUL'!P82</f>
        <v>0</v>
      </c>
      <c r="Q82" s="73">
        <f>'2SEPT'!R83+'3OCT'!R82+'4NOV'!Q82+'5DEC'!Q82+'6JAN'!Q82+'7FEB'!Q82+'8MAR'!Q82+'9APR'!Q82+'10MAY'!Q82+'11JUN'!Q82+'12JUL'!Q82</f>
        <v>0</v>
      </c>
      <c r="R82" s="73">
        <f>'2SEPT'!S83+'3OCT'!S82+'4NOV'!R82+'5DEC'!R82+'6JAN'!R82+'7FEB'!R82+'8MAR'!R82+'9APR'!R82+'10MAY'!R82+'11JUN'!R82+'12JUL'!R82</f>
        <v>0</v>
      </c>
      <c r="S82" s="73">
        <f>'2SEPT'!T83+'3OCT'!T82+'4NOV'!S82+'5DEC'!S82+'6JAN'!S82+'7FEB'!S82+'8MAR'!S82+'9APR'!S82+'10MAY'!S82+'11JUN'!S82+'12JUL'!S82</f>
        <v>0</v>
      </c>
      <c r="T82" s="105">
        <f>'2SEPT'!U83+'3OCT'!U82+'4NOV'!T82+'5DEC'!T82+'6JAN'!T82+'7FEB'!T82+'8MAR'!T82+'9APR'!T82+'10MAY'!T82+'11JUN'!T82+'12JUL'!T82</f>
        <v>0</v>
      </c>
      <c r="U82" s="73">
        <f>'2SEPT'!V83+'3OCT'!V82+'4NOV'!U82+'5DEC'!U82+'6JAN'!U82+'7FEB'!U82+'8MAR'!U82+'9APR'!U82+'10MAY'!U82+'11JUN'!U82+'12JUL'!U82</f>
        <v>0</v>
      </c>
      <c r="V82" s="73">
        <f>'2SEPT'!W83+'3OCT'!W82+'4NOV'!V82+'5DEC'!V82+'6JAN'!V82+'7FEB'!V82+'8MAR'!V82+'9APR'!V82+'10MAY'!V82+'11JUN'!V82+'12JUL'!V82</f>
        <v>0</v>
      </c>
      <c r="W82" s="73">
        <f>'2SEPT'!X83+'3OCT'!X82+'4NOV'!W82+'5DEC'!W82+'6JAN'!W82+'7FEB'!W82+'8MAR'!W82+'9APR'!W82+'10MAY'!W82+'11JUN'!W82+'12JUL'!W82</f>
        <v>0</v>
      </c>
      <c r="X82" s="73">
        <f>'2SEPT'!Y83+'3OCT'!Y82+'4NOV'!X82+'5DEC'!X82+'6JAN'!X82+'7FEB'!X82+'8MAR'!X82+'9APR'!X82+'10MAY'!X82+'11JUN'!X82+'12JUL'!X82</f>
        <v>0</v>
      </c>
      <c r="Y82" s="106">
        <f>'2SEPT'!Z83+'3OCT'!Z82+'4NOV'!Y82+'5DEC'!Y82+'6JAN'!Y82+'7FEB'!Y82+'8MAR'!Y82+'9APR'!Y82+'10MAY'!Y82+'11JUN'!Y82+'12JUL'!Y82</f>
        <v>0</v>
      </c>
      <c r="Z82" s="73">
        <f>'2SEPT'!AA83+'3OCT'!AA82+'4NOV'!Z82+'5DEC'!Z82+'6JAN'!Z82+'7FEB'!Z82+'8MAR'!Z82+'9APR'!Z82+'10MAY'!Z82+'11JUN'!Z82+'12JUL'!Z82</f>
        <v>0</v>
      </c>
      <c r="AA82" s="73">
        <f>'2SEPT'!AB83+'3OCT'!AB82+'4NOV'!AA82+'5DEC'!AA82+'6JAN'!AA82+'7FEB'!AA82+'8MAR'!AA82+'9APR'!AA82+'10MAY'!AA82+'11JUN'!AA82+'12JUL'!AA82</f>
        <v>0</v>
      </c>
      <c r="AB82" s="73">
        <f>'2SEPT'!AC83+'3OCT'!AC82+'4NOV'!AB82+'5DEC'!AB82+'6JAN'!AB82+'7FEB'!AB82+'8MAR'!AB82+'9APR'!AB82+'10MAY'!AB82+'11JUN'!AB82+'12JUL'!AB82</f>
        <v>0</v>
      </c>
      <c r="AC82" s="73">
        <f>'2SEPT'!AD83+'3OCT'!AD82+'4NOV'!AC82+'5DEC'!AC82+'6JAN'!AC82+'7FEB'!AC82+'8MAR'!AC82+'9APR'!AC82+'10MAY'!AC82+'11JUN'!AC82+'12JUL'!AC82</f>
        <v>0</v>
      </c>
      <c r="AD82" s="107">
        <f>'2SEPT'!AE83+'3OCT'!AE82+'4NOV'!AD82+'5DEC'!AD82+'6JAN'!AD82+'7FEB'!AD82+'8MAR'!AD82+'9APR'!AD82+'10MAY'!AD82+'11JUN'!AD82+'12JUL'!AD82</f>
        <v>0</v>
      </c>
      <c r="AE82" s="73">
        <f>'2SEPT'!AF83+'3OCT'!AF82+'4NOV'!AE82+'5DEC'!AE82+'6JAN'!AE82+'7FEB'!AE82+'8MAR'!AE82+'9APR'!AE82+'10MAY'!AE82+'11JUN'!AE82+'12JUL'!AE82</f>
        <v>0</v>
      </c>
      <c r="AF82" s="73">
        <f>'2SEPT'!AG83+'3OCT'!AG82+'4NOV'!AF82+'5DEC'!AF82+'6JAN'!AF82+'7FEB'!AF82+'8MAR'!AF82+'9APR'!AF82+'10MAY'!AF82+'11JUN'!AF82+'12JUL'!AF82</f>
        <v>0</v>
      </c>
      <c r="AG82" s="73">
        <f>'2SEPT'!AH83+'3OCT'!AH82+'4NOV'!AG82+'5DEC'!AG82+'6JAN'!AG82+'7FEB'!AG82+'8MAR'!AG82+'9APR'!AG82+'10MAY'!AG82+'11JUN'!AG82+'12JUL'!AG82</f>
        <v>0</v>
      </c>
      <c r="AH82" s="110">
        <f>'2SEPT'!AI83+'3OCT'!AI82+'4NOV'!AH82+'5DEC'!AH82+'6JAN'!AH82+'7FEB'!AH82+'8MAR'!AH82+'9APR'!AH82+'10MAY'!AH82+'11JUN'!AH82+'12JUL'!AH82</f>
        <v>1070054.9500000002</v>
      </c>
      <c r="AI82" s="51">
        <f>ORIGINAL!AC83-'TOTAL PMTS'!AH82</f>
        <v>-341284.15000000014</v>
      </c>
      <c r="AJ82" s="51">
        <f>ALLOCATION!Z83-'TOTAL PMTS'!AH82</f>
        <v>-341284.15000000014</v>
      </c>
    </row>
    <row r="83" spans="1:36">
      <c r="A83" s="124" t="s">
        <v>93</v>
      </c>
      <c r="B83" s="125" t="s">
        <v>268</v>
      </c>
      <c r="C83" s="133" t="s">
        <v>216</v>
      </c>
      <c r="D83" s="73">
        <f>'2SEPT'!D84+'3OCT'!D83+'4NOV'!D83+'5DEC'!D83+'6JAN'!D83+'7FEB'!D83+'8MAR'!D83+'9APR'!D83+'10MAY'!D83+'11JUN'!D83+'12JUL'!D83</f>
        <v>164605.85279999999</v>
      </c>
      <c r="E83" s="73">
        <f>'2SEPT'!E84+'3OCT'!E83+'4NOV'!E83+'5DEC'!E83+'6JAN'!E83+'7FEB'!E83+'8MAR'!E83+'9APR'!E83+'10MAY'!E83+'11JUN'!E83+'12JUL'!E83</f>
        <v>90134.449599999993</v>
      </c>
      <c r="F83" s="73">
        <f>'2SEPT'!F84+'3OCT'!F83+'4NOV'!F83+'5DEC'!F83+'6JAN'!F83+'7FEB'!F83+'8MAR'!F83+'9APR'!F83+'10MAY'!F83+'11JUN'!F83+'12JUL'!F83</f>
        <v>64328.175199999998</v>
      </c>
      <c r="G83" s="73">
        <f>'2SEPT'!G84+'3OCT'!G83+'4NOV'!G83+'5DEC'!G83+'6JAN'!G83+'7FEB'!G83+'8MAR'!G83+'9APR'!G83+'10MAY'!G83+'11JUN'!G83+'12JUL'!G83</f>
        <v>44828.031199999998</v>
      </c>
      <c r="H83" s="73">
        <f>'2SEPT'!H84+'3OCT'!H83+'4NOV'!H83+'5DEC'!H83+'6JAN'!H83+'7FEB'!H83+'8MAR'!H83+'9APR'!H83+'10MAY'!H83+'11JUN'!H83+'12JUL'!H83</f>
        <v>33893.491200000004</v>
      </c>
      <c r="I83" s="104">
        <f>'2SEPT'!I84+'3OCT'!I83+'4NOV'!I83+'5DEC'!I83+'6JAN'!I83+'7FEB'!I83+'8MAR'!I83+'9APR'!I83+'10MAY'!I83+'11JUN'!I83+'12JUL'!I83</f>
        <v>397790</v>
      </c>
      <c r="J83" s="73" t="e">
        <f>'2SEPT'!K84+'3OCT'!K83+'4NOV'!J83+'5DEC'!J83+'6JAN'!J83+'7FEB'!J83+'8MAR'!J83+'9APR'!J83+'10MAY'!J83+'11JUN'!J83+'12JUL'!J83</f>
        <v>#VALUE!</v>
      </c>
      <c r="K83" s="73">
        <f>'2SEPT'!L84+'3OCT'!L83+'4NOV'!K83+'5DEC'!K83+'6JAN'!K83+'7FEB'!K83+'8MAR'!K83+'9APR'!K83+'10MAY'!K83+'11JUN'!K83+'12JUL'!K83</f>
        <v>0</v>
      </c>
      <c r="L83" s="73">
        <f>'2SEPT'!M84+'3OCT'!M83+'4NOV'!L83+'5DEC'!L83+'6JAN'!L83+'7FEB'!L83+'8MAR'!L83+'9APR'!L83+'10MAY'!L83+'11JUN'!L83+'12JUL'!L83</f>
        <v>0</v>
      </c>
      <c r="M83" s="73">
        <f>'2SEPT'!N84+'3OCT'!N83+'4NOV'!M83+'5DEC'!M83+'6JAN'!M83+'7FEB'!M83+'8MAR'!M83+'9APR'!M83+'10MAY'!M83+'11JUN'!M83+'12JUL'!M83</f>
        <v>0</v>
      </c>
      <c r="N83" s="73">
        <f>'2SEPT'!O84+'3OCT'!O83+'4NOV'!N83+'5DEC'!N83+'6JAN'!N83+'7FEB'!N83+'8MAR'!N83+'9APR'!N83+'10MAY'!N83+'11JUN'!N83+'12JUL'!N83</f>
        <v>0</v>
      </c>
      <c r="O83" s="73">
        <f>'2SEPT'!P84+'3OCT'!P83+'4NOV'!O83+'5DEC'!O83+'6JAN'!O83+'7FEB'!O83+'8MAR'!O83+'9APR'!O83+'10MAY'!O83+'11JUN'!O83+'12JUL'!O83</f>
        <v>0</v>
      </c>
      <c r="P83" s="73">
        <f>'2SEPT'!Q84+'3OCT'!Q83+'4NOV'!P83+'5DEC'!P83+'6JAN'!P83+'7FEB'!P83+'8MAR'!P83+'9APR'!P83+'10MAY'!P83+'11JUN'!P83+'12JUL'!P83</f>
        <v>0</v>
      </c>
      <c r="Q83" s="73">
        <f>'2SEPT'!R84+'3OCT'!R83+'4NOV'!Q83+'5DEC'!Q83+'6JAN'!Q83+'7FEB'!Q83+'8MAR'!Q83+'9APR'!Q83+'10MAY'!Q83+'11JUN'!Q83+'12JUL'!Q83</f>
        <v>0</v>
      </c>
      <c r="R83" s="73">
        <f>'2SEPT'!S84+'3OCT'!S83+'4NOV'!R83+'5DEC'!R83+'6JAN'!R83+'7FEB'!R83+'8MAR'!R83+'9APR'!R83+'10MAY'!R83+'11JUN'!R83+'12JUL'!R83</f>
        <v>0</v>
      </c>
      <c r="S83" s="73">
        <f>'2SEPT'!T84+'3OCT'!T83+'4NOV'!S83+'5DEC'!S83+'6JAN'!S83+'7FEB'!S83+'8MAR'!S83+'9APR'!S83+'10MAY'!S83+'11JUN'!S83+'12JUL'!S83</f>
        <v>0</v>
      </c>
      <c r="T83" s="105">
        <f>'2SEPT'!U84+'3OCT'!U83+'4NOV'!T83+'5DEC'!T83+'6JAN'!T83+'7FEB'!T83+'8MAR'!T83+'9APR'!T83+'10MAY'!T83+'11JUN'!T83+'12JUL'!T83</f>
        <v>0</v>
      </c>
      <c r="U83" s="73">
        <f>'2SEPT'!V84+'3OCT'!V83+'4NOV'!U83+'5DEC'!U83+'6JAN'!U83+'7FEB'!U83+'8MAR'!U83+'9APR'!U83+'10MAY'!U83+'11JUN'!U83+'12JUL'!U83</f>
        <v>0</v>
      </c>
      <c r="V83" s="73">
        <f>'2SEPT'!W84+'3OCT'!W83+'4NOV'!V83+'5DEC'!V83+'6JAN'!V83+'7FEB'!V83+'8MAR'!V83+'9APR'!V83+'10MAY'!V83+'11JUN'!V83+'12JUL'!V83</f>
        <v>0</v>
      </c>
      <c r="W83" s="73">
        <f>'2SEPT'!X84+'3OCT'!X83+'4NOV'!W83+'5DEC'!W83+'6JAN'!W83+'7FEB'!W83+'8MAR'!W83+'9APR'!W83+'10MAY'!W83+'11JUN'!W83+'12JUL'!W83</f>
        <v>0</v>
      </c>
      <c r="X83" s="73">
        <f>'2SEPT'!Y84+'3OCT'!Y83+'4NOV'!X83+'5DEC'!X83+'6JAN'!X83+'7FEB'!X83+'8MAR'!X83+'9APR'!X83+'10MAY'!X83+'11JUN'!X83+'12JUL'!X83</f>
        <v>0</v>
      </c>
      <c r="Y83" s="106">
        <f>'2SEPT'!Z84+'3OCT'!Z83+'4NOV'!Y83+'5DEC'!Y83+'6JAN'!Y83+'7FEB'!Y83+'8MAR'!Y83+'9APR'!Y83+'10MAY'!Y83+'11JUN'!Y83+'12JUL'!Y83</f>
        <v>0</v>
      </c>
      <c r="Z83" s="73">
        <f>'2SEPT'!AA84+'3OCT'!AA83+'4NOV'!Z83+'5DEC'!Z83+'6JAN'!Z83+'7FEB'!Z83+'8MAR'!Z83+'9APR'!Z83+'10MAY'!Z83+'11JUN'!Z83+'12JUL'!Z83</f>
        <v>0</v>
      </c>
      <c r="AA83" s="73">
        <f>'2SEPT'!AB84+'3OCT'!AB83+'4NOV'!AA83+'5DEC'!AA83+'6JAN'!AA83+'7FEB'!AA83+'8MAR'!AA83+'9APR'!AA83+'10MAY'!AA83+'11JUN'!AA83+'12JUL'!AA83</f>
        <v>0</v>
      </c>
      <c r="AB83" s="73">
        <f>'2SEPT'!AC84+'3OCT'!AC83+'4NOV'!AB83+'5DEC'!AB83+'6JAN'!AB83+'7FEB'!AB83+'8MAR'!AB83+'9APR'!AB83+'10MAY'!AB83+'11JUN'!AB83+'12JUL'!AB83</f>
        <v>0</v>
      </c>
      <c r="AC83" s="73">
        <f>'2SEPT'!AD84+'3OCT'!AD83+'4NOV'!AC83+'5DEC'!AC83+'6JAN'!AC83+'7FEB'!AC83+'8MAR'!AC83+'9APR'!AC83+'10MAY'!AC83+'11JUN'!AC83+'12JUL'!AC83</f>
        <v>0</v>
      </c>
      <c r="AD83" s="107">
        <f>'2SEPT'!AE84+'3OCT'!AE83+'4NOV'!AD83+'5DEC'!AD83+'6JAN'!AD83+'7FEB'!AD83+'8MAR'!AD83+'9APR'!AD83+'10MAY'!AD83+'11JUN'!AD83+'12JUL'!AD83</f>
        <v>0</v>
      </c>
      <c r="AE83" s="73">
        <f>'2SEPT'!AF84+'3OCT'!AF83+'4NOV'!AE83+'5DEC'!AE83+'6JAN'!AE83+'7FEB'!AE83+'8MAR'!AE83+'9APR'!AE83+'10MAY'!AE83+'11JUN'!AE83+'12JUL'!AE83</f>
        <v>0</v>
      </c>
      <c r="AF83" s="73">
        <f>'2SEPT'!AG84+'3OCT'!AG83+'4NOV'!AF83+'5DEC'!AF83+'6JAN'!AF83+'7FEB'!AF83+'8MAR'!AF83+'9APR'!AF83+'10MAY'!AF83+'11JUN'!AF83+'12JUL'!AF83</f>
        <v>0</v>
      </c>
      <c r="AG83" s="73">
        <f>'2SEPT'!AH84+'3OCT'!AH83+'4NOV'!AG83+'5DEC'!AG83+'6JAN'!AG83+'7FEB'!AG83+'8MAR'!AG83+'9APR'!AG83+'10MAY'!AG83+'11JUN'!AG83+'12JUL'!AG83</f>
        <v>0</v>
      </c>
      <c r="AH83" s="110">
        <f>'2SEPT'!AI84+'3OCT'!AI83+'4NOV'!AH83+'5DEC'!AH83+'6JAN'!AH83+'7FEB'!AH83+'8MAR'!AH83+'9APR'!AH83+'10MAY'!AH83+'11JUN'!AH83+'12JUL'!AH83</f>
        <v>785184.8</v>
      </c>
      <c r="AI83" s="51">
        <f>ORIGINAL!AC84-'TOTAL PMTS'!AH83</f>
        <v>348995.48</v>
      </c>
      <c r="AJ83" s="51">
        <f>ALLOCATION!Z84-'TOTAL PMTS'!AH83</f>
        <v>348995.48</v>
      </c>
    </row>
    <row r="84" spans="1:36">
      <c r="A84" s="124" t="s">
        <v>94</v>
      </c>
      <c r="B84" s="125" t="s">
        <v>269</v>
      </c>
      <c r="C84" s="126" t="s">
        <v>183</v>
      </c>
      <c r="D84" s="73">
        <f>'2SEPT'!D85+'3OCT'!D84+'4NOV'!D84+'5DEC'!D84+'6JAN'!D84+'7FEB'!D84+'8MAR'!D84+'9APR'!D84+'10MAY'!D84+'11JUN'!D84+'12JUL'!D84</f>
        <v>250588.745</v>
      </c>
      <c r="E84" s="73">
        <f>'2SEPT'!E85+'3OCT'!E84+'4NOV'!E84+'5DEC'!E84+'6JAN'!E84+'7FEB'!E84+'8MAR'!E84+'9APR'!E84+'10MAY'!E84+'11JUN'!E84+'12JUL'!E84</f>
        <v>137217.465</v>
      </c>
      <c r="F84" s="73">
        <f>'2SEPT'!F85+'3OCT'!F84+'4NOV'!F84+'5DEC'!F84+'6JAN'!F84+'7FEB'!F84+'8MAR'!F84+'9APR'!F84+'10MAY'!F84+'11JUN'!F84+'12JUL'!F84</f>
        <v>97932.142500000002</v>
      </c>
      <c r="G84" s="73">
        <f>'2SEPT'!G85+'3OCT'!G84+'4NOV'!G84+'5DEC'!G84+'6JAN'!G84+'7FEB'!G84+'8MAR'!G84+'9APR'!G84+'10MAY'!G84+'11JUN'!G84+'12JUL'!G84</f>
        <v>68244.917499999996</v>
      </c>
      <c r="H84" s="73">
        <f>'2SEPT'!H85+'3OCT'!H84+'4NOV'!H84+'5DEC'!H84+'6JAN'!H84+'7FEB'!H84+'8MAR'!H84+'9APR'!H84+'10MAY'!H84+'11JUN'!H84+'12JUL'!H84</f>
        <v>51600.729999999996</v>
      </c>
      <c r="I84" s="104">
        <f>'2SEPT'!I85+'3OCT'!I84+'4NOV'!I84+'5DEC'!I84+'6JAN'!I84+'7FEB'!I84+'8MAR'!I84+'9APR'!I84+'10MAY'!I84+'11JUN'!I84+'12JUL'!I84</f>
        <v>605584</v>
      </c>
      <c r="J84" s="73" t="e">
        <f>'2SEPT'!K85+'3OCT'!K84+'4NOV'!J84+'5DEC'!J84+'6JAN'!J84+'7FEB'!J84+'8MAR'!J84+'9APR'!J84+'10MAY'!J84+'11JUN'!J84+'12JUL'!J84</f>
        <v>#VALUE!</v>
      </c>
      <c r="K84" s="73">
        <f>'2SEPT'!L85+'3OCT'!L84+'4NOV'!K84+'5DEC'!K84+'6JAN'!K84+'7FEB'!K84+'8MAR'!K84+'9APR'!K84+'10MAY'!K84+'11JUN'!K84+'12JUL'!K84</f>
        <v>0</v>
      </c>
      <c r="L84" s="73">
        <f>'2SEPT'!M85+'3OCT'!M84+'4NOV'!L84+'5DEC'!L84+'6JAN'!L84+'7FEB'!L84+'8MAR'!L84+'9APR'!L84+'10MAY'!L84+'11JUN'!L84+'12JUL'!L84</f>
        <v>0</v>
      </c>
      <c r="M84" s="73">
        <f>'2SEPT'!N85+'3OCT'!N84+'4NOV'!M84+'5DEC'!M84+'6JAN'!M84+'7FEB'!M84+'8MAR'!M84+'9APR'!M84+'10MAY'!M84+'11JUN'!M84+'12JUL'!M84</f>
        <v>0</v>
      </c>
      <c r="N84" s="73">
        <f>'2SEPT'!O85+'3OCT'!O84+'4NOV'!N84+'5DEC'!N84+'6JAN'!N84+'7FEB'!N84+'8MAR'!N84+'9APR'!N84+'10MAY'!N84+'11JUN'!N84+'12JUL'!N84</f>
        <v>0</v>
      </c>
      <c r="O84" s="73">
        <f>'2SEPT'!P85+'3OCT'!P84+'4NOV'!O84+'5DEC'!O84+'6JAN'!O84+'7FEB'!O84+'8MAR'!O84+'9APR'!O84+'10MAY'!O84+'11JUN'!O84+'12JUL'!O84</f>
        <v>0</v>
      </c>
      <c r="P84" s="73">
        <f>'2SEPT'!Q85+'3OCT'!Q84+'4NOV'!P84+'5DEC'!P84+'6JAN'!P84+'7FEB'!P84+'8MAR'!P84+'9APR'!P84+'10MAY'!P84+'11JUN'!P84+'12JUL'!P84</f>
        <v>0</v>
      </c>
      <c r="Q84" s="73">
        <f>'2SEPT'!R85+'3OCT'!R84+'4NOV'!Q84+'5DEC'!Q84+'6JAN'!Q84+'7FEB'!Q84+'8MAR'!Q84+'9APR'!Q84+'10MAY'!Q84+'11JUN'!Q84+'12JUL'!Q84</f>
        <v>0</v>
      </c>
      <c r="R84" s="73">
        <f>'2SEPT'!S85+'3OCT'!S84+'4NOV'!R84+'5DEC'!R84+'6JAN'!R84+'7FEB'!R84+'8MAR'!R84+'9APR'!R84+'10MAY'!R84+'11JUN'!R84+'12JUL'!R84</f>
        <v>0</v>
      </c>
      <c r="S84" s="73">
        <f>'2SEPT'!T85+'3OCT'!T84+'4NOV'!S84+'5DEC'!S84+'6JAN'!S84+'7FEB'!S84+'8MAR'!S84+'9APR'!S84+'10MAY'!S84+'11JUN'!S84+'12JUL'!S84</f>
        <v>0</v>
      </c>
      <c r="T84" s="105">
        <f>'2SEPT'!U85+'3OCT'!U84+'4NOV'!T84+'5DEC'!T84+'6JAN'!T84+'7FEB'!T84+'8MAR'!T84+'9APR'!T84+'10MAY'!T84+'11JUN'!T84+'12JUL'!T84</f>
        <v>0</v>
      </c>
      <c r="U84" s="73">
        <f>'2SEPT'!V85+'3OCT'!V84+'4NOV'!U84+'5DEC'!U84+'6JAN'!U84+'7FEB'!U84+'8MAR'!U84+'9APR'!U84+'10MAY'!U84+'11JUN'!U84+'12JUL'!U84</f>
        <v>0</v>
      </c>
      <c r="V84" s="73">
        <f>'2SEPT'!W85+'3OCT'!W84+'4NOV'!V84+'5DEC'!V84+'6JAN'!V84+'7FEB'!V84+'8MAR'!V84+'9APR'!V84+'10MAY'!V84+'11JUN'!V84+'12JUL'!V84</f>
        <v>0</v>
      </c>
      <c r="W84" s="73">
        <f>'2SEPT'!X85+'3OCT'!X84+'4NOV'!W84+'5DEC'!W84+'6JAN'!W84+'7FEB'!W84+'8MAR'!W84+'9APR'!W84+'10MAY'!W84+'11JUN'!W84+'12JUL'!W84</f>
        <v>0</v>
      </c>
      <c r="X84" s="73">
        <f>'2SEPT'!Y85+'3OCT'!Y84+'4NOV'!X84+'5DEC'!X84+'6JAN'!X84+'7FEB'!X84+'8MAR'!X84+'9APR'!X84+'10MAY'!X84+'11JUN'!X84+'12JUL'!X84</f>
        <v>0</v>
      </c>
      <c r="Y84" s="106">
        <f>'2SEPT'!Z85+'3OCT'!Z84+'4NOV'!Y84+'5DEC'!Y84+'6JAN'!Y84+'7FEB'!Y84+'8MAR'!Y84+'9APR'!Y84+'10MAY'!Y84+'11JUN'!Y84+'12JUL'!Y84</f>
        <v>0</v>
      </c>
      <c r="Z84" s="73">
        <f>'2SEPT'!AA85+'3OCT'!AA84+'4NOV'!Z84+'5DEC'!Z84+'6JAN'!Z84+'7FEB'!Z84+'8MAR'!Z84+'9APR'!Z84+'10MAY'!Z84+'11JUN'!Z84+'12JUL'!Z84</f>
        <v>0</v>
      </c>
      <c r="AA84" s="73">
        <f>'2SEPT'!AB85+'3OCT'!AB84+'4NOV'!AA84+'5DEC'!AA84+'6JAN'!AA84+'7FEB'!AA84+'8MAR'!AA84+'9APR'!AA84+'10MAY'!AA84+'11JUN'!AA84+'12JUL'!AA84</f>
        <v>0</v>
      </c>
      <c r="AB84" s="73">
        <f>'2SEPT'!AC85+'3OCT'!AC84+'4NOV'!AB84+'5DEC'!AB84+'6JAN'!AB84+'7FEB'!AB84+'8MAR'!AB84+'9APR'!AB84+'10MAY'!AB84+'11JUN'!AB84+'12JUL'!AB84</f>
        <v>0</v>
      </c>
      <c r="AC84" s="73">
        <f>'2SEPT'!AD85+'3OCT'!AD84+'4NOV'!AC84+'5DEC'!AC84+'6JAN'!AC84+'7FEB'!AC84+'8MAR'!AC84+'9APR'!AC84+'10MAY'!AC84+'11JUN'!AC84+'12JUL'!AC84</f>
        <v>0</v>
      </c>
      <c r="AD84" s="107">
        <f>'2SEPT'!AE85+'3OCT'!AE84+'4NOV'!AD84+'5DEC'!AD84+'6JAN'!AD84+'7FEB'!AD84+'8MAR'!AD84+'9APR'!AD84+'10MAY'!AD84+'11JUN'!AD84+'12JUL'!AD84</f>
        <v>0</v>
      </c>
      <c r="AE84" s="73">
        <f>'2SEPT'!AF85+'3OCT'!AF84+'4NOV'!AE84+'5DEC'!AE84+'6JAN'!AE84+'7FEB'!AE84+'8MAR'!AE84+'9APR'!AE84+'10MAY'!AE84+'11JUN'!AE84+'12JUL'!AE84</f>
        <v>0</v>
      </c>
      <c r="AF84" s="73">
        <f>'2SEPT'!AG85+'3OCT'!AG84+'4NOV'!AF84+'5DEC'!AF84+'6JAN'!AF84+'7FEB'!AF84+'8MAR'!AF84+'9APR'!AF84+'10MAY'!AF84+'11JUN'!AF84+'12JUL'!AF84</f>
        <v>0</v>
      </c>
      <c r="AG84" s="73">
        <f>'2SEPT'!AH85+'3OCT'!AH84+'4NOV'!AG84+'5DEC'!AG84+'6JAN'!AG84+'7FEB'!AG84+'8MAR'!AG84+'9APR'!AG84+'10MAY'!AG84+'11JUN'!AG84+'12JUL'!AG84</f>
        <v>0</v>
      </c>
      <c r="AH84" s="110">
        <f>'2SEPT'!AI85+'3OCT'!AI84+'4NOV'!AH84+'5DEC'!AH84+'6JAN'!AH84+'7FEB'!AH84+'8MAR'!AH84+'9APR'!AH84+'10MAY'!AH84+'11JUN'!AH84+'12JUL'!AH84</f>
        <v>582877.28</v>
      </c>
      <c r="AI84" s="51">
        <f>ORIGINAL!AC85-'TOTAL PMTS'!AH84</f>
        <v>-320154.28000000003</v>
      </c>
      <c r="AJ84" s="51">
        <f>ALLOCATION!Z85-'TOTAL PMTS'!AH84</f>
        <v>-320154.28000000003</v>
      </c>
    </row>
    <row r="85" spans="1:36">
      <c r="A85" s="124" t="s">
        <v>95</v>
      </c>
      <c r="B85" s="125" t="s">
        <v>270</v>
      </c>
      <c r="C85" s="129" t="s">
        <v>187</v>
      </c>
      <c r="D85" s="73">
        <f>'2SEPT'!D86+'3OCT'!D85+'4NOV'!D85+'5DEC'!D85+'6JAN'!D85+'7FEB'!D85+'8MAR'!D85+'9APR'!D85+'10MAY'!D85+'11JUN'!D85+'12JUL'!D85</f>
        <v>59940.940600000002</v>
      </c>
      <c r="E85" s="73">
        <f>'2SEPT'!E86+'3OCT'!E85+'4NOV'!E85+'5DEC'!E85+'6JAN'!E85+'7FEB'!E85+'8MAR'!E85+'9APR'!E85+'10MAY'!E85+'11JUN'!E85+'12JUL'!E85</f>
        <v>32819.294200000004</v>
      </c>
      <c r="F85" s="73">
        <f>'2SEPT'!F86+'3OCT'!F85+'4NOV'!F85+'5DEC'!F85+'6JAN'!F85+'7FEB'!F85+'8MAR'!F85+'9APR'!F85+'10MAY'!F85+'11JUN'!F85+'12JUL'!F85</f>
        <v>23426.277900000001</v>
      </c>
      <c r="G85" s="73">
        <f>'2SEPT'!G86+'3OCT'!G85+'4NOV'!G85+'5DEC'!G85+'6JAN'!G85+'7FEB'!G85+'8MAR'!G85+'9APR'!G85+'10MAY'!G85+'11JUN'!G85+'12JUL'!G85</f>
        <v>16323.314899999999</v>
      </c>
      <c r="H85" s="73">
        <f>'2SEPT'!H86+'3OCT'!H85+'4NOV'!H85+'5DEC'!H85+'6JAN'!H85+'7FEB'!H85+'8MAR'!H85+'9APR'!H85+'10MAY'!H85+'11JUN'!H85+'12JUL'!H85</f>
        <v>12341.172399999999</v>
      </c>
      <c r="I85" s="104">
        <f>'2SEPT'!I86+'3OCT'!I85+'4NOV'!I85+'5DEC'!I85+'6JAN'!I85+'7FEB'!I85+'8MAR'!I85+'9APR'!I85+'10MAY'!I85+'11JUN'!I85+'12JUL'!I85</f>
        <v>144851</v>
      </c>
      <c r="J85" s="73" t="e">
        <f>'2SEPT'!K86+'3OCT'!K85+'4NOV'!J85+'5DEC'!J85+'6JAN'!J85+'7FEB'!J85+'8MAR'!J85+'9APR'!J85+'10MAY'!J85+'11JUN'!J85+'12JUL'!J85</f>
        <v>#VALUE!</v>
      </c>
      <c r="K85" s="73">
        <f>'2SEPT'!L86+'3OCT'!L85+'4NOV'!K85+'5DEC'!K85+'6JAN'!K85+'7FEB'!K85+'8MAR'!K85+'9APR'!K85+'10MAY'!K85+'11JUN'!K85+'12JUL'!K85</f>
        <v>0</v>
      </c>
      <c r="L85" s="73">
        <f>'2SEPT'!M86+'3OCT'!M85+'4NOV'!L85+'5DEC'!L85+'6JAN'!L85+'7FEB'!L85+'8MAR'!L85+'9APR'!L85+'10MAY'!L85+'11JUN'!L85+'12JUL'!L85</f>
        <v>0</v>
      </c>
      <c r="M85" s="73">
        <f>'2SEPT'!N86+'3OCT'!N85+'4NOV'!M85+'5DEC'!M85+'6JAN'!M85+'7FEB'!M85+'8MAR'!M85+'9APR'!M85+'10MAY'!M85+'11JUN'!M85+'12JUL'!M85</f>
        <v>0</v>
      </c>
      <c r="N85" s="73">
        <f>'2SEPT'!O86+'3OCT'!O85+'4NOV'!N85+'5DEC'!N85+'6JAN'!N85+'7FEB'!N85+'8MAR'!N85+'9APR'!N85+'10MAY'!N85+'11JUN'!N85+'12JUL'!N85</f>
        <v>0</v>
      </c>
      <c r="O85" s="73">
        <f>'2SEPT'!P86+'3OCT'!P85+'4NOV'!O85+'5DEC'!O85+'6JAN'!O85+'7FEB'!O85+'8MAR'!O85+'9APR'!O85+'10MAY'!O85+'11JUN'!O85+'12JUL'!O85</f>
        <v>0</v>
      </c>
      <c r="P85" s="73">
        <f>'2SEPT'!Q86+'3OCT'!Q85+'4NOV'!P85+'5DEC'!P85+'6JAN'!P85+'7FEB'!P85+'8MAR'!P85+'9APR'!P85+'10MAY'!P85+'11JUN'!P85+'12JUL'!P85</f>
        <v>0</v>
      </c>
      <c r="Q85" s="73">
        <f>'2SEPT'!R86+'3OCT'!R85+'4NOV'!Q85+'5DEC'!Q85+'6JAN'!Q85+'7FEB'!Q85+'8MAR'!Q85+'9APR'!Q85+'10MAY'!Q85+'11JUN'!Q85+'12JUL'!Q85</f>
        <v>0</v>
      </c>
      <c r="R85" s="73">
        <f>'2SEPT'!S86+'3OCT'!S85+'4NOV'!R85+'5DEC'!R85+'6JAN'!R85+'7FEB'!R85+'8MAR'!R85+'9APR'!R85+'10MAY'!R85+'11JUN'!R85+'12JUL'!R85</f>
        <v>0</v>
      </c>
      <c r="S85" s="73">
        <f>'2SEPT'!T86+'3OCT'!T85+'4NOV'!S85+'5DEC'!S85+'6JAN'!S85+'7FEB'!S85+'8MAR'!S85+'9APR'!S85+'10MAY'!S85+'11JUN'!S85+'12JUL'!S85</f>
        <v>0</v>
      </c>
      <c r="T85" s="105">
        <f>'2SEPT'!U86+'3OCT'!U85+'4NOV'!T85+'5DEC'!T85+'6JAN'!T85+'7FEB'!T85+'8MAR'!T85+'9APR'!T85+'10MAY'!T85+'11JUN'!T85+'12JUL'!T85</f>
        <v>0</v>
      </c>
      <c r="U85" s="73">
        <f>'2SEPT'!V86+'3OCT'!V85+'4NOV'!U85+'5DEC'!U85+'6JAN'!U85+'7FEB'!U85+'8MAR'!U85+'9APR'!U85+'10MAY'!U85+'11JUN'!U85+'12JUL'!U85</f>
        <v>0</v>
      </c>
      <c r="V85" s="73">
        <f>'2SEPT'!W86+'3OCT'!W85+'4NOV'!V85+'5DEC'!V85+'6JAN'!V85+'7FEB'!V85+'8MAR'!V85+'9APR'!V85+'10MAY'!V85+'11JUN'!V85+'12JUL'!V85</f>
        <v>0</v>
      </c>
      <c r="W85" s="73">
        <f>'2SEPT'!X86+'3OCT'!X85+'4NOV'!W85+'5DEC'!W85+'6JAN'!W85+'7FEB'!W85+'8MAR'!W85+'9APR'!W85+'10MAY'!W85+'11JUN'!W85+'12JUL'!W85</f>
        <v>0</v>
      </c>
      <c r="X85" s="73">
        <f>'2SEPT'!Y86+'3OCT'!Y85+'4NOV'!X85+'5DEC'!X85+'6JAN'!X85+'7FEB'!X85+'8MAR'!X85+'9APR'!X85+'10MAY'!X85+'11JUN'!X85+'12JUL'!X85</f>
        <v>0</v>
      </c>
      <c r="Y85" s="106">
        <f>'2SEPT'!Z86+'3OCT'!Z85+'4NOV'!Y85+'5DEC'!Y85+'6JAN'!Y85+'7FEB'!Y85+'8MAR'!Y85+'9APR'!Y85+'10MAY'!Y85+'11JUN'!Y85+'12JUL'!Y85</f>
        <v>0</v>
      </c>
      <c r="Z85" s="73">
        <f>'2SEPT'!AA86+'3OCT'!AA85+'4NOV'!Z85+'5DEC'!Z85+'6JAN'!Z85+'7FEB'!Z85+'8MAR'!Z85+'9APR'!Z85+'10MAY'!Z85+'11JUN'!Z85+'12JUL'!Z85</f>
        <v>0</v>
      </c>
      <c r="AA85" s="73">
        <f>'2SEPT'!AB86+'3OCT'!AB85+'4NOV'!AA85+'5DEC'!AA85+'6JAN'!AA85+'7FEB'!AA85+'8MAR'!AA85+'9APR'!AA85+'10MAY'!AA85+'11JUN'!AA85+'12JUL'!AA85</f>
        <v>0</v>
      </c>
      <c r="AB85" s="73">
        <f>'2SEPT'!AC86+'3OCT'!AC85+'4NOV'!AB85+'5DEC'!AB85+'6JAN'!AB85+'7FEB'!AB85+'8MAR'!AB85+'9APR'!AB85+'10MAY'!AB85+'11JUN'!AB85+'12JUL'!AB85</f>
        <v>0</v>
      </c>
      <c r="AC85" s="73">
        <f>'2SEPT'!AD86+'3OCT'!AD85+'4NOV'!AC85+'5DEC'!AC85+'6JAN'!AC85+'7FEB'!AC85+'8MAR'!AC85+'9APR'!AC85+'10MAY'!AC85+'11JUN'!AC85+'12JUL'!AC85</f>
        <v>0</v>
      </c>
      <c r="AD85" s="107">
        <f>'2SEPT'!AE86+'3OCT'!AE85+'4NOV'!AD85+'5DEC'!AD85+'6JAN'!AD85+'7FEB'!AD85+'8MAR'!AD85+'9APR'!AD85+'10MAY'!AD85+'11JUN'!AD85+'12JUL'!AD85</f>
        <v>0</v>
      </c>
      <c r="AE85" s="73">
        <f>'2SEPT'!AF86+'3OCT'!AF85+'4NOV'!AE85+'5DEC'!AE85+'6JAN'!AE85+'7FEB'!AE85+'8MAR'!AE85+'9APR'!AE85+'10MAY'!AE85+'11JUN'!AE85+'12JUL'!AE85</f>
        <v>0</v>
      </c>
      <c r="AF85" s="73">
        <f>'2SEPT'!AG86+'3OCT'!AG85+'4NOV'!AF85+'5DEC'!AF85+'6JAN'!AF85+'7FEB'!AF85+'8MAR'!AF85+'9APR'!AF85+'10MAY'!AF85+'11JUN'!AF85+'12JUL'!AF85</f>
        <v>0</v>
      </c>
      <c r="AG85" s="73">
        <f>'2SEPT'!AH86+'3OCT'!AH85+'4NOV'!AG85+'5DEC'!AG85+'6JAN'!AG85+'7FEB'!AG85+'8MAR'!AG85+'9APR'!AG85+'10MAY'!AG85+'11JUN'!AG85+'12JUL'!AG85</f>
        <v>0</v>
      </c>
      <c r="AH85" s="110">
        <f>'2SEPT'!AI86+'3OCT'!AI85+'4NOV'!AH85+'5DEC'!AH85+'6JAN'!AH85+'7FEB'!AH85+'8MAR'!AH85+'9APR'!AH85+'10MAY'!AH85+'11JUN'!AH85+'12JUL'!AH85</f>
        <v>422527</v>
      </c>
      <c r="AI85" s="51">
        <f>ORIGINAL!AC86-'TOTAL PMTS'!AH85</f>
        <v>214689.70999999996</v>
      </c>
      <c r="AJ85" s="51">
        <f>ALLOCATION!Z86-'TOTAL PMTS'!AH85</f>
        <v>214689.70999999996</v>
      </c>
    </row>
    <row r="86" spans="1:36">
      <c r="A86" s="124" t="s">
        <v>96</v>
      </c>
      <c r="B86" s="125" t="s">
        <v>271</v>
      </c>
      <c r="C86" s="133" t="s">
        <v>216</v>
      </c>
      <c r="D86" s="73">
        <f>'2SEPT'!D87+'3OCT'!D86+'4NOV'!D86+'5DEC'!D86+'6JAN'!D86+'7FEB'!D86+'8MAR'!D86+'9APR'!D86+'10MAY'!D86+'11JUN'!D86+'12JUL'!D86</f>
        <v>146090.00599999999</v>
      </c>
      <c r="E86" s="73">
        <f>'2SEPT'!E87+'3OCT'!E86+'4NOV'!E86+'5DEC'!E86+'6JAN'!E86+'7FEB'!E86+'8MAR'!E86+'9APR'!E86+'10MAY'!E86+'11JUN'!E86+'12JUL'!E86</f>
        <v>79993.141999999993</v>
      </c>
      <c r="F86" s="73">
        <f>'2SEPT'!F87+'3OCT'!F86+'4NOV'!F86+'5DEC'!F86+'6JAN'!F86+'7FEB'!F86+'8MAR'!F86+'9APR'!F86+'10MAY'!F86+'11JUN'!F86+'12JUL'!F86</f>
        <v>57090.679000000004</v>
      </c>
      <c r="G86" s="73">
        <f>'2SEPT'!G87+'3OCT'!G86+'4NOV'!G86+'5DEC'!G86+'6JAN'!G86+'7FEB'!G86+'8MAR'!G86+'9APR'!G86+'10MAY'!G86+'11JUN'!G86+'12JUL'!G86</f>
        <v>39787.048999999999</v>
      </c>
      <c r="H86" s="73">
        <f>'2SEPT'!H87+'3OCT'!H86+'4NOV'!H86+'5DEC'!H86+'6JAN'!H86+'7FEB'!H86+'8MAR'!H86+'9APR'!H86+'10MAY'!H86+'11JUN'!H86+'12JUL'!H86</f>
        <v>30083.124</v>
      </c>
      <c r="I86" s="104">
        <f>'2SEPT'!I87+'3OCT'!I86+'4NOV'!I86+'5DEC'!I86+'6JAN'!I86+'7FEB'!I86+'8MAR'!I86+'9APR'!I86+'10MAY'!I86+'11JUN'!I86+'12JUL'!I86</f>
        <v>353044</v>
      </c>
      <c r="J86" s="73" t="e">
        <f>'2SEPT'!K87+'3OCT'!K86+'4NOV'!J86+'5DEC'!J86+'6JAN'!J86+'7FEB'!J86+'8MAR'!J86+'9APR'!J86+'10MAY'!J86+'11JUN'!J86+'12JUL'!J86</f>
        <v>#VALUE!</v>
      </c>
      <c r="K86" s="73">
        <f>'2SEPT'!L87+'3OCT'!L86+'4NOV'!K86+'5DEC'!K86+'6JAN'!K86+'7FEB'!K86+'8MAR'!K86+'9APR'!K86+'10MAY'!K86+'11JUN'!K86+'12JUL'!K86</f>
        <v>0</v>
      </c>
      <c r="L86" s="73">
        <f>'2SEPT'!M87+'3OCT'!M86+'4NOV'!L86+'5DEC'!L86+'6JAN'!L86+'7FEB'!L86+'8MAR'!L86+'9APR'!L86+'10MAY'!L86+'11JUN'!L86+'12JUL'!L86</f>
        <v>0</v>
      </c>
      <c r="M86" s="73">
        <f>'2SEPT'!N87+'3OCT'!N86+'4NOV'!M86+'5DEC'!M86+'6JAN'!M86+'7FEB'!M86+'8MAR'!M86+'9APR'!M86+'10MAY'!M86+'11JUN'!M86+'12JUL'!M86</f>
        <v>0</v>
      </c>
      <c r="N86" s="73">
        <f>'2SEPT'!O87+'3OCT'!O86+'4NOV'!N86+'5DEC'!N86+'6JAN'!N86+'7FEB'!N86+'8MAR'!N86+'9APR'!N86+'10MAY'!N86+'11JUN'!N86+'12JUL'!N86</f>
        <v>0</v>
      </c>
      <c r="O86" s="73">
        <f>'2SEPT'!P87+'3OCT'!P86+'4NOV'!O86+'5DEC'!O86+'6JAN'!O86+'7FEB'!O86+'8MAR'!O86+'9APR'!O86+'10MAY'!O86+'11JUN'!O86+'12JUL'!O86</f>
        <v>0</v>
      </c>
      <c r="P86" s="73">
        <f>'2SEPT'!Q87+'3OCT'!Q86+'4NOV'!P86+'5DEC'!P86+'6JAN'!P86+'7FEB'!P86+'8MAR'!P86+'9APR'!P86+'10MAY'!P86+'11JUN'!P86+'12JUL'!P86</f>
        <v>0</v>
      </c>
      <c r="Q86" s="73">
        <f>'2SEPT'!R87+'3OCT'!R86+'4NOV'!Q86+'5DEC'!Q86+'6JAN'!Q86+'7FEB'!Q86+'8MAR'!Q86+'9APR'!Q86+'10MAY'!Q86+'11JUN'!Q86+'12JUL'!Q86</f>
        <v>0</v>
      </c>
      <c r="R86" s="73">
        <f>'2SEPT'!S87+'3OCT'!S86+'4NOV'!R86+'5DEC'!R86+'6JAN'!R86+'7FEB'!R86+'8MAR'!R86+'9APR'!R86+'10MAY'!R86+'11JUN'!R86+'12JUL'!R86</f>
        <v>0</v>
      </c>
      <c r="S86" s="73">
        <f>'2SEPT'!T87+'3OCT'!T86+'4NOV'!S86+'5DEC'!S86+'6JAN'!S86+'7FEB'!S86+'8MAR'!S86+'9APR'!S86+'10MAY'!S86+'11JUN'!S86+'12JUL'!S86</f>
        <v>0</v>
      </c>
      <c r="T86" s="105">
        <f>'2SEPT'!U87+'3OCT'!U86+'4NOV'!T86+'5DEC'!T86+'6JAN'!T86+'7FEB'!T86+'8MAR'!T86+'9APR'!T86+'10MAY'!T86+'11JUN'!T86+'12JUL'!T86</f>
        <v>0</v>
      </c>
      <c r="U86" s="73">
        <f>'2SEPT'!V87+'3OCT'!V86+'4NOV'!U86+'5DEC'!U86+'6JAN'!U86+'7FEB'!U86+'8MAR'!U86+'9APR'!U86+'10MAY'!U86+'11JUN'!U86+'12JUL'!U86</f>
        <v>0</v>
      </c>
      <c r="V86" s="73">
        <f>'2SEPT'!W87+'3OCT'!W86+'4NOV'!V86+'5DEC'!V86+'6JAN'!V86+'7FEB'!V86+'8MAR'!V86+'9APR'!V86+'10MAY'!V86+'11JUN'!V86+'12JUL'!V86</f>
        <v>0</v>
      </c>
      <c r="W86" s="73">
        <f>'2SEPT'!X87+'3OCT'!X86+'4NOV'!W86+'5DEC'!W86+'6JAN'!W86+'7FEB'!W86+'8MAR'!W86+'9APR'!W86+'10MAY'!W86+'11JUN'!W86+'12JUL'!W86</f>
        <v>0</v>
      </c>
      <c r="X86" s="73">
        <f>'2SEPT'!Y87+'3OCT'!Y86+'4NOV'!X86+'5DEC'!X86+'6JAN'!X86+'7FEB'!X86+'8MAR'!X86+'9APR'!X86+'10MAY'!X86+'11JUN'!X86+'12JUL'!X86</f>
        <v>0</v>
      </c>
      <c r="Y86" s="106">
        <f>'2SEPT'!Z87+'3OCT'!Z86+'4NOV'!Y86+'5DEC'!Y86+'6JAN'!Y86+'7FEB'!Y86+'8MAR'!Y86+'9APR'!Y86+'10MAY'!Y86+'11JUN'!Y86+'12JUL'!Y86</f>
        <v>0</v>
      </c>
      <c r="Z86" s="73">
        <f>'2SEPT'!AA87+'3OCT'!AA86+'4NOV'!Z86+'5DEC'!Z86+'6JAN'!Z86+'7FEB'!Z86+'8MAR'!Z86+'9APR'!Z86+'10MAY'!Z86+'11JUN'!Z86+'12JUL'!Z86</f>
        <v>0</v>
      </c>
      <c r="AA86" s="73">
        <f>'2SEPT'!AB87+'3OCT'!AB86+'4NOV'!AA86+'5DEC'!AA86+'6JAN'!AA86+'7FEB'!AA86+'8MAR'!AA86+'9APR'!AA86+'10MAY'!AA86+'11JUN'!AA86+'12JUL'!AA86</f>
        <v>0</v>
      </c>
      <c r="AB86" s="73">
        <f>'2SEPT'!AC87+'3OCT'!AC86+'4NOV'!AB86+'5DEC'!AB86+'6JAN'!AB86+'7FEB'!AB86+'8MAR'!AB86+'9APR'!AB86+'10MAY'!AB86+'11JUN'!AB86+'12JUL'!AB86</f>
        <v>0</v>
      </c>
      <c r="AC86" s="73">
        <f>'2SEPT'!AD87+'3OCT'!AD86+'4NOV'!AC86+'5DEC'!AC86+'6JAN'!AC86+'7FEB'!AC86+'8MAR'!AC86+'9APR'!AC86+'10MAY'!AC86+'11JUN'!AC86+'12JUL'!AC86</f>
        <v>0</v>
      </c>
      <c r="AD86" s="107">
        <f>'2SEPT'!AE87+'3OCT'!AE86+'4NOV'!AD86+'5DEC'!AD86+'6JAN'!AD86+'7FEB'!AD86+'8MAR'!AD86+'9APR'!AD86+'10MAY'!AD86+'11JUN'!AD86+'12JUL'!AD86</f>
        <v>0</v>
      </c>
      <c r="AE86" s="73">
        <f>'2SEPT'!AF87+'3OCT'!AF86+'4NOV'!AE86+'5DEC'!AE86+'6JAN'!AE86+'7FEB'!AE86+'8MAR'!AE86+'9APR'!AE86+'10MAY'!AE86+'11JUN'!AE86+'12JUL'!AE86</f>
        <v>0</v>
      </c>
      <c r="AF86" s="73">
        <f>'2SEPT'!AG87+'3OCT'!AG86+'4NOV'!AF86+'5DEC'!AF86+'6JAN'!AF86+'7FEB'!AF86+'8MAR'!AF86+'9APR'!AF86+'10MAY'!AF86+'11JUN'!AF86+'12JUL'!AF86</f>
        <v>0</v>
      </c>
      <c r="AG86" s="73">
        <f>'2SEPT'!AH87+'3OCT'!AH86+'4NOV'!AG86+'5DEC'!AG86+'6JAN'!AG86+'7FEB'!AG86+'8MAR'!AG86+'9APR'!AG86+'10MAY'!AG86+'11JUN'!AG86+'12JUL'!AG86</f>
        <v>0</v>
      </c>
      <c r="AH86" s="110">
        <f>'2SEPT'!AI87+'3OCT'!AI86+'4NOV'!AH86+'5DEC'!AH86+'6JAN'!AH86+'7FEB'!AH86+'8MAR'!AH86+'9APR'!AH86+'10MAY'!AH86+'11JUN'!AH86+'12JUL'!AH86</f>
        <v>266070.70999999996</v>
      </c>
      <c r="AI86" s="51">
        <f>ORIGINAL!AC87-'TOTAL PMTS'!AH86</f>
        <v>567982.6100000001</v>
      </c>
      <c r="AJ86" s="51">
        <f>ALLOCATION!Z87-'TOTAL PMTS'!AH86</f>
        <v>567982.6100000001</v>
      </c>
    </row>
    <row r="87" spans="1:36">
      <c r="A87" s="124" t="s">
        <v>97</v>
      </c>
      <c r="B87" s="125" t="s">
        <v>272</v>
      </c>
      <c r="C87" s="129" t="s">
        <v>187</v>
      </c>
      <c r="D87" s="73">
        <f>'2SEPT'!D88+'3OCT'!D87+'4NOV'!D87+'5DEC'!D87+'6JAN'!D87+'7FEB'!D87+'8MAR'!D87+'9APR'!D87+'10MAY'!D87+'11JUN'!D87+'12JUL'!D87</f>
        <v>178619.78159999999</v>
      </c>
      <c r="E87" s="73">
        <f>'2SEPT'!E88+'3OCT'!E87+'4NOV'!E87+'5DEC'!E87+'6JAN'!E87+'7FEB'!E87+'8MAR'!E87+'9APR'!E87+'10MAY'!E87+'11JUN'!E87+'12JUL'!E87</f>
        <v>97807.031199999998</v>
      </c>
      <c r="F87" s="73">
        <f>'2SEPT'!F88+'3OCT'!F87+'4NOV'!F87+'5DEC'!F87+'6JAN'!F87+'7FEB'!F87+'8MAR'!F87+'9APR'!F87+'10MAY'!F87+'11JUN'!F87+'12JUL'!F87</f>
        <v>69806.784400000004</v>
      </c>
      <c r="G87" s="73">
        <f>'2SEPT'!G88+'3OCT'!G87+'4NOV'!G87+'5DEC'!G87+'6JAN'!G87+'7FEB'!G87+'8MAR'!G87+'9APR'!G87+'10MAY'!G87+'11JUN'!G87+'12JUL'!G87</f>
        <v>48644.5164</v>
      </c>
      <c r="H87" s="73">
        <f>'2SEPT'!H88+'3OCT'!H87+'4NOV'!H87+'5DEC'!H87+'6JAN'!H87+'7FEB'!H87+'8MAR'!H87+'9APR'!H87+'10MAY'!H87+'11JUN'!H87+'12JUL'!H87</f>
        <v>36781.886400000003</v>
      </c>
      <c r="I87" s="104">
        <f>'2SEPT'!I88+'3OCT'!I87+'4NOV'!I87+'5DEC'!I87+'6JAN'!I87+'7FEB'!I87+'8MAR'!I87+'9APR'!I87+'10MAY'!I87+'11JUN'!I87+'12JUL'!I87</f>
        <v>431660</v>
      </c>
      <c r="J87" s="73" t="e">
        <f>'2SEPT'!K88+'3OCT'!K87+'4NOV'!J87+'5DEC'!J87+'6JAN'!J87+'7FEB'!J87+'8MAR'!J87+'9APR'!J87+'10MAY'!J87+'11JUN'!J87+'12JUL'!J87</f>
        <v>#VALUE!</v>
      </c>
      <c r="K87" s="73">
        <f>'2SEPT'!L88+'3OCT'!L87+'4NOV'!K87+'5DEC'!K87+'6JAN'!K87+'7FEB'!K87+'8MAR'!K87+'9APR'!K87+'10MAY'!K87+'11JUN'!K87+'12JUL'!K87</f>
        <v>0</v>
      </c>
      <c r="L87" s="73">
        <f>'2SEPT'!M88+'3OCT'!M87+'4NOV'!L87+'5DEC'!L87+'6JAN'!L87+'7FEB'!L87+'8MAR'!L87+'9APR'!L87+'10MAY'!L87+'11JUN'!L87+'12JUL'!L87</f>
        <v>0</v>
      </c>
      <c r="M87" s="73">
        <f>'2SEPT'!N88+'3OCT'!N87+'4NOV'!M87+'5DEC'!M87+'6JAN'!M87+'7FEB'!M87+'8MAR'!M87+'9APR'!M87+'10MAY'!M87+'11JUN'!M87+'12JUL'!M87</f>
        <v>0</v>
      </c>
      <c r="N87" s="73">
        <f>'2SEPT'!O88+'3OCT'!O87+'4NOV'!N87+'5DEC'!N87+'6JAN'!N87+'7FEB'!N87+'8MAR'!N87+'9APR'!N87+'10MAY'!N87+'11JUN'!N87+'12JUL'!N87</f>
        <v>0</v>
      </c>
      <c r="O87" s="73">
        <f>'2SEPT'!P88+'3OCT'!P87+'4NOV'!O87+'5DEC'!O87+'6JAN'!O87+'7FEB'!O87+'8MAR'!O87+'9APR'!O87+'10MAY'!O87+'11JUN'!O87+'12JUL'!O87</f>
        <v>0</v>
      </c>
      <c r="P87" s="73">
        <f>'2SEPT'!Q88+'3OCT'!Q87+'4NOV'!P87+'5DEC'!P87+'6JAN'!P87+'7FEB'!P87+'8MAR'!P87+'9APR'!P87+'10MAY'!P87+'11JUN'!P87+'12JUL'!P87</f>
        <v>0</v>
      </c>
      <c r="Q87" s="73">
        <f>'2SEPT'!R88+'3OCT'!R87+'4NOV'!Q87+'5DEC'!Q87+'6JAN'!Q87+'7FEB'!Q87+'8MAR'!Q87+'9APR'!Q87+'10MAY'!Q87+'11JUN'!Q87+'12JUL'!Q87</f>
        <v>0</v>
      </c>
      <c r="R87" s="73">
        <f>'2SEPT'!S88+'3OCT'!S87+'4NOV'!R87+'5DEC'!R87+'6JAN'!R87+'7FEB'!R87+'8MAR'!R87+'9APR'!R87+'10MAY'!R87+'11JUN'!R87+'12JUL'!R87</f>
        <v>0</v>
      </c>
      <c r="S87" s="73">
        <f>'2SEPT'!T88+'3OCT'!T87+'4NOV'!S87+'5DEC'!S87+'6JAN'!S87+'7FEB'!S87+'8MAR'!S87+'9APR'!S87+'10MAY'!S87+'11JUN'!S87+'12JUL'!S87</f>
        <v>0</v>
      </c>
      <c r="T87" s="105">
        <f>'2SEPT'!U88+'3OCT'!U87+'4NOV'!T87+'5DEC'!T87+'6JAN'!T87+'7FEB'!T87+'8MAR'!T87+'9APR'!T87+'10MAY'!T87+'11JUN'!T87+'12JUL'!T87</f>
        <v>0</v>
      </c>
      <c r="U87" s="73">
        <f>'2SEPT'!V88+'3OCT'!V87+'4NOV'!U87+'5DEC'!U87+'6JAN'!U87+'7FEB'!U87+'8MAR'!U87+'9APR'!U87+'10MAY'!U87+'11JUN'!U87+'12JUL'!U87</f>
        <v>0</v>
      </c>
      <c r="V87" s="73">
        <f>'2SEPT'!W88+'3OCT'!W87+'4NOV'!V87+'5DEC'!V87+'6JAN'!V87+'7FEB'!V87+'8MAR'!V87+'9APR'!V87+'10MAY'!V87+'11JUN'!V87+'12JUL'!V87</f>
        <v>0</v>
      </c>
      <c r="W87" s="73">
        <f>'2SEPT'!X88+'3OCT'!X87+'4NOV'!W87+'5DEC'!W87+'6JAN'!W87+'7FEB'!W87+'8MAR'!W87+'9APR'!W87+'10MAY'!W87+'11JUN'!W87+'12JUL'!W87</f>
        <v>0</v>
      </c>
      <c r="X87" s="73">
        <f>'2SEPT'!Y88+'3OCT'!Y87+'4NOV'!X87+'5DEC'!X87+'6JAN'!X87+'7FEB'!X87+'8MAR'!X87+'9APR'!X87+'10MAY'!X87+'11JUN'!X87+'12JUL'!X87</f>
        <v>0</v>
      </c>
      <c r="Y87" s="106">
        <f>'2SEPT'!Z88+'3OCT'!Z87+'4NOV'!Y87+'5DEC'!Y87+'6JAN'!Y87+'7FEB'!Y87+'8MAR'!Y87+'9APR'!Y87+'10MAY'!Y87+'11JUN'!Y87+'12JUL'!Y87</f>
        <v>0</v>
      </c>
      <c r="Z87" s="73">
        <f>'2SEPT'!AA88+'3OCT'!AA87+'4NOV'!Z87+'5DEC'!Z87+'6JAN'!Z87+'7FEB'!Z87+'8MAR'!Z87+'9APR'!Z87+'10MAY'!Z87+'11JUN'!Z87+'12JUL'!Z87</f>
        <v>0</v>
      </c>
      <c r="AA87" s="73">
        <f>'2SEPT'!AB88+'3OCT'!AB87+'4NOV'!AA87+'5DEC'!AA87+'6JAN'!AA87+'7FEB'!AA87+'8MAR'!AA87+'9APR'!AA87+'10MAY'!AA87+'11JUN'!AA87+'12JUL'!AA87</f>
        <v>0</v>
      </c>
      <c r="AB87" s="73">
        <f>'2SEPT'!AC88+'3OCT'!AC87+'4NOV'!AB87+'5DEC'!AB87+'6JAN'!AB87+'7FEB'!AB87+'8MAR'!AB87+'9APR'!AB87+'10MAY'!AB87+'11JUN'!AB87+'12JUL'!AB87</f>
        <v>0</v>
      </c>
      <c r="AC87" s="73">
        <f>'2SEPT'!AD88+'3OCT'!AD87+'4NOV'!AC87+'5DEC'!AC87+'6JAN'!AC87+'7FEB'!AC87+'8MAR'!AC87+'9APR'!AC87+'10MAY'!AC87+'11JUN'!AC87+'12JUL'!AC87</f>
        <v>0</v>
      </c>
      <c r="AD87" s="107">
        <f>'2SEPT'!AE88+'3OCT'!AE87+'4NOV'!AD87+'5DEC'!AD87+'6JAN'!AD87+'7FEB'!AD87+'8MAR'!AD87+'9APR'!AD87+'10MAY'!AD87+'11JUN'!AD87+'12JUL'!AD87</f>
        <v>0</v>
      </c>
      <c r="AE87" s="73">
        <f>'2SEPT'!AF88+'3OCT'!AF87+'4NOV'!AE87+'5DEC'!AE87+'6JAN'!AE87+'7FEB'!AE87+'8MAR'!AE87+'9APR'!AE87+'10MAY'!AE87+'11JUN'!AE87+'12JUL'!AE87</f>
        <v>0</v>
      </c>
      <c r="AF87" s="73">
        <f>'2SEPT'!AG88+'3OCT'!AG87+'4NOV'!AF87+'5DEC'!AF87+'6JAN'!AF87+'7FEB'!AF87+'8MAR'!AF87+'9APR'!AF87+'10MAY'!AF87+'11JUN'!AF87+'12JUL'!AF87</f>
        <v>0</v>
      </c>
      <c r="AG87" s="73">
        <f>'2SEPT'!AH88+'3OCT'!AH87+'4NOV'!AG87+'5DEC'!AG87+'6JAN'!AG87+'7FEB'!AG87+'8MAR'!AG87+'9APR'!AG87+'10MAY'!AG87+'11JUN'!AG87+'12JUL'!AG87</f>
        <v>0</v>
      </c>
      <c r="AH87" s="110">
        <f>'2SEPT'!AI88+'3OCT'!AI87+'4NOV'!AH87+'5DEC'!AH87+'6JAN'!AH87+'7FEB'!AH87+'8MAR'!AH87+'9APR'!AH87+'10MAY'!AH87+'11JUN'!AH87+'12JUL'!AH87</f>
        <v>480798.32</v>
      </c>
      <c r="AI87" s="51">
        <f>ORIGINAL!AC88-'TOTAL PMTS'!AH87</f>
        <v>-162856.47999999998</v>
      </c>
      <c r="AJ87" s="51">
        <f>ALLOCATION!Z88-'TOTAL PMTS'!AH87</f>
        <v>-162856.48000000004</v>
      </c>
    </row>
    <row r="88" spans="1:36">
      <c r="A88" s="124" t="s">
        <v>98</v>
      </c>
      <c r="B88" s="125" t="s">
        <v>273</v>
      </c>
      <c r="C88" s="129" t="s">
        <v>187</v>
      </c>
      <c r="D88" s="73">
        <f>'2SEPT'!D89+'3OCT'!D88+'4NOV'!D88+'5DEC'!D88+'6JAN'!D88+'7FEB'!D88+'8MAR'!D88+'9APR'!D88+'10MAY'!D88+'11JUN'!D88+'12JUL'!D88</f>
        <v>71668.720600000001</v>
      </c>
      <c r="E88" s="73">
        <f>'2SEPT'!E89+'3OCT'!E88+'4NOV'!E88+'5DEC'!E88+'6JAN'!E88+'7FEB'!E88+'8MAR'!E88+'9APR'!E88+'10MAY'!E88+'11JUN'!E88+'12JUL'!E88</f>
        <v>39243.754199999996</v>
      </c>
      <c r="F88" s="73">
        <f>'2SEPT'!F89+'3OCT'!F88+'4NOV'!F88+'5DEC'!F88+'6JAN'!F88+'7FEB'!F88+'8MAR'!F88+'9APR'!F88+'10MAY'!F88+'11JUN'!F88+'12JUL'!F88</f>
        <v>28011.047900000001</v>
      </c>
      <c r="G88" s="73">
        <f>'2SEPT'!G89+'3OCT'!G88+'4NOV'!G88+'5DEC'!G88+'6JAN'!G88+'7FEB'!G88+'8MAR'!G88+'9APR'!G88+'10MAY'!G88+'11JUN'!G88+'12JUL'!G88</f>
        <v>19517.1849</v>
      </c>
      <c r="H88" s="73">
        <f>'2SEPT'!H89+'3OCT'!H88+'4NOV'!H88+'5DEC'!H88+'6JAN'!H88+'7FEB'!H88+'8MAR'!H88+'9APR'!H88+'10MAY'!H88+'11JUN'!H88+'12JUL'!H88</f>
        <v>14756.2924</v>
      </c>
      <c r="I88" s="104">
        <f>'2SEPT'!I89+'3OCT'!I88+'4NOV'!I88+'5DEC'!I88+'6JAN'!I88+'7FEB'!I88+'8MAR'!I88+'9APR'!I88+'10MAY'!I88+'11JUN'!I88+'12JUL'!I88</f>
        <v>173197</v>
      </c>
      <c r="J88" s="73" t="e">
        <f>'2SEPT'!K89+'3OCT'!K88+'4NOV'!J88+'5DEC'!J88+'6JAN'!J88+'7FEB'!J88+'8MAR'!J88+'9APR'!J88+'10MAY'!J88+'11JUN'!J88+'12JUL'!J88</f>
        <v>#VALUE!</v>
      </c>
      <c r="K88" s="73">
        <f>'2SEPT'!L89+'3OCT'!L88+'4NOV'!K88+'5DEC'!K88+'6JAN'!K88+'7FEB'!K88+'8MAR'!K88+'9APR'!K88+'10MAY'!K88+'11JUN'!K88+'12JUL'!K88</f>
        <v>0</v>
      </c>
      <c r="L88" s="73">
        <f>'2SEPT'!M89+'3OCT'!M88+'4NOV'!L88+'5DEC'!L88+'6JAN'!L88+'7FEB'!L88+'8MAR'!L88+'9APR'!L88+'10MAY'!L88+'11JUN'!L88+'12JUL'!L88</f>
        <v>0</v>
      </c>
      <c r="M88" s="73">
        <f>'2SEPT'!N89+'3OCT'!N88+'4NOV'!M88+'5DEC'!M88+'6JAN'!M88+'7FEB'!M88+'8MAR'!M88+'9APR'!M88+'10MAY'!M88+'11JUN'!M88+'12JUL'!M88</f>
        <v>0</v>
      </c>
      <c r="N88" s="73">
        <f>'2SEPT'!O89+'3OCT'!O88+'4NOV'!N88+'5DEC'!N88+'6JAN'!N88+'7FEB'!N88+'8MAR'!N88+'9APR'!N88+'10MAY'!N88+'11JUN'!N88+'12JUL'!N88</f>
        <v>0</v>
      </c>
      <c r="O88" s="73">
        <f>'2SEPT'!P89+'3OCT'!P88+'4NOV'!O88+'5DEC'!O88+'6JAN'!O88+'7FEB'!O88+'8MAR'!O88+'9APR'!O88+'10MAY'!O88+'11JUN'!O88+'12JUL'!O88</f>
        <v>0</v>
      </c>
      <c r="P88" s="73">
        <f>'2SEPT'!Q89+'3OCT'!Q88+'4NOV'!P88+'5DEC'!P88+'6JAN'!P88+'7FEB'!P88+'8MAR'!P88+'9APR'!P88+'10MAY'!P88+'11JUN'!P88+'12JUL'!P88</f>
        <v>0</v>
      </c>
      <c r="Q88" s="73">
        <f>'2SEPT'!R89+'3OCT'!R88+'4NOV'!Q88+'5DEC'!Q88+'6JAN'!Q88+'7FEB'!Q88+'8MAR'!Q88+'9APR'!Q88+'10MAY'!Q88+'11JUN'!Q88+'12JUL'!Q88</f>
        <v>0</v>
      </c>
      <c r="R88" s="73">
        <f>'2SEPT'!S89+'3OCT'!S88+'4NOV'!R88+'5DEC'!R88+'6JAN'!R88+'7FEB'!R88+'8MAR'!R88+'9APR'!R88+'10MAY'!R88+'11JUN'!R88+'12JUL'!R88</f>
        <v>0</v>
      </c>
      <c r="S88" s="73">
        <f>'2SEPT'!T89+'3OCT'!T88+'4NOV'!S88+'5DEC'!S88+'6JAN'!S88+'7FEB'!S88+'8MAR'!S88+'9APR'!S88+'10MAY'!S88+'11JUN'!S88+'12JUL'!S88</f>
        <v>0</v>
      </c>
      <c r="T88" s="105">
        <f>'2SEPT'!U89+'3OCT'!U88+'4NOV'!T88+'5DEC'!T88+'6JAN'!T88+'7FEB'!T88+'8MAR'!T88+'9APR'!T88+'10MAY'!T88+'11JUN'!T88+'12JUL'!T88</f>
        <v>0</v>
      </c>
      <c r="U88" s="73">
        <f>'2SEPT'!V89+'3OCT'!V88+'4NOV'!U88+'5DEC'!U88+'6JAN'!U88+'7FEB'!U88+'8MAR'!U88+'9APR'!U88+'10MAY'!U88+'11JUN'!U88+'12JUL'!U88</f>
        <v>0</v>
      </c>
      <c r="V88" s="73">
        <f>'2SEPT'!W89+'3OCT'!W88+'4NOV'!V88+'5DEC'!V88+'6JAN'!V88+'7FEB'!V88+'8MAR'!V88+'9APR'!V88+'10MAY'!V88+'11JUN'!V88+'12JUL'!V88</f>
        <v>0</v>
      </c>
      <c r="W88" s="73">
        <f>'2SEPT'!X89+'3OCT'!X88+'4NOV'!W88+'5DEC'!W88+'6JAN'!W88+'7FEB'!W88+'8MAR'!W88+'9APR'!W88+'10MAY'!W88+'11JUN'!W88+'12JUL'!W88</f>
        <v>0</v>
      </c>
      <c r="X88" s="73">
        <f>'2SEPT'!Y89+'3OCT'!Y88+'4NOV'!X88+'5DEC'!X88+'6JAN'!X88+'7FEB'!X88+'8MAR'!X88+'9APR'!X88+'10MAY'!X88+'11JUN'!X88+'12JUL'!X88</f>
        <v>0</v>
      </c>
      <c r="Y88" s="106">
        <f>'2SEPT'!Z89+'3OCT'!Z88+'4NOV'!Y88+'5DEC'!Y88+'6JAN'!Y88+'7FEB'!Y88+'8MAR'!Y88+'9APR'!Y88+'10MAY'!Y88+'11JUN'!Y88+'12JUL'!Y88</f>
        <v>0</v>
      </c>
      <c r="Z88" s="73">
        <f>'2SEPT'!AA89+'3OCT'!AA88+'4NOV'!Z88+'5DEC'!Z88+'6JAN'!Z88+'7FEB'!Z88+'8MAR'!Z88+'9APR'!Z88+'10MAY'!Z88+'11JUN'!Z88+'12JUL'!Z88</f>
        <v>0</v>
      </c>
      <c r="AA88" s="73">
        <f>'2SEPT'!AB89+'3OCT'!AB88+'4NOV'!AA88+'5DEC'!AA88+'6JAN'!AA88+'7FEB'!AA88+'8MAR'!AA88+'9APR'!AA88+'10MAY'!AA88+'11JUN'!AA88+'12JUL'!AA88</f>
        <v>0</v>
      </c>
      <c r="AB88" s="73">
        <f>'2SEPT'!AC89+'3OCT'!AC88+'4NOV'!AB88+'5DEC'!AB88+'6JAN'!AB88+'7FEB'!AB88+'8MAR'!AB88+'9APR'!AB88+'10MAY'!AB88+'11JUN'!AB88+'12JUL'!AB88</f>
        <v>0</v>
      </c>
      <c r="AC88" s="73">
        <f>'2SEPT'!AD89+'3OCT'!AD88+'4NOV'!AC88+'5DEC'!AC88+'6JAN'!AC88+'7FEB'!AC88+'8MAR'!AC88+'9APR'!AC88+'10MAY'!AC88+'11JUN'!AC88+'12JUL'!AC88</f>
        <v>0</v>
      </c>
      <c r="AD88" s="107">
        <f>'2SEPT'!AE89+'3OCT'!AE88+'4NOV'!AD88+'5DEC'!AD88+'6JAN'!AD88+'7FEB'!AD88+'8MAR'!AD88+'9APR'!AD88+'10MAY'!AD88+'11JUN'!AD88+'12JUL'!AD88</f>
        <v>0</v>
      </c>
      <c r="AE88" s="73">
        <f>'2SEPT'!AF89+'3OCT'!AF88+'4NOV'!AE88+'5DEC'!AE88+'6JAN'!AE88+'7FEB'!AE88+'8MAR'!AE88+'9APR'!AE88+'10MAY'!AE88+'11JUN'!AE88+'12JUL'!AE88</f>
        <v>0</v>
      </c>
      <c r="AF88" s="73">
        <f>'2SEPT'!AG89+'3OCT'!AG88+'4NOV'!AF88+'5DEC'!AF88+'6JAN'!AF88+'7FEB'!AF88+'8MAR'!AF88+'9APR'!AF88+'10MAY'!AF88+'11JUN'!AF88+'12JUL'!AF88</f>
        <v>0</v>
      </c>
      <c r="AG88" s="73">
        <f>'2SEPT'!AH89+'3OCT'!AH88+'4NOV'!AG88+'5DEC'!AG88+'6JAN'!AG88+'7FEB'!AG88+'8MAR'!AG88+'9APR'!AG88+'10MAY'!AG88+'11JUN'!AG88+'12JUL'!AG88</f>
        <v>0</v>
      </c>
      <c r="AH88" s="110">
        <f>'2SEPT'!AI89+'3OCT'!AI88+'4NOV'!AH88+'5DEC'!AH88+'6JAN'!AH88+'7FEB'!AH88+'8MAR'!AH88+'9APR'!AH88+'10MAY'!AH88+'11JUN'!AH88+'12JUL'!AH88</f>
        <v>341910.83999999997</v>
      </c>
      <c r="AI88" s="51">
        <f>ORIGINAL!AC89-'TOTAL PMTS'!AH88</f>
        <v>242352.82000000007</v>
      </c>
      <c r="AJ88" s="51">
        <f>ALLOCATION!Z89-'TOTAL PMTS'!AH88</f>
        <v>242352.82000000007</v>
      </c>
    </row>
    <row r="89" spans="1:36">
      <c r="A89" s="124" t="s">
        <v>99</v>
      </c>
      <c r="B89" s="125" t="s">
        <v>274</v>
      </c>
      <c r="C89" s="132" t="s">
        <v>201</v>
      </c>
      <c r="D89" s="73">
        <f>'2SEPT'!D90+'3OCT'!D89+'4NOV'!D89+'5DEC'!D89+'6JAN'!D89+'7FEB'!D89+'8MAR'!D89+'9APR'!D89+'10MAY'!D89+'11JUN'!D89+'12JUL'!D89</f>
        <v>117075.35060000001</v>
      </c>
      <c r="E89" s="73">
        <f>'2SEPT'!E90+'3OCT'!E89+'4NOV'!E89+'5DEC'!E89+'6JAN'!E89+'7FEB'!E89+'8MAR'!E89+'9APR'!E89+'10MAY'!E89+'11JUN'!E89+'12JUL'!E89</f>
        <v>64107.664199999999</v>
      </c>
      <c r="F89" s="73">
        <f>'2SEPT'!F90+'3OCT'!F89+'4NOV'!F89+'5DEC'!F89+'6JAN'!F89+'7FEB'!F89+'8MAR'!F89+'9APR'!F89+'10MAY'!F89+'11JUN'!F89+'12JUL'!F89</f>
        <v>45755.342900000003</v>
      </c>
      <c r="G89" s="73">
        <f>'2SEPT'!G90+'3OCT'!G89+'4NOV'!G89+'5DEC'!G89+'6JAN'!G89+'7FEB'!G89+'8MAR'!G89+'9APR'!G89+'10MAY'!G89+'11JUN'!G89+'12JUL'!G89</f>
        <v>31884.329899999997</v>
      </c>
      <c r="H89" s="73">
        <f>'2SEPT'!H90+'3OCT'!H89+'4NOV'!H89+'5DEC'!H89+'6JAN'!H89+'7FEB'!H89+'8MAR'!H89+'9APR'!H89+'10MAY'!H89+'11JUN'!H89+'12JUL'!H89</f>
        <v>24107.312399999999</v>
      </c>
      <c r="I89" s="104">
        <f>'2SEPT'!I90+'3OCT'!I89+'4NOV'!I89+'5DEC'!I89+'6JAN'!I89+'7FEB'!I89+'8MAR'!I89+'9APR'!I89+'10MAY'!I89+'11JUN'!I89+'12JUL'!I89</f>
        <v>282930</v>
      </c>
      <c r="J89" s="73" t="e">
        <f>'2SEPT'!K90+'3OCT'!K89+'4NOV'!J89+'5DEC'!J89+'6JAN'!J89+'7FEB'!J89+'8MAR'!J89+'9APR'!J89+'10MAY'!J89+'11JUN'!J89+'12JUL'!J89</f>
        <v>#VALUE!</v>
      </c>
      <c r="K89" s="73">
        <f>'2SEPT'!L90+'3OCT'!L89+'4NOV'!K89+'5DEC'!K89+'6JAN'!K89+'7FEB'!K89+'8MAR'!K89+'9APR'!K89+'10MAY'!K89+'11JUN'!K89+'12JUL'!K89</f>
        <v>0</v>
      </c>
      <c r="L89" s="73">
        <f>'2SEPT'!M90+'3OCT'!M89+'4NOV'!L89+'5DEC'!L89+'6JAN'!L89+'7FEB'!L89+'8MAR'!L89+'9APR'!L89+'10MAY'!L89+'11JUN'!L89+'12JUL'!L89</f>
        <v>0</v>
      </c>
      <c r="M89" s="73">
        <f>'2SEPT'!N90+'3OCT'!N89+'4NOV'!M89+'5DEC'!M89+'6JAN'!M89+'7FEB'!M89+'8MAR'!M89+'9APR'!M89+'10MAY'!M89+'11JUN'!M89+'12JUL'!M89</f>
        <v>0</v>
      </c>
      <c r="N89" s="73">
        <f>'2SEPT'!O90+'3OCT'!O89+'4NOV'!N89+'5DEC'!N89+'6JAN'!N89+'7FEB'!N89+'8MAR'!N89+'9APR'!N89+'10MAY'!N89+'11JUN'!N89+'12JUL'!N89</f>
        <v>0</v>
      </c>
      <c r="O89" s="73">
        <f>'2SEPT'!P90+'3OCT'!P89+'4NOV'!O89+'5DEC'!O89+'6JAN'!O89+'7FEB'!O89+'8MAR'!O89+'9APR'!O89+'10MAY'!O89+'11JUN'!O89+'12JUL'!O89</f>
        <v>0</v>
      </c>
      <c r="P89" s="73">
        <f>'2SEPT'!Q90+'3OCT'!Q89+'4NOV'!P89+'5DEC'!P89+'6JAN'!P89+'7FEB'!P89+'8MAR'!P89+'9APR'!P89+'10MAY'!P89+'11JUN'!P89+'12JUL'!P89</f>
        <v>0</v>
      </c>
      <c r="Q89" s="73">
        <f>'2SEPT'!R90+'3OCT'!R89+'4NOV'!Q89+'5DEC'!Q89+'6JAN'!Q89+'7FEB'!Q89+'8MAR'!Q89+'9APR'!Q89+'10MAY'!Q89+'11JUN'!Q89+'12JUL'!Q89</f>
        <v>0</v>
      </c>
      <c r="R89" s="73">
        <f>'2SEPT'!S90+'3OCT'!S89+'4NOV'!R89+'5DEC'!R89+'6JAN'!R89+'7FEB'!R89+'8MAR'!R89+'9APR'!R89+'10MAY'!R89+'11JUN'!R89+'12JUL'!R89</f>
        <v>0</v>
      </c>
      <c r="S89" s="73">
        <f>'2SEPT'!T90+'3OCT'!T89+'4NOV'!S89+'5DEC'!S89+'6JAN'!S89+'7FEB'!S89+'8MAR'!S89+'9APR'!S89+'10MAY'!S89+'11JUN'!S89+'12JUL'!S89</f>
        <v>0</v>
      </c>
      <c r="T89" s="105">
        <f>'2SEPT'!U90+'3OCT'!U89+'4NOV'!T89+'5DEC'!T89+'6JAN'!T89+'7FEB'!T89+'8MAR'!T89+'9APR'!T89+'10MAY'!T89+'11JUN'!T89+'12JUL'!T89</f>
        <v>0</v>
      </c>
      <c r="U89" s="73">
        <f>'2SEPT'!V90+'3OCT'!V89+'4NOV'!U89+'5DEC'!U89+'6JAN'!U89+'7FEB'!U89+'8MAR'!U89+'9APR'!U89+'10MAY'!U89+'11JUN'!U89+'12JUL'!U89</f>
        <v>0</v>
      </c>
      <c r="V89" s="73">
        <f>'2SEPT'!W90+'3OCT'!W89+'4NOV'!V89+'5DEC'!V89+'6JAN'!V89+'7FEB'!V89+'8MAR'!V89+'9APR'!V89+'10MAY'!V89+'11JUN'!V89+'12JUL'!V89</f>
        <v>0</v>
      </c>
      <c r="W89" s="73">
        <f>'2SEPT'!X90+'3OCT'!X89+'4NOV'!W89+'5DEC'!W89+'6JAN'!W89+'7FEB'!W89+'8MAR'!W89+'9APR'!W89+'10MAY'!W89+'11JUN'!W89+'12JUL'!W89</f>
        <v>0</v>
      </c>
      <c r="X89" s="73">
        <f>'2SEPT'!Y90+'3OCT'!Y89+'4NOV'!X89+'5DEC'!X89+'6JAN'!X89+'7FEB'!X89+'8MAR'!X89+'9APR'!X89+'10MAY'!X89+'11JUN'!X89+'12JUL'!X89</f>
        <v>0</v>
      </c>
      <c r="Y89" s="106">
        <f>'2SEPT'!Z90+'3OCT'!Z89+'4NOV'!Y89+'5DEC'!Y89+'6JAN'!Y89+'7FEB'!Y89+'8MAR'!Y89+'9APR'!Y89+'10MAY'!Y89+'11JUN'!Y89+'12JUL'!Y89</f>
        <v>0</v>
      </c>
      <c r="Z89" s="73">
        <f>'2SEPT'!AA90+'3OCT'!AA89+'4NOV'!Z89+'5DEC'!Z89+'6JAN'!Z89+'7FEB'!Z89+'8MAR'!Z89+'9APR'!Z89+'10MAY'!Z89+'11JUN'!Z89+'12JUL'!Z89</f>
        <v>0</v>
      </c>
      <c r="AA89" s="73">
        <f>'2SEPT'!AB90+'3OCT'!AB89+'4NOV'!AA89+'5DEC'!AA89+'6JAN'!AA89+'7FEB'!AA89+'8MAR'!AA89+'9APR'!AA89+'10MAY'!AA89+'11JUN'!AA89+'12JUL'!AA89</f>
        <v>0</v>
      </c>
      <c r="AB89" s="73">
        <f>'2SEPT'!AC90+'3OCT'!AC89+'4NOV'!AB89+'5DEC'!AB89+'6JAN'!AB89+'7FEB'!AB89+'8MAR'!AB89+'9APR'!AB89+'10MAY'!AB89+'11JUN'!AB89+'12JUL'!AB89</f>
        <v>0</v>
      </c>
      <c r="AC89" s="73">
        <f>'2SEPT'!AD90+'3OCT'!AD89+'4NOV'!AC89+'5DEC'!AC89+'6JAN'!AC89+'7FEB'!AC89+'8MAR'!AC89+'9APR'!AC89+'10MAY'!AC89+'11JUN'!AC89+'12JUL'!AC89</f>
        <v>48000</v>
      </c>
      <c r="AD89" s="107">
        <f>'2SEPT'!AE90+'3OCT'!AE89+'4NOV'!AD89+'5DEC'!AD89+'6JAN'!AD89+'7FEB'!AD89+'8MAR'!AD89+'9APR'!AD89+'10MAY'!AD89+'11JUN'!AD89+'12JUL'!AD89</f>
        <v>48000</v>
      </c>
      <c r="AE89" s="73">
        <f>'2SEPT'!AF90+'3OCT'!AF89+'4NOV'!AE89+'5DEC'!AE89+'6JAN'!AE89+'7FEB'!AE89+'8MAR'!AE89+'9APR'!AE89+'10MAY'!AE89+'11JUN'!AE89+'12JUL'!AE89</f>
        <v>0</v>
      </c>
      <c r="AF89" s="73">
        <f>'2SEPT'!AG90+'3OCT'!AG89+'4NOV'!AF89+'5DEC'!AF89+'6JAN'!AF89+'7FEB'!AF89+'8MAR'!AF89+'9APR'!AF89+'10MAY'!AF89+'11JUN'!AF89+'12JUL'!AF89</f>
        <v>0</v>
      </c>
      <c r="AG89" s="73">
        <f>'2SEPT'!AH90+'3OCT'!AH89+'4NOV'!AG89+'5DEC'!AG89+'6JAN'!AG89+'7FEB'!AG89+'8MAR'!AG89+'9APR'!AG89+'10MAY'!AG89+'11JUN'!AG89+'12JUL'!AG89</f>
        <v>0</v>
      </c>
      <c r="AH89" s="110">
        <f>'2SEPT'!AI90+'3OCT'!AI89+'4NOV'!AH89+'5DEC'!AH89+'6JAN'!AH89+'7FEB'!AH89+'8MAR'!AH89+'9APR'!AH89+'10MAY'!AH89+'11JUN'!AH89+'12JUL'!AH89</f>
        <v>319464.66000000003</v>
      </c>
      <c r="AI89" s="51">
        <f>ORIGINAL!AC90-'TOTAL PMTS'!AH89</f>
        <v>79467.839999999967</v>
      </c>
      <c r="AJ89" s="51">
        <f>ALLOCATION!Z90-'TOTAL PMTS'!AH89</f>
        <v>79467.839999999967</v>
      </c>
    </row>
    <row r="90" spans="1:36">
      <c r="A90" s="124" t="s">
        <v>100</v>
      </c>
      <c r="B90" s="125" t="s">
        <v>275</v>
      </c>
      <c r="C90" s="131" t="s">
        <v>181</v>
      </c>
      <c r="D90" s="73">
        <f>'2SEPT'!D91+'3OCT'!D90+'4NOV'!D90+'5DEC'!D90+'6JAN'!D90+'7FEB'!D90+'8MAR'!D90+'9APR'!D90+'10MAY'!D90+'11JUN'!D90+'12JUL'!D90</f>
        <v>83839.881999999998</v>
      </c>
      <c r="E90" s="73">
        <f>'2SEPT'!E91+'3OCT'!E90+'4NOV'!E90+'5DEC'!E90+'6JAN'!E90+'7FEB'!E90+'8MAR'!E90+'9APR'!E90+'10MAY'!E90+'11JUN'!E90+'12JUL'!E90</f>
        <v>45907.873999999996</v>
      </c>
      <c r="F90" s="73">
        <f>'2SEPT'!F91+'3OCT'!F90+'4NOV'!F90+'5DEC'!F90+'6JAN'!F90+'7FEB'!F90+'8MAR'!F90+'9APR'!F90+'10MAY'!F90+'11JUN'!F90+'12JUL'!F90</f>
        <v>32765.813000000002</v>
      </c>
      <c r="G90" s="73">
        <f>'2SEPT'!G91+'3OCT'!G90+'4NOV'!G90+'5DEC'!G90+'6JAN'!G90+'7FEB'!G90+'8MAR'!G90+'9APR'!G90+'10MAY'!G90+'11JUN'!G90+'12JUL'!G90</f>
        <v>22833.203000000001</v>
      </c>
      <c r="H90" s="73">
        <f>'2SEPT'!H91+'3OCT'!H90+'4NOV'!H90+'5DEC'!H90+'6JAN'!H90+'7FEB'!H90+'8MAR'!H90+'9APR'!H90+'10MAY'!H90+'11JUN'!H90+'12JUL'!H90</f>
        <v>17262.227999999999</v>
      </c>
      <c r="I90" s="104">
        <f>'2SEPT'!I91+'3OCT'!I90+'4NOV'!I90+'5DEC'!I90+'6JAN'!I90+'7FEB'!I90+'8MAR'!I90+'9APR'!I90+'10MAY'!I90+'11JUN'!I90+'12JUL'!I90</f>
        <v>202609</v>
      </c>
      <c r="J90" s="73" t="e">
        <f>'2SEPT'!K91+'3OCT'!K90+'4NOV'!J90+'5DEC'!J90+'6JAN'!J90+'7FEB'!J90+'8MAR'!J90+'9APR'!J90+'10MAY'!J90+'11JUN'!J90+'12JUL'!J90</f>
        <v>#VALUE!</v>
      </c>
      <c r="K90" s="73">
        <f>'2SEPT'!L91+'3OCT'!L90+'4NOV'!K90+'5DEC'!K90+'6JAN'!K90+'7FEB'!K90+'8MAR'!K90+'9APR'!K90+'10MAY'!K90+'11JUN'!K90+'12JUL'!K90</f>
        <v>0</v>
      </c>
      <c r="L90" s="73">
        <f>'2SEPT'!M91+'3OCT'!M90+'4NOV'!L90+'5DEC'!L90+'6JAN'!L90+'7FEB'!L90+'8MAR'!L90+'9APR'!L90+'10MAY'!L90+'11JUN'!L90+'12JUL'!L90</f>
        <v>0</v>
      </c>
      <c r="M90" s="73">
        <f>'2SEPT'!N91+'3OCT'!N90+'4NOV'!M90+'5DEC'!M90+'6JAN'!M90+'7FEB'!M90+'8MAR'!M90+'9APR'!M90+'10MAY'!M90+'11JUN'!M90+'12JUL'!M90</f>
        <v>0</v>
      </c>
      <c r="N90" s="73">
        <f>'2SEPT'!O91+'3OCT'!O90+'4NOV'!N90+'5DEC'!N90+'6JAN'!N90+'7FEB'!N90+'8MAR'!N90+'9APR'!N90+'10MAY'!N90+'11JUN'!N90+'12JUL'!N90</f>
        <v>0</v>
      </c>
      <c r="O90" s="73">
        <f>'2SEPT'!P91+'3OCT'!P90+'4NOV'!O90+'5DEC'!O90+'6JAN'!O90+'7FEB'!O90+'8MAR'!O90+'9APR'!O90+'10MAY'!O90+'11JUN'!O90+'12JUL'!O90</f>
        <v>0</v>
      </c>
      <c r="P90" s="73">
        <f>'2SEPT'!Q91+'3OCT'!Q90+'4NOV'!P90+'5DEC'!P90+'6JAN'!P90+'7FEB'!P90+'8MAR'!P90+'9APR'!P90+'10MAY'!P90+'11JUN'!P90+'12JUL'!P90</f>
        <v>7200</v>
      </c>
      <c r="Q90" s="73">
        <f>'2SEPT'!R91+'3OCT'!R90+'4NOV'!Q90+'5DEC'!Q90+'6JAN'!Q90+'7FEB'!Q90+'8MAR'!Q90+'9APR'!Q90+'10MAY'!Q90+'11JUN'!Q90+'12JUL'!Q90</f>
        <v>0</v>
      </c>
      <c r="R90" s="73">
        <f>'2SEPT'!S91+'3OCT'!S90+'4NOV'!R90+'5DEC'!R90+'6JAN'!R90+'7FEB'!R90+'8MAR'!R90+'9APR'!R90+'10MAY'!R90+'11JUN'!R90+'12JUL'!R90</f>
        <v>0</v>
      </c>
      <c r="S90" s="73">
        <f>'2SEPT'!T91+'3OCT'!T90+'4NOV'!S90+'5DEC'!S90+'6JAN'!S90+'7FEB'!S90+'8MAR'!S90+'9APR'!S90+'10MAY'!S90+'11JUN'!S90+'12JUL'!S90</f>
        <v>0</v>
      </c>
      <c r="T90" s="105">
        <f>'2SEPT'!U91+'3OCT'!U90+'4NOV'!T90+'5DEC'!T90+'6JAN'!T90+'7FEB'!T90+'8MAR'!T90+'9APR'!T90+'10MAY'!T90+'11JUN'!T90+'12JUL'!T90</f>
        <v>0</v>
      </c>
      <c r="U90" s="73">
        <f>'2SEPT'!V91+'3OCT'!V90+'4NOV'!U90+'5DEC'!U90+'6JAN'!U90+'7FEB'!U90+'8MAR'!U90+'9APR'!U90+'10MAY'!U90+'11JUN'!U90+'12JUL'!U90</f>
        <v>0</v>
      </c>
      <c r="V90" s="73">
        <f>'2SEPT'!W91+'3OCT'!W90+'4NOV'!V90+'5DEC'!V90+'6JAN'!V90+'7FEB'!V90+'8MAR'!V90+'9APR'!V90+'10MAY'!V90+'11JUN'!V90+'12JUL'!V90</f>
        <v>0</v>
      </c>
      <c r="W90" s="73">
        <f>'2SEPT'!X91+'3OCT'!X90+'4NOV'!W90+'5DEC'!W90+'6JAN'!W90+'7FEB'!W90+'8MAR'!W90+'9APR'!W90+'10MAY'!W90+'11JUN'!W90+'12JUL'!W90</f>
        <v>0</v>
      </c>
      <c r="X90" s="73">
        <f>'2SEPT'!Y91+'3OCT'!Y90+'4NOV'!X90+'5DEC'!X90+'6JAN'!X90+'7FEB'!X90+'8MAR'!X90+'9APR'!X90+'10MAY'!X90+'11JUN'!X90+'12JUL'!X90</f>
        <v>0</v>
      </c>
      <c r="Y90" s="106">
        <f>'2SEPT'!Z91+'3OCT'!Z90+'4NOV'!Y90+'5DEC'!Y90+'6JAN'!Y90+'7FEB'!Y90+'8MAR'!Y90+'9APR'!Y90+'10MAY'!Y90+'11JUN'!Y90+'12JUL'!Y90</f>
        <v>0</v>
      </c>
      <c r="Z90" s="73">
        <f>'2SEPT'!AA91+'3OCT'!AA90+'4NOV'!Z90+'5DEC'!Z90+'6JAN'!Z90+'7FEB'!Z90+'8MAR'!Z90+'9APR'!Z90+'10MAY'!Z90+'11JUN'!Z90+'12JUL'!Z90</f>
        <v>0</v>
      </c>
      <c r="AA90" s="73">
        <f>'2SEPT'!AB91+'3OCT'!AB90+'4NOV'!AA90+'5DEC'!AA90+'6JAN'!AA90+'7FEB'!AA90+'8MAR'!AA90+'9APR'!AA90+'10MAY'!AA90+'11JUN'!AA90+'12JUL'!AA90</f>
        <v>0</v>
      </c>
      <c r="AB90" s="73">
        <f>'2SEPT'!AC91+'3OCT'!AC90+'4NOV'!AB90+'5DEC'!AB90+'6JAN'!AB90+'7FEB'!AB90+'8MAR'!AB90+'9APR'!AB90+'10MAY'!AB90+'11JUN'!AB90+'12JUL'!AB90</f>
        <v>0</v>
      </c>
      <c r="AC90" s="73">
        <f>'2SEPT'!AD91+'3OCT'!AD90+'4NOV'!AC90+'5DEC'!AC90+'6JAN'!AC90+'7FEB'!AC90+'8MAR'!AC90+'9APR'!AC90+'10MAY'!AC90+'11JUN'!AC90+'12JUL'!AC90</f>
        <v>0</v>
      </c>
      <c r="AD90" s="107">
        <f>'2SEPT'!AE91+'3OCT'!AE90+'4NOV'!AD90+'5DEC'!AD90+'6JAN'!AD90+'7FEB'!AD90+'8MAR'!AD90+'9APR'!AD90+'10MAY'!AD90+'11JUN'!AD90+'12JUL'!AD90</f>
        <v>0</v>
      </c>
      <c r="AE90" s="73">
        <f>'2SEPT'!AF91+'3OCT'!AF90+'4NOV'!AE90+'5DEC'!AE90+'6JAN'!AE90+'7FEB'!AE90+'8MAR'!AE90+'9APR'!AE90+'10MAY'!AE90+'11JUN'!AE90+'12JUL'!AE90</f>
        <v>0</v>
      </c>
      <c r="AF90" s="73">
        <f>'2SEPT'!AG91+'3OCT'!AG90+'4NOV'!AF90+'5DEC'!AF90+'6JAN'!AF90+'7FEB'!AF90+'8MAR'!AF90+'9APR'!AF90+'10MAY'!AF90+'11JUN'!AF90+'12JUL'!AF90</f>
        <v>0</v>
      </c>
      <c r="AG90" s="73">
        <f>'2SEPT'!AH91+'3OCT'!AH90+'4NOV'!AG90+'5DEC'!AG90+'6JAN'!AG90+'7FEB'!AG90+'8MAR'!AG90+'9APR'!AG90+'10MAY'!AG90+'11JUN'!AG90+'12JUL'!AG90</f>
        <v>0</v>
      </c>
      <c r="AH90" s="110">
        <f>'2SEPT'!AI91+'3OCT'!AI90+'4NOV'!AH90+'5DEC'!AH90+'6JAN'!AH90+'7FEB'!AH90+'8MAR'!AH90+'9APR'!AH90+'10MAY'!AH90+'11JUN'!AH90+'12JUL'!AH90</f>
        <v>300100.5</v>
      </c>
      <c r="AI90" s="51">
        <f>ORIGINAL!AC91-'TOTAL PMTS'!AH90</f>
        <v>178470.39</v>
      </c>
      <c r="AJ90" s="51">
        <f>ALLOCATION!Z91-'TOTAL PMTS'!AH90</f>
        <v>178470.39</v>
      </c>
    </row>
    <row r="91" spans="1:36">
      <c r="A91" s="124" t="s">
        <v>101</v>
      </c>
      <c r="B91" s="125" t="s">
        <v>276</v>
      </c>
      <c r="C91" s="130" t="s">
        <v>190</v>
      </c>
      <c r="D91" s="73">
        <f>'2SEPT'!D92+'3OCT'!D91+'4NOV'!D91+'5DEC'!D91+'6JAN'!D91+'7FEB'!D91+'8MAR'!D91+'9APR'!D91+'10MAY'!D91+'11JUN'!D91+'12JUL'!D91</f>
        <v>109689.9706</v>
      </c>
      <c r="E91" s="73">
        <f>'2SEPT'!E92+'3OCT'!E91+'4NOV'!E91+'5DEC'!E91+'6JAN'!E91+'7FEB'!E91+'8MAR'!E91+'9APR'!E91+'10MAY'!E91+'11JUN'!E91+'12JUL'!E91</f>
        <v>60062.004199999996</v>
      </c>
      <c r="F91" s="73">
        <f>'2SEPT'!F92+'3OCT'!F91+'4NOV'!F91+'5DEC'!F91+'6JAN'!F91+'7FEB'!F91+'8MAR'!F91+'9APR'!F91+'10MAY'!F91+'11JUN'!F91+'12JUL'!F91</f>
        <v>42866.672900000005</v>
      </c>
      <c r="G91" s="73">
        <f>'2SEPT'!G92+'3OCT'!G91+'4NOV'!G91+'5DEC'!G91+'6JAN'!G91+'7FEB'!G91+'8MAR'!G91+'9APR'!G91+'10MAY'!G91+'11JUN'!G91+'12JUL'!G91</f>
        <v>29870.5599</v>
      </c>
      <c r="H91" s="73">
        <f>'2SEPT'!H92+'3OCT'!H91+'4NOV'!H91+'5DEC'!H91+'6JAN'!H91+'7FEB'!H91+'8MAR'!H91+'9APR'!H91+'10MAY'!H91+'11JUN'!H91+'12JUL'!H91</f>
        <v>22586.792399999998</v>
      </c>
      <c r="I91" s="104">
        <f>'2SEPT'!I92+'3OCT'!I91+'4NOV'!I91+'5DEC'!I91+'6JAN'!I91+'7FEB'!I91+'8MAR'!I91+'9APR'!I91+'10MAY'!I91+'11JUN'!I91+'12JUL'!I91</f>
        <v>265076</v>
      </c>
      <c r="J91" s="73" t="e">
        <f>'2SEPT'!K92+'3OCT'!K91+'4NOV'!J91+'5DEC'!J91+'6JAN'!J91+'7FEB'!J91+'8MAR'!J91+'9APR'!J91+'10MAY'!J91+'11JUN'!J91+'12JUL'!J91</f>
        <v>#VALUE!</v>
      </c>
      <c r="K91" s="73">
        <f>'2SEPT'!L92+'3OCT'!L91+'4NOV'!K91+'5DEC'!K91+'6JAN'!K91+'7FEB'!K91+'8MAR'!K91+'9APR'!K91+'10MAY'!K91+'11JUN'!K91+'12JUL'!K91</f>
        <v>0</v>
      </c>
      <c r="L91" s="73">
        <f>'2SEPT'!M92+'3OCT'!M91+'4NOV'!L91+'5DEC'!L91+'6JAN'!L91+'7FEB'!L91+'8MAR'!L91+'9APR'!L91+'10MAY'!L91+'11JUN'!L91+'12JUL'!L91</f>
        <v>0</v>
      </c>
      <c r="M91" s="73">
        <f>'2SEPT'!N92+'3OCT'!N91+'4NOV'!M91+'5DEC'!M91+'6JAN'!M91+'7FEB'!M91+'8MAR'!M91+'9APR'!M91+'10MAY'!M91+'11JUN'!M91+'12JUL'!M91</f>
        <v>0</v>
      </c>
      <c r="N91" s="73">
        <f>'2SEPT'!O92+'3OCT'!O91+'4NOV'!N91+'5DEC'!N91+'6JAN'!N91+'7FEB'!N91+'8MAR'!N91+'9APR'!N91+'10MAY'!N91+'11JUN'!N91+'12JUL'!N91</f>
        <v>0</v>
      </c>
      <c r="O91" s="73">
        <f>'2SEPT'!P92+'3OCT'!P91+'4NOV'!O91+'5DEC'!O91+'6JAN'!O91+'7FEB'!O91+'8MAR'!O91+'9APR'!O91+'10MAY'!O91+'11JUN'!O91+'12JUL'!O91</f>
        <v>0</v>
      </c>
      <c r="P91" s="73">
        <f>'2SEPT'!Q92+'3OCT'!Q91+'4NOV'!P91+'5DEC'!P91+'6JAN'!P91+'7FEB'!P91+'8MAR'!P91+'9APR'!P91+'10MAY'!P91+'11JUN'!P91+'12JUL'!P91</f>
        <v>0</v>
      </c>
      <c r="Q91" s="73">
        <f>'2SEPT'!R92+'3OCT'!R91+'4NOV'!Q91+'5DEC'!Q91+'6JAN'!Q91+'7FEB'!Q91+'8MAR'!Q91+'9APR'!Q91+'10MAY'!Q91+'11JUN'!Q91+'12JUL'!Q91</f>
        <v>0</v>
      </c>
      <c r="R91" s="73">
        <f>'2SEPT'!S92+'3OCT'!S91+'4NOV'!R91+'5DEC'!R91+'6JAN'!R91+'7FEB'!R91+'8MAR'!R91+'9APR'!R91+'10MAY'!R91+'11JUN'!R91+'12JUL'!R91</f>
        <v>0</v>
      </c>
      <c r="S91" s="73">
        <f>'2SEPT'!T92+'3OCT'!T91+'4NOV'!S91+'5DEC'!S91+'6JAN'!S91+'7FEB'!S91+'8MAR'!S91+'9APR'!S91+'10MAY'!S91+'11JUN'!S91+'12JUL'!S91</f>
        <v>0</v>
      </c>
      <c r="T91" s="105">
        <f>'2SEPT'!U92+'3OCT'!U91+'4NOV'!T91+'5DEC'!T91+'6JAN'!T91+'7FEB'!T91+'8MAR'!T91+'9APR'!T91+'10MAY'!T91+'11JUN'!T91+'12JUL'!T91</f>
        <v>0</v>
      </c>
      <c r="U91" s="73">
        <f>'2SEPT'!V92+'3OCT'!V91+'4NOV'!U91+'5DEC'!U91+'6JAN'!U91+'7FEB'!U91+'8MAR'!U91+'9APR'!U91+'10MAY'!U91+'11JUN'!U91+'12JUL'!U91</f>
        <v>0</v>
      </c>
      <c r="V91" s="73">
        <f>'2SEPT'!W92+'3OCT'!W91+'4NOV'!V91+'5DEC'!V91+'6JAN'!V91+'7FEB'!V91+'8MAR'!V91+'9APR'!V91+'10MAY'!V91+'11JUN'!V91+'12JUL'!V91</f>
        <v>0</v>
      </c>
      <c r="W91" s="73">
        <f>'2SEPT'!X92+'3OCT'!X91+'4NOV'!W91+'5DEC'!W91+'6JAN'!W91+'7FEB'!W91+'8MAR'!W91+'9APR'!W91+'10MAY'!W91+'11JUN'!W91+'12JUL'!W91</f>
        <v>0</v>
      </c>
      <c r="X91" s="73">
        <f>'2SEPT'!Y92+'3OCT'!Y91+'4NOV'!X91+'5DEC'!X91+'6JAN'!X91+'7FEB'!X91+'8MAR'!X91+'9APR'!X91+'10MAY'!X91+'11JUN'!X91+'12JUL'!X91</f>
        <v>0</v>
      </c>
      <c r="Y91" s="106">
        <f>'2SEPT'!Z92+'3OCT'!Z91+'4NOV'!Y91+'5DEC'!Y91+'6JAN'!Y91+'7FEB'!Y91+'8MAR'!Y91+'9APR'!Y91+'10MAY'!Y91+'11JUN'!Y91+'12JUL'!Y91</f>
        <v>0</v>
      </c>
      <c r="Z91" s="73">
        <f>'2SEPT'!AA92+'3OCT'!AA91+'4NOV'!Z91+'5DEC'!Z91+'6JAN'!Z91+'7FEB'!Z91+'8MAR'!Z91+'9APR'!Z91+'10MAY'!Z91+'11JUN'!Z91+'12JUL'!Z91</f>
        <v>0</v>
      </c>
      <c r="AA91" s="73">
        <f>'2SEPT'!AB92+'3OCT'!AB91+'4NOV'!AA91+'5DEC'!AA91+'6JAN'!AA91+'7FEB'!AA91+'8MAR'!AA91+'9APR'!AA91+'10MAY'!AA91+'11JUN'!AA91+'12JUL'!AA91</f>
        <v>0</v>
      </c>
      <c r="AB91" s="73">
        <f>'2SEPT'!AC92+'3OCT'!AC91+'4NOV'!AB91+'5DEC'!AB91+'6JAN'!AB91+'7FEB'!AB91+'8MAR'!AB91+'9APR'!AB91+'10MAY'!AB91+'11JUN'!AB91+'12JUL'!AB91</f>
        <v>0</v>
      </c>
      <c r="AC91" s="73">
        <f>'2SEPT'!AD92+'3OCT'!AD91+'4NOV'!AC91+'5DEC'!AC91+'6JAN'!AC91+'7FEB'!AC91+'8MAR'!AC91+'9APR'!AC91+'10MAY'!AC91+'11JUN'!AC91+'12JUL'!AC91</f>
        <v>0</v>
      </c>
      <c r="AD91" s="107">
        <f>'2SEPT'!AE92+'3OCT'!AE91+'4NOV'!AD91+'5DEC'!AD91+'6JAN'!AD91+'7FEB'!AD91+'8MAR'!AD91+'9APR'!AD91+'10MAY'!AD91+'11JUN'!AD91+'12JUL'!AD91</f>
        <v>0</v>
      </c>
      <c r="AE91" s="73">
        <f>'2SEPT'!AF92+'3OCT'!AF91+'4NOV'!AE91+'5DEC'!AE91+'6JAN'!AE91+'7FEB'!AE91+'8MAR'!AE91+'9APR'!AE91+'10MAY'!AE91+'11JUN'!AE91+'12JUL'!AE91</f>
        <v>0</v>
      </c>
      <c r="AF91" s="73">
        <f>'2SEPT'!AG92+'3OCT'!AG91+'4NOV'!AF91+'5DEC'!AF91+'6JAN'!AF91+'7FEB'!AF91+'8MAR'!AF91+'9APR'!AF91+'10MAY'!AF91+'11JUN'!AF91+'12JUL'!AF91</f>
        <v>0</v>
      </c>
      <c r="AG91" s="73">
        <f>'2SEPT'!AH92+'3OCT'!AH91+'4NOV'!AG91+'5DEC'!AG91+'6JAN'!AG91+'7FEB'!AG91+'8MAR'!AG91+'9APR'!AG91+'10MAY'!AG91+'11JUN'!AG91+'12JUL'!AG91</f>
        <v>0</v>
      </c>
      <c r="AH91" s="110">
        <f>'2SEPT'!AI92+'3OCT'!AI91+'4NOV'!AH91+'5DEC'!AH91+'6JAN'!AH91+'7FEB'!AH91+'8MAR'!AH91+'9APR'!AH91+'10MAY'!AH91+'11JUN'!AH91+'12JUL'!AH91</f>
        <v>253526.89</v>
      </c>
      <c r="AI91" s="51">
        <f>ORIGINAL!AC92-'TOTAL PMTS'!AH91</f>
        <v>-42494.16</v>
      </c>
      <c r="AJ91" s="51">
        <f>ALLOCATION!Z92-'TOTAL PMTS'!AH91</f>
        <v>-42494.16</v>
      </c>
    </row>
    <row r="92" spans="1:36">
      <c r="A92" s="124" t="s">
        <v>102</v>
      </c>
      <c r="B92" s="125" t="s">
        <v>277</v>
      </c>
      <c r="C92" s="129" t="s">
        <v>187</v>
      </c>
      <c r="D92" s="73">
        <f>'2SEPT'!D93+'3OCT'!D92+'4NOV'!D92+'5DEC'!D92+'6JAN'!D92+'7FEB'!D92+'8MAR'!D92+'9APR'!D92+'10MAY'!D92+'11JUN'!D92+'12JUL'!D92</f>
        <v>32951</v>
      </c>
      <c r="E92" s="73">
        <f>'2SEPT'!E93+'3OCT'!E92+'4NOV'!E92+'5DEC'!E92+'6JAN'!E92+'7FEB'!E92+'8MAR'!E92+'9APR'!E92+'10MAY'!E92+'11JUN'!E92+'12JUL'!E92</f>
        <v>18041</v>
      </c>
      <c r="F92" s="73">
        <f>'2SEPT'!F93+'3OCT'!F92+'4NOV'!F92+'5DEC'!F92+'6JAN'!F92+'7FEB'!F92+'8MAR'!F92+'9APR'!F92+'10MAY'!F92+'11JUN'!F92+'12JUL'!F92</f>
        <v>12879</v>
      </c>
      <c r="G92" s="73">
        <f>'2SEPT'!G93+'3OCT'!G92+'4NOV'!G92+'5DEC'!G92+'6JAN'!G92+'7FEB'!G92+'8MAR'!G92+'9APR'!G92+'10MAY'!G92+'11JUN'!G92+'12JUL'!G92</f>
        <v>8974</v>
      </c>
      <c r="H92" s="73">
        <f>'2SEPT'!H93+'3OCT'!H92+'4NOV'!H92+'5DEC'!H92+'6JAN'!H92+'7FEB'!H92+'8MAR'!H92+'9APR'!H92+'10MAY'!H92+'11JUN'!H92+'12JUL'!H92</f>
        <v>6785</v>
      </c>
      <c r="I92" s="104">
        <f>'2SEPT'!I93+'3OCT'!I92+'4NOV'!I92+'5DEC'!I92+'6JAN'!I92+'7FEB'!I92+'8MAR'!I92+'9APR'!I92+'10MAY'!I92+'11JUN'!I92+'12JUL'!I92</f>
        <v>79630</v>
      </c>
      <c r="J92" s="73" t="e">
        <f>'2SEPT'!K93+'3OCT'!K92+'4NOV'!J92+'5DEC'!J92+'6JAN'!J92+'7FEB'!J92+'8MAR'!J92+'9APR'!J92+'10MAY'!J92+'11JUN'!J92+'12JUL'!J92</f>
        <v>#VALUE!</v>
      </c>
      <c r="K92" s="73">
        <f>'2SEPT'!L93+'3OCT'!L92+'4NOV'!K92+'5DEC'!K92+'6JAN'!K92+'7FEB'!K92+'8MAR'!K92+'9APR'!K92+'10MAY'!K92+'11JUN'!K92+'12JUL'!K92</f>
        <v>0</v>
      </c>
      <c r="L92" s="73">
        <f>'2SEPT'!M93+'3OCT'!M92+'4NOV'!L92+'5DEC'!L92+'6JAN'!L92+'7FEB'!L92+'8MAR'!L92+'9APR'!L92+'10MAY'!L92+'11JUN'!L92+'12JUL'!L92</f>
        <v>0</v>
      </c>
      <c r="M92" s="73">
        <f>'2SEPT'!N93+'3OCT'!N92+'4NOV'!M92+'5DEC'!M92+'6JAN'!M92+'7FEB'!M92+'8MAR'!M92+'9APR'!M92+'10MAY'!M92+'11JUN'!M92+'12JUL'!M92</f>
        <v>0</v>
      </c>
      <c r="N92" s="73">
        <f>'2SEPT'!O93+'3OCT'!O92+'4NOV'!N92+'5DEC'!N92+'6JAN'!N92+'7FEB'!N92+'8MAR'!N92+'9APR'!N92+'10MAY'!N92+'11JUN'!N92+'12JUL'!N92</f>
        <v>0</v>
      </c>
      <c r="O92" s="73">
        <f>'2SEPT'!P93+'3OCT'!P92+'4NOV'!O92+'5DEC'!O92+'6JAN'!O92+'7FEB'!O92+'8MAR'!O92+'9APR'!O92+'10MAY'!O92+'11JUN'!O92+'12JUL'!O92</f>
        <v>0</v>
      </c>
      <c r="P92" s="73">
        <f>'2SEPT'!Q93+'3OCT'!Q92+'4NOV'!P92+'5DEC'!P92+'6JAN'!P92+'7FEB'!P92+'8MAR'!P92+'9APR'!P92+'10MAY'!P92+'11JUN'!P92+'12JUL'!P92</f>
        <v>0</v>
      </c>
      <c r="Q92" s="73">
        <f>'2SEPT'!R93+'3OCT'!R92+'4NOV'!Q92+'5DEC'!Q92+'6JAN'!Q92+'7FEB'!Q92+'8MAR'!Q92+'9APR'!Q92+'10MAY'!Q92+'11JUN'!Q92+'12JUL'!Q92</f>
        <v>0</v>
      </c>
      <c r="R92" s="73">
        <f>'2SEPT'!S93+'3OCT'!S92+'4NOV'!R92+'5DEC'!R92+'6JAN'!R92+'7FEB'!R92+'8MAR'!R92+'9APR'!R92+'10MAY'!R92+'11JUN'!R92+'12JUL'!R92</f>
        <v>0</v>
      </c>
      <c r="S92" s="73">
        <f>'2SEPT'!T93+'3OCT'!T92+'4NOV'!S92+'5DEC'!S92+'6JAN'!S92+'7FEB'!S92+'8MAR'!S92+'9APR'!S92+'10MAY'!S92+'11JUN'!S92+'12JUL'!S92</f>
        <v>0</v>
      </c>
      <c r="T92" s="105">
        <f>'2SEPT'!U93+'3OCT'!U92+'4NOV'!T92+'5DEC'!T92+'6JAN'!T92+'7FEB'!T92+'8MAR'!T92+'9APR'!T92+'10MAY'!T92+'11JUN'!T92+'12JUL'!T92</f>
        <v>0</v>
      </c>
      <c r="U92" s="73">
        <f>'2SEPT'!V93+'3OCT'!V92+'4NOV'!U92+'5DEC'!U92+'6JAN'!U92+'7FEB'!U92+'8MAR'!U92+'9APR'!U92+'10MAY'!U92+'11JUN'!U92+'12JUL'!U92</f>
        <v>0</v>
      </c>
      <c r="V92" s="73">
        <f>'2SEPT'!W93+'3OCT'!W92+'4NOV'!V92+'5DEC'!V92+'6JAN'!V92+'7FEB'!V92+'8MAR'!V92+'9APR'!V92+'10MAY'!V92+'11JUN'!V92+'12JUL'!V92</f>
        <v>0</v>
      </c>
      <c r="W92" s="73">
        <f>'2SEPT'!X93+'3OCT'!X92+'4NOV'!W92+'5DEC'!W92+'6JAN'!W92+'7FEB'!W92+'8MAR'!W92+'9APR'!W92+'10MAY'!W92+'11JUN'!W92+'12JUL'!W92</f>
        <v>0</v>
      </c>
      <c r="X92" s="73">
        <f>'2SEPT'!Y93+'3OCT'!Y92+'4NOV'!X92+'5DEC'!X92+'6JAN'!X92+'7FEB'!X92+'8MAR'!X92+'9APR'!X92+'10MAY'!X92+'11JUN'!X92+'12JUL'!X92</f>
        <v>0</v>
      </c>
      <c r="Y92" s="106">
        <f>'2SEPT'!Z93+'3OCT'!Z92+'4NOV'!Y92+'5DEC'!Y92+'6JAN'!Y92+'7FEB'!Y92+'8MAR'!Y92+'9APR'!Y92+'10MAY'!Y92+'11JUN'!Y92+'12JUL'!Y92</f>
        <v>0</v>
      </c>
      <c r="Z92" s="73">
        <f>'2SEPT'!AA93+'3OCT'!AA92+'4NOV'!Z92+'5DEC'!Z92+'6JAN'!Z92+'7FEB'!Z92+'8MAR'!Z92+'9APR'!Z92+'10MAY'!Z92+'11JUN'!Z92+'12JUL'!Z92</f>
        <v>0</v>
      </c>
      <c r="AA92" s="73">
        <f>'2SEPT'!AB93+'3OCT'!AB92+'4NOV'!AA92+'5DEC'!AA92+'6JAN'!AA92+'7FEB'!AA92+'8MAR'!AA92+'9APR'!AA92+'10MAY'!AA92+'11JUN'!AA92+'12JUL'!AA92</f>
        <v>0</v>
      </c>
      <c r="AB92" s="73">
        <f>'2SEPT'!AC93+'3OCT'!AC92+'4NOV'!AB92+'5DEC'!AB92+'6JAN'!AB92+'7FEB'!AB92+'8MAR'!AB92+'9APR'!AB92+'10MAY'!AB92+'11JUN'!AB92+'12JUL'!AB92</f>
        <v>0</v>
      </c>
      <c r="AC92" s="73">
        <f>'2SEPT'!AD93+'3OCT'!AD92+'4NOV'!AC92+'5DEC'!AC92+'6JAN'!AC92+'7FEB'!AC92+'8MAR'!AC92+'9APR'!AC92+'10MAY'!AC92+'11JUN'!AC92+'12JUL'!AC92</f>
        <v>0</v>
      </c>
      <c r="AD92" s="107">
        <f>'2SEPT'!AE93+'3OCT'!AE92+'4NOV'!AD92+'5DEC'!AD92+'6JAN'!AD92+'7FEB'!AD92+'8MAR'!AD92+'9APR'!AD92+'10MAY'!AD92+'11JUN'!AD92+'12JUL'!AD92</f>
        <v>0</v>
      </c>
      <c r="AE92" s="73">
        <f>'2SEPT'!AF93+'3OCT'!AF92+'4NOV'!AE92+'5DEC'!AE92+'6JAN'!AE92+'7FEB'!AE92+'8MAR'!AE92+'9APR'!AE92+'10MAY'!AE92+'11JUN'!AE92+'12JUL'!AE92</f>
        <v>0</v>
      </c>
      <c r="AF92" s="73">
        <f>'2SEPT'!AG93+'3OCT'!AG92+'4NOV'!AF92+'5DEC'!AF92+'6JAN'!AF92+'7FEB'!AF92+'8MAR'!AF92+'9APR'!AF92+'10MAY'!AF92+'11JUN'!AF92+'12JUL'!AF92</f>
        <v>0</v>
      </c>
      <c r="AG92" s="73">
        <f>'2SEPT'!AH93+'3OCT'!AH92+'4NOV'!AG92+'5DEC'!AG92+'6JAN'!AG92+'7FEB'!AG92+'8MAR'!AG92+'9APR'!AG92+'10MAY'!AG92+'11JUN'!AG92+'12JUL'!AG92</f>
        <v>0</v>
      </c>
      <c r="AH92" s="110">
        <f>'2SEPT'!AI93+'3OCT'!AI92+'4NOV'!AH92+'5DEC'!AH92+'6JAN'!AH92+'7FEB'!AH92+'8MAR'!AH92+'9APR'!AH92+'10MAY'!AH92+'11JUN'!AH92+'12JUL'!AH92</f>
        <v>167397</v>
      </c>
      <c r="AI92" s="51">
        <f>ORIGINAL!AC93-'TOTAL PMTS'!AH92</f>
        <v>85992.68</v>
      </c>
      <c r="AJ92" s="51">
        <f>ALLOCATION!Z93-'TOTAL PMTS'!AH92</f>
        <v>85992.68</v>
      </c>
    </row>
    <row r="93" spans="1:36" s="23" customFormat="1" ht="15.75">
      <c r="A93" s="124" t="s">
        <v>103</v>
      </c>
      <c r="B93" s="125" t="s">
        <v>278</v>
      </c>
      <c r="C93" s="129" t="s">
        <v>187</v>
      </c>
      <c r="D93" s="73">
        <f>'2SEPT'!D94+'3OCT'!D93+'4NOV'!D93+'5DEC'!D93+'6JAN'!D93+'7FEB'!D93+'8MAR'!D93+'9APR'!D93+'10MAY'!D93+'11JUN'!D93+'12JUL'!D93</f>
        <v>54551.604599999999</v>
      </c>
      <c r="E93" s="73">
        <f>'2SEPT'!E94+'3OCT'!E93+'4NOV'!E93+'5DEC'!E93+'6JAN'!E93+'7FEB'!E93+'8MAR'!E93+'9APR'!E93+'10MAY'!E93+'11JUN'!E93+'12JUL'!E93</f>
        <v>29870.342199999999</v>
      </c>
      <c r="F93" s="73">
        <f>'2SEPT'!F94+'3OCT'!F93+'4NOV'!F93+'5DEC'!F93+'6JAN'!F93+'7FEB'!F93+'8MAR'!F93+'9APR'!F93+'10MAY'!F93+'11JUN'!F93+'12JUL'!F93</f>
        <v>21319.7539</v>
      </c>
      <c r="G93" s="73">
        <f>'2SEPT'!G94+'3OCT'!G93+'4NOV'!G93+'5DEC'!G93+'6JAN'!G93+'7FEB'!G93+'8MAR'!G93+'9APR'!G93+'10MAY'!G93+'11JUN'!G93+'12JUL'!G93</f>
        <v>14855.070899999999</v>
      </c>
      <c r="H93" s="73">
        <f>'2SEPT'!H94+'3OCT'!H93+'4NOV'!H93+'5DEC'!H93+'6JAN'!H93+'7FEB'!H93+'8MAR'!H93+'9APR'!H93+'10MAY'!H93+'11JUN'!H93+'12JUL'!H93</f>
        <v>11233.2284</v>
      </c>
      <c r="I93" s="104">
        <f>'2SEPT'!I94+'3OCT'!I93+'4NOV'!I93+'5DEC'!I93+'6JAN'!I93+'7FEB'!I93+'8MAR'!I93+'9APR'!I93+'10MAY'!I93+'11JUN'!I93+'12JUL'!I93</f>
        <v>131830</v>
      </c>
      <c r="J93" s="73" t="e">
        <f>'2SEPT'!K94+'3OCT'!K93+'4NOV'!J93+'5DEC'!J93+'6JAN'!J93+'7FEB'!J93+'8MAR'!J93+'9APR'!J93+'10MAY'!J93+'11JUN'!J93+'12JUL'!J93</f>
        <v>#VALUE!</v>
      </c>
      <c r="K93" s="73">
        <f>'2SEPT'!L94+'3OCT'!L93+'4NOV'!K93+'5DEC'!K93+'6JAN'!K93+'7FEB'!K93+'8MAR'!K93+'9APR'!K93+'10MAY'!K93+'11JUN'!K93+'12JUL'!K93</f>
        <v>0</v>
      </c>
      <c r="L93" s="73">
        <f>'2SEPT'!M94+'3OCT'!M93+'4NOV'!L93+'5DEC'!L93+'6JAN'!L93+'7FEB'!L93+'8MAR'!L93+'9APR'!L93+'10MAY'!L93+'11JUN'!L93+'12JUL'!L93</f>
        <v>0</v>
      </c>
      <c r="M93" s="73">
        <f>'2SEPT'!N94+'3OCT'!N93+'4NOV'!M93+'5DEC'!M93+'6JAN'!M93+'7FEB'!M93+'8MAR'!M93+'9APR'!M93+'10MAY'!M93+'11JUN'!M93+'12JUL'!M93</f>
        <v>0</v>
      </c>
      <c r="N93" s="73">
        <f>'2SEPT'!O94+'3OCT'!O93+'4NOV'!N93+'5DEC'!N93+'6JAN'!N93+'7FEB'!N93+'8MAR'!N93+'9APR'!N93+'10MAY'!N93+'11JUN'!N93+'12JUL'!N93</f>
        <v>0</v>
      </c>
      <c r="O93" s="73">
        <f>'2SEPT'!P94+'3OCT'!P93+'4NOV'!O93+'5DEC'!O93+'6JAN'!O93+'7FEB'!O93+'8MAR'!O93+'9APR'!O93+'10MAY'!O93+'11JUN'!O93+'12JUL'!O93</f>
        <v>0</v>
      </c>
      <c r="P93" s="73">
        <f>'2SEPT'!Q94+'3OCT'!Q93+'4NOV'!P93+'5DEC'!P93+'6JAN'!P93+'7FEB'!P93+'8MAR'!P93+'9APR'!P93+'10MAY'!P93+'11JUN'!P93+'12JUL'!P93</f>
        <v>0</v>
      </c>
      <c r="Q93" s="73">
        <f>'2SEPT'!R94+'3OCT'!R93+'4NOV'!Q93+'5DEC'!Q93+'6JAN'!Q93+'7FEB'!Q93+'8MAR'!Q93+'9APR'!Q93+'10MAY'!Q93+'11JUN'!Q93+'12JUL'!Q93</f>
        <v>0</v>
      </c>
      <c r="R93" s="73">
        <f>'2SEPT'!S94+'3OCT'!S93+'4NOV'!R93+'5DEC'!R93+'6JAN'!R93+'7FEB'!R93+'8MAR'!R93+'9APR'!R93+'10MAY'!R93+'11JUN'!R93+'12JUL'!R93</f>
        <v>0</v>
      </c>
      <c r="S93" s="73">
        <f>'2SEPT'!T94+'3OCT'!T93+'4NOV'!S93+'5DEC'!S93+'6JAN'!S93+'7FEB'!S93+'8MAR'!S93+'9APR'!S93+'10MAY'!S93+'11JUN'!S93+'12JUL'!S93</f>
        <v>0</v>
      </c>
      <c r="T93" s="105">
        <f>'2SEPT'!U94+'3OCT'!U93+'4NOV'!T93+'5DEC'!T93+'6JAN'!T93+'7FEB'!T93+'8MAR'!T93+'9APR'!T93+'10MAY'!T93+'11JUN'!T93+'12JUL'!T93</f>
        <v>0</v>
      </c>
      <c r="U93" s="73">
        <f>'2SEPT'!V94+'3OCT'!V93+'4NOV'!U93+'5DEC'!U93+'6JAN'!U93+'7FEB'!U93+'8MAR'!U93+'9APR'!U93+'10MAY'!U93+'11JUN'!U93+'12JUL'!U93</f>
        <v>0</v>
      </c>
      <c r="V93" s="73">
        <f>'2SEPT'!W94+'3OCT'!W93+'4NOV'!V93+'5DEC'!V93+'6JAN'!V93+'7FEB'!V93+'8MAR'!V93+'9APR'!V93+'10MAY'!V93+'11JUN'!V93+'12JUL'!V93</f>
        <v>0</v>
      </c>
      <c r="W93" s="73">
        <f>'2SEPT'!X94+'3OCT'!X93+'4NOV'!W93+'5DEC'!W93+'6JAN'!W93+'7FEB'!W93+'8MAR'!W93+'9APR'!W93+'10MAY'!W93+'11JUN'!W93+'12JUL'!W93</f>
        <v>0</v>
      </c>
      <c r="X93" s="73">
        <f>'2SEPT'!Y94+'3OCT'!Y93+'4NOV'!X93+'5DEC'!X93+'6JAN'!X93+'7FEB'!X93+'8MAR'!X93+'9APR'!X93+'10MAY'!X93+'11JUN'!X93+'12JUL'!X93</f>
        <v>0</v>
      </c>
      <c r="Y93" s="106">
        <f>'2SEPT'!Z94+'3OCT'!Z93+'4NOV'!Y93+'5DEC'!Y93+'6JAN'!Y93+'7FEB'!Y93+'8MAR'!Y93+'9APR'!Y93+'10MAY'!Y93+'11JUN'!Y93+'12JUL'!Y93</f>
        <v>0</v>
      </c>
      <c r="Z93" s="73">
        <f>'2SEPT'!AA94+'3OCT'!AA93+'4NOV'!Z93+'5DEC'!Z93+'6JAN'!Z93+'7FEB'!Z93+'8MAR'!Z93+'9APR'!Z93+'10MAY'!Z93+'11JUN'!Z93+'12JUL'!Z93</f>
        <v>0</v>
      </c>
      <c r="AA93" s="73">
        <f>'2SEPT'!AB94+'3OCT'!AB93+'4NOV'!AA93+'5DEC'!AA93+'6JAN'!AA93+'7FEB'!AA93+'8MAR'!AA93+'9APR'!AA93+'10MAY'!AA93+'11JUN'!AA93+'12JUL'!AA93</f>
        <v>0</v>
      </c>
      <c r="AB93" s="73">
        <f>'2SEPT'!AC94+'3OCT'!AC93+'4NOV'!AB93+'5DEC'!AB93+'6JAN'!AB93+'7FEB'!AB93+'8MAR'!AB93+'9APR'!AB93+'10MAY'!AB93+'11JUN'!AB93+'12JUL'!AB93</f>
        <v>0</v>
      </c>
      <c r="AC93" s="73">
        <f>'2SEPT'!AD94+'3OCT'!AD93+'4NOV'!AC93+'5DEC'!AC93+'6JAN'!AC93+'7FEB'!AC93+'8MAR'!AC93+'9APR'!AC93+'10MAY'!AC93+'11JUN'!AC93+'12JUL'!AC93</f>
        <v>0</v>
      </c>
      <c r="AD93" s="107">
        <f>'2SEPT'!AE94+'3OCT'!AE93+'4NOV'!AD93+'5DEC'!AD93+'6JAN'!AD93+'7FEB'!AD93+'8MAR'!AD93+'9APR'!AD93+'10MAY'!AD93+'11JUN'!AD93+'12JUL'!AD93</f>
        <v>0</v>
      </c>
      <c r="AE93" s="73">
        <f>'2SEPT'!AF94+'3OCT'!AF93+'4NOV'!AE93+'5DEC'!AE93+'6JAN'!AE93+'7FEB'!AE93+'8MAR'!AE93+'9APR'!AE93+'10MAY'!AE93+'11JUN'!AE93+'12JUL'!AE93</f>
        <v>0</v>
      </c>
      <c r="AF93" s="73">
        <f>'2SEPT'!AG94+'3OCT'!AG93+'4NOV'!AF93+'5DEC'!AF93+'6JAN'!AF93+'7FEB'!AF93+'8MAR'!AF93+'9APR'!AF93+'10MAY'!AF93+'11JUN'!AF93+'12JUL'!AF93</f>
        <v>0</v>
      </c>
      <c r="AG93" s="73">
        <f>'2SEPT'!AH94+'3OCT'!AH93+'4NOV'!AG93+'5DEC'!AG93+'6JAN'!AG93+'7FEB'!AG93+'8MAR'!AG93+'9APR'!AG93+'10MAY'!AG93+'11JUN'!AG93+'12JUL'!AG93</f>
        <v>0</v>
      </c>
      <c r="AH93" s="110">
        <f>'2SEPT'!AI94+'3OCT'!AI93+'4NOV'!AH93+'5DEC'!AH93+'6JAN'!AH93+'7FEB'!AH93+'8MAR'!AH93+'9APR'!AH93+'10MAY'!AH93+'11JUN'!AH93+'12JUL'!AH93</f>
        <v>199353.41</v>
      </c>
      <c r="AI93" s="51">
        <f>ORIGINAL!AC94-'TOTAL PMTS'!AH93</f>
        <v>-60931.41</v>
      </c>
      <c r="AJ93" s="51">
        <f>ALLOCATION!Z94-'TOTAL PMTS'!AH93</f>
        <v>-60931.41</v>
      </c>
    </row>
    <row r="94" spans="1:36">
      <c r="A94" s="124" t="s">
        <v>104</v>
      </c>
      <c r="B94" s="125" t="s">
        <v>279</v>
      </c>
      <c r="C94" s="129" t="s">
        <v>187</v>
      </c>
      <c r="D94" s="73">
        <f>'2SEPT'!D95+'3OCT'!D94+'4NOV'!D94+'5DEC'!D94+'6JAN'!D94+'7FEB'!D94+'8MAR'!D94+'9APR'!D94+'10MAY'!D94+'11JUN'!D94+'12JUL'!D94</f>
        <v>29891.832000000002</v>
      </c>
      <c r="E94" s="73">
        <f>'2SEPT'!E95+'3OCT'!E94+'4NOV'!E94+'5DEC'!E94+'6JAN'!E94+'7FEB'!E94+'8MAR'!E94+'9APR'!E94+'10MAY'!E94+'11JUN'!E94+'12JUL'!E94</f>
        <v>16367.024000000001</v>
      </c>
      <c r="F94" s="73">
        <f>'2SEPT'!F95+'3OCT'!F94+'4NOV'!F94+'5DEC'!F94+'6JAN'!F94+'7FEB'!F94+'8MAR'!F94+'9APR'!F94+'10MAY'!F94+'11JUN'!F94+'12JUL'!F94</f>
        <v>11682.488000000001</v>
      </c>
      <c r="G94" s="73">
        <f>'2SEPT'!G95+'3OCT'!G94+'4NOV'!G94+'5DEC'!G94+'6JAN'!G94+'7FEB'!G94+'8MAR'!G94+'9APR'!G94+'10MAY'!G94+'11JUN'!G94+'12JUL'!G94</f>
        <v>8140.1279999999997</v>
      </c>
      <c r="H94" s="73">
        <f>'2SEPT'!H95+'3OCT'!H94+'4NOV'!H94+'5DEC'!H94+'6JAN'!H94+'7FEB'!H94+'8MAR'!H94+'9APR'!H94+'10MAY'!H94+'11JUN'!H94+'12JUL'!H94</f>
        <v>6153.5280000000002</v>
      </c>
      <c r="I94" s="104">
        <f>'2SEPT'!I95+'3OCT'!I94+'4NOV'!I94+'5DEC'!I94+'6JAN'!I94+'7FEB'!I94+'8MAR'!I94+'9APR'!I94+'10MAY'!I94+'11JUN'!I94+'12JUL'!I94</f>
        <v>72235</v>
      </c>
      <c r="J94" s="73" t="e">
        <f>'2SEPT'!K95+'3OCT'!K94+'4NOV'!J94+'5DEC'!J94+'6JAN'!J94+'7FEB'!J94+'8MAR'!J94+'9APR'!J94+'10MAY'!J94+'11JUN'!J94+'12JUL'!J94</f>
        <v>#VALUE!</v>
      </c>
      <c r="K94" s="73">
        <f>'2SEPT'!L95+'3OCT'!L94+'4NOV'!K94+'5DEC'!K94+'6JAN'!K94+'7FEB'!K94+'8MAR'!K94+'9APR'!K94+'10MAY'!K94+'11JUN'!K94+'12JUL'!K94</f>
        <v>0</v>
      </c>
      <c r="L94" s="73">
        <f>'2SEPT'!M95+'3OCT'!M94+'4NOV'!L94+'5DEC'!L94+'6JAN'!L94+'7FEB'!L94+'8MAR'!L94+'9APR'!L94+'10MAY'!L94+'11JUN'!L94+'12JUL'!L94</f>
        <v>0</v>
      </c>
      <c r="M94" s="73">
        <f>'2SEPT'!N95+'3OCT'!N94+'4NOV'!M94+'5DEC'!M94+'6JAN'!M94+'7FEB'!M94+'8MAR'!M94+'9APR'!M94+'10MAY'!M94+'11JUN'!M94+'12JUL'!M94</f>
        <v>0</v>
      </c>
      <c r="N94" s="73">
        <f>'2SEPT'!O95+'3OCT'!O94+'4NOV'!N94+'5DEC'!N94+'6JAN'!N94+'7FEB'!N94+'8MAR'!N94+'9APR'!N94+'10MAY'!N94+'11JUN'!N94+'12JUL'!N94</f>
        <v>0</v>
      </c>
      <c r="O94" s="73">
        <f>'2SEPT'!P95+'3OCT'!P94+'4NOV'!O94+'5DEC'!O94+'6JAN'!O94+'7FEB'!O94+'8MAR'!O94+'9APR'!O94+'10MAY'!O94+'11JUN'!O94+'12JUL'!O94</f>
        <v>0</v>
      </c>
      <c r="P94" s="73">
        <f>'2SEPT'!Q95+'3OCT'!Q94+'4NOV'!P94+'5DEC'!P94+'6JAN'!P94+'7FEB'!P94+'8MAR'!P94+'9APR'!P94+'10MAY'!P94+'11JUN'!P94+'12JUL'!P94</f>
        <v>0</v>
      </c>
      <c r="Q94" s="73">
        <f>'2SEPT'!R95+'3OCT'!R94+'4NOV'!Q94+'5DEC'!Q94+'6JAN'!Q94+'7FEB'!Q94+'8MAR'!Q94+'9APR'!Q94+'10MAY'!Q94+'11JUN'!Q94+'12JUL'!Q94</f>
        <v>0</v>
      </c>
      <c r="R94" s="73">
        <f>'2SEPT'!S95+'3OCT'!S94+'4NOV'!R94+'5DEC'!R94+'6JAN'!R94+'7FEB'!R94+'8MAR'!R94+'9APR'!R94+'10MAY'!R94+'11JUN'!R94+'12JUL'!R94</f>
        <v>0</v>
      </c>
      <c r="S94" s="73">
        <f>'2SEPT'!T95+'3OCT'!T94+'4NOV'!S94+'5DEC'!S94+'6JAN'!S94+'7FEB'!S94+'8MAR'!S94+'9APR'!S94+'10MAY'!S94+'11JUN'!S94+'12JUL'!S94</f>
        <v>0</v>
      </c>
      <c r="T94" s="105">
        <f>'2SEPT'!U95+'3OCT'!U94+'4NOV'!T94+'5DEC'!T94+'6JAN'!T94+'7FEB'!T94+'8MAR'!T94+'9APR'!T94+'10MAY'!T94+'11JUN'!T94+'12JUL'!T94</f>
        <v>0</v>
      </c>
      <c r="U94" s="73">
        <f>'2SEPT'!V95+'3OCT'!V94+'4NOV'!U94+'5DEC'!U94+'6JAN'!U94+'7FEB'!U94+'8MAR'!U94+'9APR'!U94+'10MAY'!U94+'11JUN'!U94+'12JUL'!U94</f>
        <v>0</v>
      </c>
      <c r="V94" s="73">
        <f>'2SEPT'!W95+'3OCT'!W94+'4NOV'!V94+'5DEC'!V94+'6JAN'!V94+'7FEB'!V94+'8MAR'!V94+'9APR'!V94+'10MAY'!V94+'11JUN'!V94+'12JUL'!V94</f>
        <v>0</v>
      </c>
      <c r="W94" s="73">
        <f>'2SEPT'!X95+'3OCT'!X94+'4NOV'!W94+'5DEC'!W94+'6JAN'!W94+'7FEB'!W94+'8MAR'!W94+'9APR'!W94+'10MAY'!W94+'11JUN'!W94+'12JUL'!W94</f>
        <v>0</v>
      </c>
      <c r="X94" s="73">
        <f>'2SEPT'!Y95+'3OCT'!Y94+'4NOV'!X94+'5DEC'!X94+'6JAN'!X94+'7FEB'!X94+'8MAR'!X94+'9APR'!X94+'10MAY'!X94+'11JUN'!X94+'12JUL'!X94</f>
        <v>0</v>
      </c>
      <c r="Y94" s="106">
        <f>'2SEPT'!Z95+'3OCT'!Z94+'4NOV'!Y94+'5DEC'!Y94+'6JAN'!Y94+'7FEB'!Y94+'8MAR'!Y94+'9APR'!Y94+'10MAY'!Y94+'11JUN'!Y94+'12JUL'!Y94</f>
        <v>0</v>
      </c>
      <c r="Z94" s="73">
        <f>'2SEPT'!AA95+'3OCT'!AA94+'4NOV'!Z94+'5DEC'!Z94+'6JAN'!Z94+'7FEB'!Z94+'8MAR'!Z94+'9APR'!Z94+'10MAY'!Z94+'11JUN'!Z94+'12JUL'!Z94</f>
        <v>0</v>
      </c>
      <c r="AA94" s="73">
        <f>'2SEPT'!AB95+'3OCT'!AB94+'4NOV'!AA94+'5DEC'!AA94+'6JAN'!AA94+'7FEB'!AA94+'8MAR'!AA94+'9APR'!AA94+'10MAY'!AA94+'11JUN'!AA94+'12JUL'!AA94</f>
        <v>0</v>
      </c>
      <c r="AB94" s="73">
        <f>'2SEPT'!AC95+'3OCT'!AC94+'4NOV'!AB94+'5DEC'!AB94+'6JAN'!AB94+'7FEB'!AB94+'8MAR'!AB94+'9APR'!AB94+'10MAY'!AB94+'11JUN'!AB94+'12JUL'!AB94</f>
        <v>0</v>
      </c>
      <c r="AC94" s="73">
        <f>'2SEPT'!AD95+'3OCT'!AD94+'4NOV'!AC94+'5DEC'!AC94+'6JAN'!AC94+'7FEB'!AC94+'8MAR'!AC94+'9APR'!AC94+'10MAY'!AC94+'11JUN'!AC94+'12JUL'!AC94</f>
        <v>0</v>
      </c>
      <c r="AD94" s="107">
        <f>'2SEPT'!AE95+'3OCT'!AE94+'4NOV'!AD94+'5DEC'!AD94+'6JAN'!AD94+'7FEB'!AD94+'8MAR'!AD94+'9APR'!AD94+'10MAY'!AD94+'11JUN'!AD94+'12JUL'!AD94</f>
        <v>0</v>
      </c>
      <c r="AE94" s="73">
        <f>'2SEPT'!AF95+'3OCT'!AF94+'4NOV'!AE94+'5DEC'!AE94+'6JAN'!AE94+'7FEB'!AE94+'8MAR'!AE94+'9APR'!AE94+'10MAY'!AE94+'11JUN'!AE94+'12JUL'!AE94</f>
        <v>0</v>
      </c>
      <c r="AF94" s="73">
        <f>'2SEPT'!AG95+'3OCT'!AG94+'4NOV'!AF94+'5DEC'!AF94+'6JAN'!AF94+'7FEB'!AF94+'8MAR'!AF94+'9APR'!AF94+'10MAY'!AF94+'11JUN'!AF94+'12JUL'!AF94</f>
        <v>0</v>
      </c>
      <c r="AG94" s="73">
        <f>'2SEPT'!AH95+'3OCT'!AH94+'4NOV'!AG94+'5DEC'!AG94+'6JAN'!AG94+'7FEB'!AG94+'8MAR'!AG94+'9APR'!AG94+'10MAY'!AG94+'11JUN'!AG94+'12JUL'!AG94</f>
        <v>0</v>
      </c>
      <c r="AH94" s="110">
        <f>'2SEPT'!AI95+'3OCT'!AI94+'4NOV'!AH94+'5DEC'!AH94+'6JAN'!AH94+'7FEB'!AH94+'8MAR'!AH94+'9APR'!AH94+'10MAY'!AH94+'11JUN'!AH94+'12JUL'!AH94</f>
        <v>120869</v>
      </c>
      <c r="AI94" s="51">
        <f>ORIGINAL!AC95-'TOTAL PMTS'!AH94</f>
        <v>233499.76</v>
      </c>
      <c r="AJ94" s="51">
        <f>ALLOCATION!Z95-'TOTAL PMTS'!AH94</f>
        <v>233499.76</v>
      </c>
    </row>
    <row r="95" spans="1:36">
      <c r="A95" s="124" t="s">
        <v>105</v>
      </c>
      <c r="B95" s="125" t="s">
        <v>280</v>
      </c>
      <c r="C95" s="127" t="s">
        <v>185</v>
      </c>
      <c r="D95" s="73">
        <f>'2SEPT'!D96+'3OCT'!D95+'4NOV'!D95+'5DEC'!D95+'6JAN'!D95+'7FEB'!D95+'8MAR'!D95+'9APR'!D95+'10MAY'!D95+'11JUN'!D95+'12JUL'!D95</f>
        <v>76785.676000000007</v>
      </c>
      <c r="E95" s="73">
        <f>'2SEPT'!E96+'3OCT'!E95+'4NOV'!E95+'5DEC'!E95+'6JAN'!E95+'7FEB'!E95+'8MAR'!E95+'9APR'!E95+'10MAY'!E95+'11JUN'!E95+'12JUL'!E95</f>
        <v>42045.332000000002</v>
      </c>
      <c r="F95" s="73">
        <f>'2SEPT'!F96+'3OCT'!F95+'4NOV'!F95+'5DEC'!F95+'6JAN'!F95+'7FEB'!F95+'8MAR'!F95+'9APR'!F95+'10MAY'!F95+'11JUN'!F95+'12JUL'!F95</f>
        <v>30008.334000000003</v>
      </c>
      <c r="G95" s="73">
        <f>'2SEPT'!G96+'3OCT'!G95+'4NOV'!G95+'5DEC'!G95+'6JAN'!G95+'7FEB'!G95+'8MAR'!G95+'9APR'!G95+'10MAY'!G95+'11JUN'!G95+'12JUL'!G95</f>
        <v>20910.353999999999</v>
      </c>
      <c r="H95" s="73">
        <f>'2SEPT'!H96+'3OCT'!H95+'4NOV'!H95+'5DEC'!H95+'6JAN'!H95+'7FEB'!H95+'8MAR'!H95+'9APR'!H95+'10MAY'!H95+'11JUN'!H95+'12JUL'!H95</f>
        <v>15811.304</v>
      </c>
      <c r="I95" s="104">
        <f>'2SEPT'!I96+'3OCT'!I95+'4NOV'!I95+'5DEC'!I95+'6JAN'!I95+'7FEB'!I95+'8MAR'!I95+'9APR'!I95+'10MAY'!I95+'11JUN'!I95+'12JUL'!I95</f>
        <v>185561</v>
      </c>
      <c r="J95" s="73" t="e">
        <f>'2SEPT'!K96+'3OCT'!K95+'4NOV'!J95+'5DEC'!J95+'6JAN'!J95+'7FEB'!J95+'8MAR'!J95+'9APR'!J95+'10MAY'!J95+'11JUN'!J95+'12JUL'!J95</f>
        <v>#VALUE!</v>
      </c>
      <c r="K95" s="73">
        <f>'2SEPT'!L96+'3OCT'!L95+'4NOV'!K95+'5DEC'!K95+'6JAN'!K95+'7FEB'!K95+'8MAR'!K95+'9APR'!K95+'10MAY'!K95+'11JUN'!K95+'12JUL'!K95</f>
        <v>0</v>
      </c>
      <c r="L95" s="73">
        <f>'2SEPT'!M96+'3OCT'!M95+'4NOV'!L95+'5DEC'!L95+'6JAN'!L95+'7FEB'!L95+'8MAR'!L95+'9APR'!L95+'10MAY'!L95+'11JUN'!L95+'12JUL'!L95</f>
        <v>0</v>
      </c>
      <c r="M95" s="73">
        <f>'2SEPT'!N96+'3OCT'!N95+'4NOV'!M95+'5DEC'!M95+'6JAN'!M95+'7FEB'!M95+'8MAR'!M95+'9APR'!M95+'10MAY'!M95+'11JUN'!M95+'12JUL'!M95</f>
        <v>0</v>
      </c>
      <c r="N95" s="73">
        <f>'2SEPT'!O96+'3OCT'!O95+'4NOV'!N95+'5DEC'!N95+'6JAN'!N95+'7FEB'!N95+'8MAR'!N95+'9APR'!N95+'10MAY'!N95+'11JUN'!N95+'12JUL'!N95</f>
        <v>0</v>
      </c>
      <c r="O95" s="73">
        <f>'2SEPT'!P96+'3OCT'!P95+'4NOV'!O95+'5DEC'!O95+'6JAN'!O95+'7FEB'!O95+'8MAR'!O95+'9APR'!O95+'10MAY'!O95+'11JUN'!O95+'12JUL'!O95</f>
        <v>0</v>
      </c>
      <c r="P95" s="73">
        <f>'2SEPT'!Q96+'3OCT'!Q95+'4NOV'!P95+'5DEC'!P95+'6JAN'!P95+'7FEB'!P95+'8MAR'!P95+'9APR'!P95+'10MAY'!P95+'11JUN'!P95+'12JUL'!P95</f>
        <v>0</v>
      </c>
      <c r="Q95" s="73">
        <f>'2SEPT'!R96+'3OCT'!R95+'4NOV'!Q95+'5DEC'!Q95+'6JAN'!Q95+'7FEB'!Q95+'8MAR'!Q95+'9APR'!Q95+'10MAY'!Q95+'11JUN'!Q95+'12JUL'!Q95</f>
        <v>0</v>
      </c>
      <c r="R95" s="73">
        <f>'2SEPT'!S96+'3OCT'!S95+'4NOV'!R95+'5DEC'!R95+'6JAN'!R95+'7FEB'!R95+'8MAR'!R95+'9APR'!R95+'10MAY'!R95+'11JUN'!R95+'12JUL'!R95</f>
        <v>0</v>
      </c>
      <c r="S95" s="73">
        <f>'2SEPT'!T96+'3OCT'!T95+'4NOV'!S95+'5DEC'!S95+'6JAN'!S95+'7FEB'!S95+'8MAR'!S95+'9APR'!S95+'10MAY'!S95+'11JUN'!S95+'12JUL'!S95</f>
        <v>0</v>
      </c>
      <c r="T95" s="105">
        <f>'2SEPT'!U96+'3OCT'!U95+'4NOV'!T95+'5DEC'!T95+'6JAN'!T95+'7FEB'!T95+'8MAR'!T95+'9APR'!T95+'10MAY'!T95+'11JUN'!T95+'12JUL'!T95</f>
        <v>0</v>
      </c>
      <c r="U95" s="73">
        <f>'2SEPT'!V96+'3OCT'!V95+'4NOV'!U95+'5DEC'!U95+'6JAN'!U95+'7FEB'!U95+'8MAR'!U95+'9APR'!U95+'10MAY'!U95+'11JUN'!U95+'12JUL'!U95</f>
        <v>0</v>
      </c>
      <c r="V95" s="73">
        <f>'2SEPT'!W96+'3OCT'!W95+'4NOV'!V95+'5DEC'!V95+'6JAN'!V95+'7FEB'!V95+'8MAR'!V95+'9APR'!V95+'10MAY'!V95+'11JUN'!V95+'12JUL'!V95</f>
        <v>0</v>
      </c>
      <c r="W95" s="73">
        <f>'2SEPT'!X96+'3OCT'!X95+'4NOV'!W95+'5DEC'!W95+'6JAN'!W95+'7FEB'!W95+'8MAR'!W95+'9APR'!W95+'10MAY'!W95+'11JUN'!W95+'12JUL'!W95</f>
        <v>0</v>
      </c>
      <c r="X95" s="73">
        <f>'2SEPT'!Y96+'3OCT'!Y95+'4NOV'!X95+'5DEC'!X95+'6JAN'!X95+'7FEB'!X95+'8MAR'!X95+'9APR'!X95+'10MAY'!X95+'11JUN'!X95+'12JUL'!X95</f>
        <v>0</v>
      </c>
      <c r="Y95" s="106">
        <f>'2SEPT'!Z96+'3OCT'!Z95+'4NOV'!Y95+'5DEC'!Y95+'6JAN'!Y95+'7FEB'!Y95+'8MAR'!Y95+'9APR'!Y95+'10MAY'!Y95+'11JUN'!Y95+'12JUL'!Y95</f>
        <v>0</v>
      </c>
      <c r="Z95" s="73">
        <f>'2SEPT'!AA96+'3OCT'!AA95+'4NOV'!Z95+'5DEC'!Z95+'6JAN'!Z95+'7FEB'!Z95+'8MAR'!Z95+'9APR'!Z95+'10MAY'!Z95+'11JUN'!Z95+'12JUL'!Z95</f>
        <v>0</v>
      </c>
      <c r="AA95" s="73">
        <f>'2SEPT'!AB96+'3OCT'!AB95+'4NOV'!AA95+'5DEC'!AA95+'6JAN'!AA95+'7FEB'!AA95+'8MAR'!AA95+'9APR'!AA95+'10MAY'!AA95+'11JUN'!AA95+'12JUL'!AA95</f>
        <v>0</v>
      </c>
      <c r="AB95" s="73">
        <f>'2SEPT'!AC96+'3OCT'!AC95+'4NOV'!AB95+'5DEC'!AB95+'6JAN'!AB95+'7FEB'!AB95+'8MAR'!AB95+'9APR'!AB95+'10MAY'!AB95+'11JUN'!AB95+'12JUL'!AB95</f>
        <v>0</v>
      </c>
      <c r="AC95" s="73">
        <f>'2SEPT'!AD96+'3OCT'!AD95+'4NOV'!AC95+'5DEC'!AC95+'6JAN'!AC95+'7FEB'!AC95+'8MAR'!AC95+'9APR'!AC95+'10MAY'!AC95+'11JUN'!AC95+'12JUL'!AC95</f>
        <v>0</v>
      </c>
      <c r="AD95" s="107">
        <f>'2SEPT'!AE96+'3OCT'!AE95+'4NOV'!AD95+'5DEC'!AD95+'6JAN'!AD95+'7FEB'!AD95+'8MAR'!AD95+'9APR'!AD95+'10MAY'!AD95+'11JUN'!AD95+'12JUL'!AD95</f>
        <v>0</v>
      </c>
      <c r="AE95" s="73">
        <f>'2SEPT'!AF96+'3OCT'!AF95+'4NOV'!AE95+'5DEC'!AE95+'6JAN'!AE95+'7FEB'!AE95+'8MAR'!AE95+'9APR'!AE95+'10MAY'!AE95+'11JUN'!AE95+'12JUL'!AE95</f>
        <v>0</v>
      </c>
      <c r="AF95" s="73">
        <f>'2SEPT'!AG96+'3OCT'!AG95+'4NOV'!AF95+'5DEC'!AF95+'6JAN'!AF95+'7FEB'!AF95+'8MAR'!AF95+'9APR'!AF95+'10MAY'!AF95+'11JUN'!AF95+'12JUL'!AF95</f>
        <v>0</v>
      </c>
      <c r="AG95" s="73">
        <f>'2SEPT'!AH96+'3OCT'!AH95+'4NOV'!AG95+'5DEC'!AG95+'6JAN'!AG95+'7FEB'!AG95+'8MAR'!AG95+'9APR'!AG95+'10MAY'!AG95+'11JUN'!AG95+'12JUL'!AG95</f>
        <v>0</v>
      </c>
      <c r="AH95" s="110">
        <f>'2SEPT'!AI96+'3OCT'!AI95+'4NOV'!AH95+'5DEC'!AH95+'6JAN'!AH95+'7FEB'!AH95+'8MAR'!AH95+'9APR'!AH95+'10MAY'!AH95+'11JUN'!AH95+'12JUL'!AH95</f>
        <v>157053.76000000001</v>
      </c>
      <c r="AI95" s="51">
        <f>ORIGINAL!AC96-'TOTAL PMTS'!AH95</f>
        <v>-14690.440000000002</v>
      </c>
      <c r="AJ95" s="51">
        <f>ALLOCATION!Z96-'TOTAL PMTS'!AH95</f>
        <v>-14690.440000000002</v>
      </c>
    </row>
    <row r="96" spans="1:36">
      <c r="A96" s="124" t="s">
        <v>106</v>
      </c>
      <c r="B96" s="125" t="s">
        <v>281</v>
      </c>
      <c r="C96" s="127" t="s">
        <v>185</v>
      </c>
      <c r="D96" s="73">
        <f>'2SEPT'!D97+'3OCT'!D96+'4NOV'!D96+'5DEC'!D96+'6JAN'!D96+'7FEB'!D96+'8MAR'!D96+'9APR'!D96+'10MAY'!D96+'11JUN'!D96+'12JUL'!D96</f>
        <v>30852.008999999998</v>
      </c>
      <c r="E96" s="73">
        <f>'2SEPT'!E97+'3OCT'!E96+'4NOV'!E96+'5DEC'!E96+'6JAN'!E96+'7FEB'!E96+'8MAR'!E96+'9APR'!E96+'10MAY'!E96+'11JUN'!E96+'12JUL'!E96</f>
        <v>16893.713</v>
      </c>
      <c r="F96" s="73">
        <f>'2SEPT'!F97+'3OCT'!F96+'4NOV'!F96+'5DEC'!F96+'6JAN'!F96+'7FEB'!F96+'8MAR'!F96+'9APR'!F96+'10MAY'!F96+'11JUN'!F96+'12JUL'!F96</f>
        <v>12059.0185</v>
      </c>
      <c r="G96" s="73">
        <f>'2SEPT'!G97+'3OCT'!G96+'4NOV'!G96+'5DEC'!G96+'6JAN'!G96+'7FEB'!G96+'8MAR'!G96+'9APR'!G96+'10MAY'!G96+'11JUN'!G96+'12JUL'!G96</f>
        <v>8401.0735000000004</v>
      </c>
      <c r="H96" s="73">
        <f>'2SEPT'!H97+'3OCT'!H96+'4NOV'!H96+'5DEC'!H96+'6JAN'!H96+'7FEB'!H96+'8MAR'!H96+'9APR'!H96+'10MAY'!H96+'11JUN'!H96+'12JUL'!H96</f>
        <v>6354.1859999999997</v>
      </c>
      <c r="I96" s="104">
        <f>'2SEPT'!I97+'3OCT'!I96+'4NOV'!I96+'5DEC'!I96+'6JAN'!I96+'7FEB'!I96+'8MAR'!I96+'9APR'!I96+'10MAY'!I96+'11JUN'!I96+'12JUL'!I96</f>
        <v>74560</v>
      </c>
      <c r="J96" s="73" t="e">
        <f>'2SEPT'!K97+'3OCT'!K96+'4NOV'!J96+'5DEC'!J96+'6JAN'!J96+'7FEB'!J96+'8MAR'!J96+'9APR'!J96+'10MAY'!J96+'11JUN'!J96+'12JUL'!J96</f>
        <v>#VALUE!</v>
      </c>
      <c r="K96" s="73">
        <f>'2SEPT'!L97+'3OCT'!L96+'4NOV'!K96+'5DEC'!K96+'6JAN'!K96+'7FEB'!K96+'8MAR'!K96+'9APR'!K96+'10MAY'!K96+'11JUN'!K96+'12JUL'!K96</f>
        <v>0</v>
      </c>
      <c r="L96" s="73">
        <f>'2SEPT'!M97+'3OCT'!M96+'4NOV'!L96+'5DEC'!L96+'6JAN'!L96+'7FEB'!L96+'8MAR'!L96+'9APR'!L96+'10MAY'!L96+'11JUN'!L96+'12JUL'!L96</f>
        <v>0</v>
      </c>
      <c r="M96" s="73">
        <f>'2SEPT'!N97+'3OCT'!N96+'4NOV'!M96+'5DEC'!M96+'6JAN'!M96+'7FEB'!M96+'8MAR'!M96+'9APR'!M96+'10MAY'!M96+'11JUN'!M96+'12JUL'!M96</f>
        <v>0</v>
      </c>
      <c r="N96" s="73">
        <f>'2SEPT'!O97+'3OCT'!O96+'4NOV'!N96+'5DEC'!N96+'6JAN'!N96+'7FEB'!N96+'8MAR'!N96+'9APR'!N96+'10MAY'!N96+'11JUN'!N96+'12JUL'!N96</f>
        <v>0</v>
      </c>
      <c r="O96" s="73">
        <f>'2SEPT'!P97+'3OCT'!P96+'4NOV'!O96+'5DEC'!O96+'6JAN'!O96+'7FEB'!O96+'8MAR'!O96+'9APR'!O96+'10MAY'!O96+'11JUN'!O96+'12JUL'!O96</f>
        <v>0</v>
      </c>
      <c r="P96" s="73">
        <f>'2SEPT'!Q97+'3OCT'!Q96+'4NOV'!P96+'5DEC'!P96+'6JAN'!P96+'7FEB'!P96+'8MAR'!P96+'9APR'!P96+'10MAY'!P96+'11JUN'!P96+'12JUL'!P96</f>
        <v>0</v>
      </c>
      <c r="Q96" s="73">
        <f>'2SEPT'!R97+'3OCT'!R96+'4NOV'!Q96+'5DEC'!Q96+'6JAN'!Q96+'7FEB'!Q96+'8MAR'!Q96+'9APR'!Q96+'10MAY'!Q96+'11JUN'!Q96+'12JUL'!Q96</f>
        <v>0</v>
      </c>
      <c r="R96" s="73">
        <f>'2SEPT'!S97+'3OCT'!S96+'4NOV'!R96+'5DEC'!R96+'6JAN'!R96+'7FEB'!R96+'8MAR'!R96+'9APR'!R96+'10MAY'!R96+'11JUN'!R96+'12JUL'!R96</f>
        <v>0</v>
      </c>
      <c r="S96" s="73">
        <f>'2SEPT'!T97+'3OCT'!T96+'4NOV'!S96+'5DEC'!S96+'6JAN'!S96+'7FEB'!S96+'8MAR'!S96+'9APR'!S96+'10MAY'!S96+'11JUN'!S96+'12JUL'!S96</f>
        <v>0</v>
      </c>
      <c r="T96" s="105">
        <f>'2SEPT'!U97+'3OCT'!U96+'4NOV'!T96+'5DEC'!T96+'6JAN'!T96+'7FEB'!T96+'8MAR'!T96+'9APR'!T96+'10MAY'!T96+'11JUN'!T96+'12JUL'!T96</f>
        <v>0</v>
      </c>
      <c r="U96" s="73">
        <f>'2SEPT'!V97+'3OCT'!V96+'4NOV'!U96+'5DEC'!U96+'6JAN'!U96+'7FEB'!U96+'8MAR'!U96+'9APR'!U96+'10MAY'!U96+'11JUN'!U96+'12JUL'!U96</f>
        <v>0</v>
      </c>
      <c r="V96" s="73">
        <f>'2SEPT'!W97+'3OCT'!W96+'4NOV'!V96+'5DEC'!V96+'6JAN'!V96+'7FEB'!V96+'8MAR'!V96+'9APR'!V96+'10MAY'!V96+'11JUN'!V96+'12JUL'!V96</f>
        <v>0</v>
      </c>
      <c r="W96" s="73">
        <f>'2SEPT'!X97+'3OCT'!X96+'4NOV'!W96+'5DEC'!W96+'6JAN'!W96+'7FEB'!W96+'8MAR'!W96+'9APR'!W96+'10MAY'!W96+'11JUN'!W96+'12JUL'!W96</f>
        <v>0</v>
      </c>
      <c r="X96" s="73">
        <f>'2SEPT'!Y97+'3OCT'!Y96+'4NOV'!X96+'5DEC'!X96+'6JAN'!X96+'7FEB'!X96+'8MAR'!X96+'9APR'!X96+'10MAY'!X96+'11JUN'!X96+'12JUL'!X96</f>
        <v>0</v>
      </c>
      <c r="Y96" s="106">
        <f>'2SEPT'!Z97+'3OCT'!Z96+'4NOV'!Y96+'5DEC'!Y96+'6JAN'!Y96+'7FEB'!Y96+'8MAR'!Y96+'9APR'!Y96+'10MAY'!Y96+'11JUN'!Y96+'12JUL'!Y96</f>
        <v>0</v>
      </c>
      <c r="Z96" s="73">
        <f>'2SEPT'!AA97+'3OCT'!AA96+'4NOV'!Z96+'5DEC'!Z96+'6JAN'!Z96+'7FEB'!Z96+'8MAR'!Z96+'9APR'!Z96+'10MAY'!Z96+'11JUN'!Z96+'12JUL'!Z96</f>
        <v>0</v>
      </c>
      <c r="AA96" s="73">
        <f>'2SEPT'!AB97+'3OCT'!AB96+'4NOV'!AA96+'5DEC'!AA96+'6JAN'!AA96+'7FEB'!AA96+'8MAR'!AA96+'9APR'!AA96+'10MAY'!AA96+'11JUN'!AA96+'12JUL'!AA96</f>
        <v>0</v>
      </c>
      <c r="AB96" s="73">
        <f>'2SEPT'!AC97+'3OCT'!AC96+'4NOV'!AB96+'5DEC'!AB96+'6JAN'!AB96+'7FEB'!AB96+'8MAR'!AB96+'9APR'!AB96+'10MAY'!AB96+'11JUN'!AB96+'12JUL'!AB96</f>
        <v>0</v>
      </c>
      <c r="AC96" s="73">
        <f>'2SEPT'!AD97+'3OCT'!AD96+'4NOV'!AC96+'5DEC'!AC96+'6JAN'!AC96+'7FEB'!AC96+'8MAR'!AC96+'9APR'!AC96+'10MAY'!AC96+'11JUN'!AC96+'12JUL'!AC96</f>
        <v>0</v>
      </c>
      <c r="AD96" s="107">
        <f>'2SEPT'!AE97+'3OCT'!AE96+'4NOV'!AD96+'5DEC'!AD96+'6JAN'!AD96+'7FEB'!AD96+'8MAR'!AD96+'9APR'!AD96+'10MAY'!AD96+'11JUN'!AD96+'12JUL'!AD96</f>
        <v>0</v>
      </c>
      <c r="AE96" s="73">
        <f>'2SEPT'!AF97+'3OCT'!AF96+'4NOV'!AE96+'5DEC'!AE96+'6JAN'!AE96+'7FEB'!AE96+'8MAR'!AE96+'9APR'!AE96+'10MAY'!AE96+'11JUN'!AE96+'12JUL'!AE96</f>
        <v>0</v>
      </c>
      <c r="AF96" s="73">
        <f>'2SEPT'!AG97+'3OCT'!AG96+'4NOV'!AF96+'5DEC'!AF96+'6JAN'!AF96+'7FEB'!AF96+'8MAR'!AF96+'9APR'!AF96+'10MAY'!AF96+'11JUN'!AF96+'12JUL'!AF96</f>
        <v>0</v>
      </c>
      <c r="AG96" s="73">
        <f>'2SEPT'!AH97+'3OCT'!AH96+'4NOV'!AG96+'5DEC'!AG96+'6JAN'!AG96+'7FEB'!AG96+'8MAR'!AG96+'9APR'!AG96+'10MAY'!AG96+'11JUN'!AG96+'12JUL'!AG96</f>
        <v>0</v>
      </c>
      <c r="AH96" s="110">
        <f>'2SEPT'!AI97+'3OCT'!AI96+'4NOV'!AH96+'5DEC'!AH96+'6JAN'!AH96+'7FEB'!AH96+'8MAR'!AH96+'9APR'!AH96+'10MAY'!AH96+'11JUN'!AH96+'12JUL'!AH96</f>
        <v>152525.32</v>
      </c>
      <c r="AI96" s="51">
        <f>ORIGINAL!AC97-'TOTAL PMTS'!AH96</f>
        <v>359449.68</v>
      </c>
      <c r="AJ96" s="51">
        <f>ALLOCATION!Z97-'TOTAL PMTS'!AH96</f>
        <v>359449.68</v>
      </c>
    </row>
    <row r="97" spans="1:36">
      <c r="A97" s="124" t="s">
        <v>107</v>
      </c>
      <c r="B97" s="125" t="s">
        <v>282</v>
      </c>
      <c r="C97" s="131" t="s">
        <v>181</v>
      </c>
      <c r="D97" s="73">
        <f>'2SEPT'!D98+'3OCT'!D97+'4NOV'!D97+'5DEC'!D97+'6JAN'!D97+'7FEB'!D97+'8MAR'!D97+'9APR'!D97+'10MAY'!D97+'11JUN'!D97+'12JUL'!D97</f>
        <v>114207.8542</v>
      </c>
      <c r="E97" s="73">
        <f>'2SEPT'!E98+'3OCT'!E97+'4NOV'!E97+'5DEC'!E97+'6JAN'!E97+'7FEB'!E97+'8MAR'!E97+'9APR'!E97+'10MAY'!E97+'11JUN'!E97+'12JUL'!E97</f>
        <v>62539.449399999998</v>
      </c>
      <c r="F97" s="73">
        <f>'2SEPT'!F98+'3OCT'!F97+'4NOV'!F97+'5DEC'!F97+'6JAN'!F97+'7FEB'!F97+'8MAR'!F97+'9APR'!F97+'10MAY'!F97+'11JUN'!F97+'12JUL'!F97</f>
        <v>44635.5003</v>
      </c>
      <c r="G97" s="73">
        <f>'2SEPT'!G98+'3OCT'!G97+'4NOV'!G97+'5DEC'!G97+'6JAN'!G97+'7FEB'!G97+'8MAR'!G97+'9APR'!G97+'10MAY'!G97+'11JUN'!G97+'12JUL'!G97</f>
        <v>31102.409299999999</v>
      </c>
      <c r="H97" s="73">
        <f>'2SEPT'!H98+'3OCT'!H97+'4NOV'!H97+'5DEC'!H97+'6JAN'!H97+'7FEB'!H97+'8MAR'!H97+'9APR'!H97+'10MAY'!H97+'11JUN'!H97+'12JUL'!H97</f>
        <v>23517.786800000002</v>
      </c>
      <c r="I97" s="104">
        <f>'2SEPT'!I98+'3OCT'!I97+'4NOV'!I97+'5DEC'!I97+'6JAN'!I97+'7FEB'!I97+'8MAR'!I97+'9APR'!I97+'10MAY'!I97+'11JUN'!I97+'12JUL'!I97</f>
        <v>276003</v>
      </c>
      <c r="J97" s="73" t="e">
        <f>'2SEPT'!K98+'3OCT'!K97+'4NOV'!J97+'5DEC'!J97+'6JAN'!J97+'7FEB'!J97+'8MAR'!J97+'9APR'!J97+'10MAY'!J97+'11JUN'!J97+'12JUL'!J97</f>
        <v>#VALUE!</v>
      </c>
      <c r="K97" s="73">
        <f>'2SEPT'!L98+'3OCT'!L97+'4NOV'!K97+'5DEC'!K97+'6JAN'!K97+'7FEB'!K97+'8MAR'!K97+'9APR'!K97+'10MAY'!K97+'11JUN'!K97+'12JUL'!K97</f>
        <v>0</v>
      </c>
      <c r="L97" s="73">
        <f>'2SEPT'!M98+'3OCT'!M97+'4NOV'!L97+'5DEC'!L97+'6JAN'!L97+'7FEB'!L97+'8MAR'!L97+'9APR'!L97+'10MAY'!L97+'11JUN'!L97+'12JUL'!L97</f>
        <v>0</v>
      </c>
      <c r="M97" s="73">
        <f>'2SEPT'!N98+'3OCT'!N97+'4NOV'!M97+'5DEC'!M97+'6JAN'!M97+'7FEB'!M97+'8MAR'!M97+'9APR'!M97+'10MAY'!M97+'11JUN'!M97+'12JUL'!M97</f>
        <v>0</v>
      </c>
      <c r="N97" s="73">
        <f>'2SEPT'!O98+'3OCT'!O97+'4NOV'!N97+'5DEC'!N97+'6JAN'!N97+'7FEB'!N97+'8MAR'!N97+'9APR'!N97+'10MAY'!N97+'11JUN'!N97+'12JUL'!N97</f>
        <v>0</v>
      </c>
      <c r="O97" s="73">
        <f>'2SEPT'!P98+'3OCT'!P97+'4NOV'!O97+'5DEC'!O97+'6JAN'!O97+'7FEB'!O97+'8MAR'!O97+'9APR'!O97+'10MAY'!O97+'11JUN'!O97+'12JUL'!O97</f>
        <v>0</v>
      </c>
      <c r="P97" s="73">
        <f>'2SEPT'!Q98+'3OCT'!Q97+'4NOV'!P97+'5DEC'!P97+'6JAN'!P97+'7FEB'!P97+'8MAR'!P97+'9APR'!P97+'10MAY'!P97+'11JUN'!P97+'12JUL'!P97</f>
        <v>0</v>
      </c>
      <c r="Q97" s="73">
        <f>'2SEPT'!R98+'3OCT'!R97+'4NOV'!Q97+'5DEC'!Q97+'6JAN'!Q97+'7FEB'!Q97+'8MAR'!Q97+'9APR'!Q97+'10MAY'!Q97+'11JUN'!Q97+'12JUL'!Q97</f>
        <v>0</v>
      </c>
      <c r="R97" s="73">
        <f>'2SEPT'!S98+'3OCT'!S97+'4NOV'!R97+'5DEC'!R97+'6JAN'!R97+'7FEB'!R97+'8MAR'!R97+'9APR'!R97+'10MAY'!R97+'11JUN'!R97+'12JUL'!R97</f>
        <v>0</v>
      </c>
      <c r="S97" s="73">
        <f>'2SEPT'!T98+'3OCT'!T97+'4NOV'!S97+'5DEC'!S97+'6JAN'!S97+'7FEB'!S97+'8MAR'!S97+'9APR'!S97+'10MAY'!S97+'11JUN'!S97+'12JUL'!S97</f>
        <v>0</v>
      </c>
      <c r="T97" s="105">
        <f>'2SEPT'!U98+'3OCT'!U97+'4NOV'!T97+'5DEC'!T97+'6JAN'!T97+'7FEB'!T97+'8MAR'!T97+'9APR'!T97+'10MAY'!T97+'11JUN'!T97+'12JUL'!T97</f>
        <v>0</v>
      </c>
      <c r="U97" s="73">
        <f>'2SEPT'!V98+'3OCT'!V97+'4NOV'!U97+'5DEC'!U97+'6JAN'!U97+'7FEB'!U97+'8MAR'!U97+'9APR'!U97+'10MAY'!U97+'11JUN'!U97+'12JUL'!U97</f>
        <v>0</v>
      </c>
      <c r="V97" s="73">
        <f>'2SEPT'!W98+'3OCT'!W97+'4NOV'!V97+'5DEC'!V97+'6JAN'!V97+'7FEB'!V97+'8MAR'!V97+'9APR'!V97+'10MAY'!V97+'11JUN'!V97+'12JUL'!V97</f>
        <v>0</v>
      </c>
      <c r="W97" s="73">
        <f>'2SEPT'!X98+'3OCT'!X97+'4NOV'!W97+'5DEC'!W97+'6JAN'!W97+'7FEB'!W97+'8MAR'!W97+'9APR'!W97+'10MAY'!W97+'11JUN'!W97+'12JUL'!W97</f>
        <v>0</v>
      </c>
      <c r="X97" s="73">
        <f>'2SEPT'!Y98+'3OCT'!Y97+'4NOV'!X97+'5DEC'!X97+'6JAN'!X97+'7FEB'!X97+'8MAR'!X97+'9APR'!X97+'10MAY'!X97+'11JUN'!X97+'12JUL'!X97</f>
        <v>0</v>
      </c>
      <c r="Y97" s="106">
        <f>'2SEPT'!Z98+'3OCT'!Z97+'4NOV'!Y97+'5DEC'!Y97+'6JAN'!Y97+'7FEB'!Y97+'8MAR'!Y97+'9APR'!Y97+'10MAY'!Y97+'11JUN'!Y97+'12JUL'!Y97</f>
        <v>0</v>
      </c>
      <c r="Z97" s="73">
        <f>'2SEPT'!AA98+'3OCT'!AA97+'4NOV'!Z97+'5DEC'!Z97+'6JAN'!Z97+'7FEB'!Z97+'8MAR'!Z97+'9APR'!Z97+'10MAY'!Z97+'11JUN'!Z97+'12JUL'!Z97</f>
        <v>0</v>
      </c>
      <c r="AA97" s="73">
        <f>'2SEPT'!AB98+'3OCT'!AB97+'4NOV'!AA97+'5DEC'!AA97+'6JAN'!AA97+'7FEB'!AA97+'8MAR'!AA97+'9APR'!AA97+'10MAY'!AA97+'11JUN'!AA97+'12JUL'!AA97</f>
        <v>0</v>
      </c>
      <c r="AB97" s="73">
        <f>'2SEPT'!AC98+'3OCT'!AC97+'4NOV'!AB97+'5DEC'!AB97+'6JAN'!AB97+'7FEB'!AB97+'8MAR'!AB97+'9APR'!AB97+'10MAY'!AB97+'11JUN'!AB97+'12JUL'!AB97</f>
        <v>0</v>
      </c>
      <c r="AC97" s="73">
        <f>'2SEPT'!AD98+'3OCT'!AD97+'4NOV'!AC97+'5DEC'!AC97+'6JAN'!AC97+'7FEB'!AC97+'8MAR'!AC97+'9APR'!AC97+'10MAY'!AC97+'11JUN'!AC97+'12JUL'!AC97</f>
        <v>0</v>
      </c>
      <c r="AD97" s="107">
        <f>'2SEPT'!AE98+'3OCT'!AE97+'4NOV'!AD97+'5DEC'!AD97+'6JAN'!AD97+'7FEB'!AD97+'8MAR'!AD97+'9APR'!AD97+'10MAY'!AD97+'11JUN'!AD97+'12JUL'!AD97</f>
        <v>0</v>
      </c>
      <c r="AE97" s="73">
        <f>'2SEPT'!AF98+'3OCT'!AF97+'4NOV'!AE97+'5DEC'!AE97+'6JAN'!AE97+'7FEB'!AE97+'8MAR'!AE97+'9APR'!AE97+'10MAY'!AE97+'11JUN'!AE97+'12JUL'!AE97</f>
        <v>0</v>
      </c>
      <c r="AF97" s="73">
        <f>'2SEPT'!AG98+'3OCT'!AG97+'4NOV'!AF97+'5DEC'!AF97+'6JAN'!AF97+'7FEB'!AF97+'8MAR'!AF97+'9APR'!AF97+'10MAY'!AF97+'11JUN'!AF97+'12JUL'!AF97</f>
        <v>0</v>
      </c>
      <c r="AG97" s="73">
        <f>'2SEPT'!AH98+'3OCT'!AH97+'4NOV'!AG97+'5DEC'!AG97+'6JAN'!AG97+'7FEB'!AG97+'8MAR'!AG97+'9APR'!AG97+'10MAY'!AG97+'11JUN'!AG97+'12JUL'!AG97</f>
        <v>0</v>
      </c>
      <c r="AH97" s="110">
        <f>'2SEPT'!AI98+'3OCT'!AI97+'4NOV'!AH97+'5DEC'!AH97+'6JAN'!AH97+'7FEB'!AH97+'8MAR'!AH97+'9APR'!AH97+'10MAY'!AH97+'11JUN'!AH97+'12JUL'!AH97</f>
        <v>199712</v>
      </c>
      <c r="AI97" s="51">
        <f>ORIGINAL!AC98-'TOTAL PMTS'!AH97</f>
        <v>296926.99</v>
      </c>
      <c r="AJ97" s="51">
        <f>ALLOCATION!Z98-'TOTAL PMTS'!AH97</f>
        <v>296926.99</v>
      </c>
    </row>
    <row r="98" spans="1:36">
      <c r="A98" s="124" t="s">
        <v>108</v>
      </c>
      <c r="B98" s="125" t="s">
        <v>283</v>
      </c>
      <c r="C98" s="130" t="s">
        <v>190</v>
      </c>
      <c r="D98" s="73">
        <f>'2SEPT'!D99+'3OCT'!D98+'4NOV'!D98+'5DEC'!D98+'6JAN'!D98+'7FEB'!D98+'8MAR'!D98+'9APR'!D98+'10MAY'!D98+'11JUN'!D98+'12JUL'!D98</f>
        <v>109979.1444</v>
      </c>
      <c r="E98" s="73">
        <f>'2SEPT'!E99+'3OCT'!E98+'4NOV'!E98+'5DEC'!E98+'6JAN'!E98+'7FEB'!E98+'8MAR'!E98+'9APR'!E98+'10MAY'!E98+'11JUN'!E98+'12JUL'!E98</f>
        <v>60222.550799999997</v>
      </c>
      <c r="F98" s="73">
        <f>'2SEPT'!F99+'3OCT'!F98+'4NOV'!F98+'5DEC'!F98+'6JAN'!F98+'7FEB'!F98+'8MAR'!F98+'9APR'!F98+'10MAY'!F98+'11JUN'!F98+'12JUL'!F98</f>
        <v>42979.174599999998</v>
      </c>
      <c r="G98" s="73">
        <f>'2SEPT'!G99+'3OCT'!G98+'4NOV'!G98+'5DEC'!G98+'6JAN'!G98+'7FEB'!G98+'8MAR'!G98+'9APR'!G98+'10MAY'!G98+'11JUN'!G98+'12JUL'!G98</f>
        <v>29952.212599999999</v>
      </c>
      <c r="H98" s="73">
        <f>'2SEPT'!H99+'3OCT'!H98+'4NOV'!H98+'5DEC'!H98+'6JAN'!H98+'7FEB'!H98+'8MAR'!H98+'9APR'!H98+'10MAY'!H98+'11JUN'!H98+'12JUL'!H98</f>
        <v>22644.917600000001</v>
      </c>
      <c r="I98" s="104">
        <f>'2SEPT'!I99+'3OCT'!I98+'4NOV'!I98+'5DEC'!I98+'6JAN'!I98+'7FEB'!I98+'8MAR'!I98+'9APR'!I98+'10MAY'!I98+'11JUN'!I98+'12JUL'!I98</f>
        <v>265778</v>
      </c>
      <c r="J98" s="73" t="e">
        <f>'2SEPT'!K99+'3OCT'!K98+'4NOV'!J98+'5DEC'!J98+'6JAN'!J98+'7FEB'!J98+'8MAR'!J98+'9APR'!J98+'10MAY'!J98+'11JUN'!J98+'12JUL'!J98</f>
        <v>#VALUE!</v>
      </c>
      <c r="K98" s="73">
        <f>'2SEPT'!L99+'3OCT'!L98+'4NOV'!K98+'5DEC'!K98+'6JAN'!K98+'7FEB'!K98+'8MAR'!K98+'9APR'!K98+'10MAY'!K98+'11JUN'!K98+'12JUL'!K98</f>
        <v>0</v>
      </c>
      <c r="L98" s="73">
        <f>'2SEPT'!M99+'3OCT'!M98+'4NOV'!L98+'5DEC'!L98+'6JAN'!L98+'7FEB'!L98+'8MAR'!L98+'9APR'!L98+'10MAY'!L98+'11JUN'!L98+'12JUL'!L98</f>
        <v>0</v>
      </c>
      <c r="M98" s="73">
        <f>'2SEPT'!N99+'3OCT'!N98+'4NOV'!M98+'5DEC'!M98+'6JAN'!M98+'7FEB'!M98+'8MAR'!M98+'9APR'!M98+'10MAY'!M98+'11JUN'!M98+'12JUL'!M98</f>
        <v>0</v>
      </c>
      <c r="N98" s="73">
        <f>'2SEPT'!O99+'3OCT'!O98+'4NOV'!N98+'5DEC'!N98+'6JAN'!N98+'7FEB'!N98+'8MAR'!N98+'9APR'!N98+'10MAY'!N98+'11JUN'!N98+'12JUL'!N98</f>
        <v>0</v>
      </c>
      <c r="O98" s="73">
        <f>'2SEPT'!P99+'3OCT'!P98+'4NOV'!O98+'5DEC'!O98+'6JAN'!O98+'7FEB'!O98+'8MAR'!O98+'9APR'!O98+'10MAY'!O98+'11JUN'!O98+'12JUL'!O98</f>
        <v>0</v>
      </c>
      <c r="P98" s="73">
        <f>'2SEPT'!Q99+'3OCT'!Q98+'4NOV'!P98+'5DEC'!P98+'6JAN'!P98+'7FEB'!P98+'8MAR'!P98+'9APR'!P98+'10MAY'!P98+'11JUN'!P98+'12JUL'!P98</f>
        <v>0</v>
      </c>
      <c r="Q98" s="73">
        <f>'2SEPT'!R99+'3OCT'!R98+'4NOV'!Q98+'5DEC'!Q98+'6JAN'!Q98+'7FEB'!Q98+'8MAR'!Q98+'9APR'!Q98+'10MAY'!Q98+'11JUN'!Q98+'12JUL'!Q98</f>
        <v>0</v>
      </c>
      <c r="R98" s="73">
        <f>'2SEPT'!S99+'3OCT'!S98+'4NOV'!R98+'5DEC'!R98+'6JAN'!R98+'7FEB'!R98+'8MAR'!R98+'9APR'!R98+'10MAY'!R98+'11JUN'!R98+'12JUL'!R98</f>
        <v>0</v>
      </c>
      <c r="S98" s="73">
        <f>'2SEPT'!T99+'3OCT'!T98+'4NOV'!S98+'5DEC'!S98+'6JAN'!S98+'7FEB'!S98+'8MAR'!S98+'9APR'!S98+'10MAY'!S98+'11JUN'!S98+'12JUL'!S98</f>
        <v>0</v>
      </c>
      <c r="T98" s="105">
        <f>'2SEPT'!U99+'3OCT'!U98+'4NOV'!T98+'5DEC'!T98+'6JAN'!T98+'7FEB'!T98+'8MAR'!T98+'9APR'!T98+'10MAY'!T98+'11JUN'!T98+'12JUL'!T98</f>
        <v>0</v>
      </c>
      <c r="U98" s="73">
        <f>'2SEPT'!V99+'3OCT'!V98+'4NOV'!U98+'5DEC'!U98+'6JAN'!U98+'7FEB'!U98+'8MAR'!U98+'9APR'!U98+'10MAY'!U98+'11JUN'!U98+'12JUL'!U98</f>
        <v>0</v>
      </c>
      <c r="V98" s="73">
        <f>'2SEPT'!W99+'3OCT'!W98+'4NOV'!V98+'5DEC'!V98+'6JAN'!V98+'7FEB'!V98+'8MAR'!V98+'9APR'!V98+'10MAY'!V98+'11JUN'!V98+'12JUL'!V98</f>
        <v>0</v>
      </c>
      <c r="W98" s="73">
        <f>'2SEPT'!X99+'3OCT'!X98+'4NOV'!W98+'5DEC'!W98+'6JAN'!W98+'7FEB'!W98+'8MAR'!W98+'9APR'!W98+'10MAY'!W98+'11JUN'!W98+'12JUL'!W98</f>
        <v>0</v>
      </c>
      <c r="X98" s="73">
        <f>'2SEPT'!Y99+'3OCT'!Y98+'4NOV'!X98+'5DEC'!X98+'6JAN'!X98+'7FEB'!X98+'8MAR'!X98+'9APR'!X98+'10MAY'!X98+'11JUN'!X98+'12JUL'!X98</f>
        <v>0</v>
      </c>
      <c r="Y98" s="106">
        <f>'2SEPT'!Z99+'3OCT'!Z98+'4NOV'!Y98+'5DEC'!Y98+'6JAN'!Y98+'7FEB'!Y98+'8MAR'!Y98+'9APR'!Y98+'10MAY'!Y98+'11JUN'!Y98+'12JUL'!Y98</f>
        <v>0</v>
      </c>
      <c r="Z98" s="73">
        <f>'2SEPT'!AA99+'3OCT'!AA98+'4NOV'!Z98+'5DEC'!Z98+'6JAN'!Z98+'7FEB'!Z98+'8MAR'!Z98+'9APR'!Z98+'10MAY'!Z98+'11JUN'!Z98+'12JUL'!Z98</f>
        <v>0</v>
      </c>
      <c r="AA98" s="73">
        <f>'2SEPT'!AB99+'3OCT'!AB98+'4NOV'!AA98+'5DEC'!AA98+'6JAN'!AA98+'7FEB'!AA98+'8MAR'!AA98+'9APR'!AA98+'10MAY'!AA98+'11JUN'!AA98+'12JUL'!AA98</f>
        <v>0</v>
      </c>
      <c r="AB98" s="73">
        <f>'2SEPT'!AC99+'3OCT'!AC98+'4NOV'!AB98+'5DEC'!AB98+'6JAN'!AB98+'7FEB'!AB98+'8MAR'!AB98+'9APR'!AB98+'10MAY'!AB98+'11JUN'!AB98+'12JUL'!AB98</f>
        <v>0</v>
      </c>
      <c r="AC98" s="73">
        <f>'2SEPT'!AD99+'3OCT'!AD98+'4NOV'!AC98+'5DEC'!AC98+'6JAN'!AC98+'7FEB'!AC98+'8MAR'!AC98+'9APR'!AC98+'10MAY'!AC98+'11JUN'!AC98+'12JUL'!AC98</f>
        <v>0</v>
      </c>
      <c r="AD98" s="107">
        <f>'2SEPT'!AE99+'3OCT'!AE98+'4NOV'!AD98+'5DEC'!AD98+'6JAN'!AD98+'7FEB'!AD98+'8MAR'!AD98+'9APR'!AD98+'10MAY'!AD98+'11JUN'!AD98+'12JUL'!AD98</f>
        <v>0</v>
      </c>
      <c r="AE98" s="73">
        <f>'2SEPT'!AF99+'3OCT'!AF98+'4NOV'!AE98+'5DEC'!AE98+'6JAN'!AE98+'7FEB'!AE98+'8MAR'!AE98+'9APR'!AE98+'10MAY'!AE98+'11JUN'!AE98+'12JUL'!AE98</f>
        <v>0</v>
      </c>
      <c r="AF98" s="73">
        <f>'2SEPT'!AG99+'3OCT'!AG98+'4NOV'!AF98+'5DEC'!AF98+'6JAN'!AF98+'7FEB'!AF98+'8MAR'!AF98+'9APR'!AF98+'10MAY'!AF98+'11JUN'!AF98+'12JUL'!AF98</f>
        <v>0</v>
      </c>
      <c r="AG98" s="73">
        <f>'2SEPT'!AH99+'3OCT'!AH98+'4NOV'!AG98+'5DEC'!AG98+'6JAN'!AG98+'7FEB'!AG98+'8MAR'!AG98+'9APR'!AG98+'10MAY'!AG98+'11JUN'!AG98+'12JUL'!AG98</f>
        <v>0</v>
      </c>
      <c r="AH98" s="110">
        <f>'2SEPT'!AI99+'3OCT'!AI98+'4NOV'!AH98+'5DEC'!AH98+'6JAN'!AH98+'7FEB'!AH98+'8MAR'!AH98+'9APR'!AH98+'10MAY'!AH98+'11JUN'!AH98+'12JUL'!AH98</f>
        <v>312631.99</v>
      </c>
      <c r="AI98" s="51">
        <f>ORIGINAL!AC99-'TOTAL PMTS'!AH98</f>
        <v>3372772.38</v>
      </c>
      <c r="AJ98" s="51">
        <f>ALLOCATION!Z99-'TOTAL PMTS'!AH98</f>
        <v>3372772.38</v>
      </c>
    </row>
    <row r="99" spans="1:36">
      <c r="A99" s="124" t="s">
        <v>109</v>
      </c>
      <c r="B99" s="125" t="s">
        <v>284</v>
      </c>
      <c r="C99" s="130" t="s">
        <v>190</v>
      </c>
      <c r="D99" s="73">
        <f>'2SEPT'!D100+'3OCT'!D99+'4NOV'!D99+'5DEC'!D99+'6JAN'!D99+'7FEB'!D99+'8MAR'!D99+'9APR'!D99+'10MAY'!D99+'11JUN'!D99+'12JUL'!D99</f>
        <v>560086.56359999999</v>
      </c>
      <c r="E99" s="73">
        <f>'2SEPT'!E100+'3OCT'!E99+'4NOV'!E99+'5DEC'!E99+'6JAN'!E99+'7FEB'!E99+'8MAR'!E99+'9APR'!E99+'10MAY'!E99+'11JUN'!E99+'12JUL'!E99</f>
        <v>306691.20519999997</v>
      </c>
      <c r="F99" s="73">
        <f>'2SEPT'!F100+'3OCT'!F99+'4NOV'!F99+'5DEC'!F99+'6JAN'!F99+'7FEB'!F99+'8MAR'!F99+'9APR'!F99+'10MAY'!F99+'11JUN'!F99+'12JUL'!F99</f>
        <v>218886.9474</v>
      </c>
      <c r="G99" s="73">
        <f>'2SEPT'!G100+'3OCT'!G99+'4NOV'!G99+'5DEC'!G99+'6JAN'!G99+'7FEB'!G99+'8MAR'!G99+'9APR'!G99+'10MAY'!G99+'11JUN'!G99+'12JUL'!G99</f>
        <v>152528.56940000001</v>
      </c>
      <c r="H99" s="73">
        <f>'2SEPT'!H100+'3OCT'!H99+'4NOV'!H99+'5DEC'!H99+'6JAN'!H99+'7FEB'!H99+'8MAR'!H99+'9APR'!H99+'10MAY'!H99+'11JUN'!H99+'12JUL'!H99</f>
        <v>115328.7144</v>
      </c>
      <c r="I99" s="104">
        <f>'2SEPT'!I100+'3OCT'!I99+'4NOV'!I99+'5DEC'!I99+'6JAN'!I99+'7FEB'!I99+'8MAR'!I99+'9APR'!I99+'10MAY'!I99+'11JUN'!I99+'12JUL'!I99</f>
        <v>1353522</v>
      </c>
      <c r="J99" s="73" t="e">
        <f>'2SEPT'!K100+'3OCT'!K99+'4NOV'!J99+'5DEC'!J99+'6JAN'!J99+'7FEB'!J99+'8MAR'!J99+'9APR'!J99+'10MAY'!J99+'11JUN'!J99+'12JUL'!J99</f>
        <v>#VALUE!</v>
      </c>
      <c r="K99" s="73">
        <f>'2SEPT'!L100+'3OCT'!L99+'4NOV'!K99+'5DEC'!K99+'6JAN'!K99+'7FEB'!K99+'8MAR'!K99+'9APR'!K99+'10MAY'!K99+'11JUN'!K99+'12JUL'!K99</f>
        <v>0</v>
      </c>
      <c r="L99" s="73">
        <f>'2SEPT'!M100+'3OCT'!M99+'4NOV'!L99+'5DEC'!L99+'6JAN'!L99+'7FEB'!L99+'8MAR'!L99+'9APR'!L99+'10MAY'!L99+'11JUN'!L99+'12JUL'!L99</f>
        <v>0</v>
      </c>
      <c r="M99" s="73">
        <f>'2SEPT'!N100+'3OCT'!N99+'4NOV'!M99+'5DEC'!M99+'6JAN'!M99+'7FEB'!M99+'8MAR'!M99+'9APR'!M99+'10MAY'!M99+'11JUN'!M99+'12JUL'!M99</f>
        <v>0</v>
      </c>
      <c r="N99" s="73">
        <f>'2SEPT'!O100+'3OCT'!O99+'4NOV'!N99+'5DEC'!N99+'6JAN'!N99+'7FEB'!N99+'8MAR'!N99+'9APR'!N99+'10MAY'!N99+'11JUN'!N99+'12JUL'!N99</f>
        <v>0</v>
      </c>
      <c r="O99" s="73">
        <f>'2SEPT'!P100+'3OCT'!P99+'4NOV'!O99+'5DEC'!O99+'6JAN'!O99+'7FEB'!O99+'8MAR'!O99+'9APR'!O99+'10MAY'!O99+'11JUN'!O99+'12JUL'!O99</f>
        <v>0</v>
      </c>
      <c r="P99" s="73">
        <f>'2SEPT'!Q100+'3OCT'!Q99+'4NOV'!P99+'5DEC'!P99+'6JAN'!P99+'7FEB'!P99+'8MAR'!P99+'9APR'!P99+'10MAY'!P99+'11JUN'!P99+'12JUL'!P99</f>
        <v>0</v>
      </c>
      <c r="Q99" s="73">
        <f>'2SEPT'!R100+'3OCT'!R99+'4NOV'!Q99+'5DEC'!Q99+'6JAN'!Q99+'7FEB'!Q99+'8MAR'!Q99+'9APR'!Q99+'10MAY'!Q99+'11JUN'!Q99+'12JUL'!Q99</f>
        <v>0</v>
      </c>
      <c r="R99" s="73">
        <f>'2SEPT'!S100+'3OCT'!S99+'4NOV'!R99+'5DEC'!R99+'6JAN'!R99+'7FEB'!R99+'8MAR'!R99+'9APR'!R99+'10MAY'!R99+'11JUN'!R99+'12JUL'!R99</f>
        <v>0</v>
      </c>
      <c r="S99" s="73">
        <f>'2SEPT'!T100+'3OCT'!T99+'4NOV'!S99+'5DEC'!S99+'6JAN'!S99+'7FEB'!S99+'8MAR'!S99+'9APR'!S99+'10MAY'!S99+'11JUN'!S99+'12JUL'!S99</f>
        <v>355000</v>
      </c>
      <c r="T99" s="105">
        <f>'2SEPT'!U100+'3OCT'!U99+'4NOV'!T99+'5DEC'!T99+'6JAN'!T99+'7FEB'!T99+'8MAR'!T99+'9APR'!T99+'10MAY'!T99+'11JUN'!T99+'12JUL'!T99</f>
        <v>355000</v>
      </c>
      <c r="U99" s="73">
        <f>'2SEPT'!V100+'3OCT'!V99+'4NOV'!U99+'5DEC'!U99+'6JAN'!U99+'7FEB'!U99+'8MAR'!U99+'9APR'!U99+'10MAY'!U99+'11JUN'!U99+'12JUL'!U99</f>
        <v>0</v>
      </c>
      <c r="V99" s="73">
        <f>'2SEPT'!W100+'3OCT'!W99+'4NOV'!V99+'5DEC'!V99+'6JAN'!V99+'7FEB'!V99+'8MAR'!V99+'9APR'!V99+'10MAY'!V99+'11JUN'!V99+'12JUL'!V99</f>
        <v>0</v>
      </c>
      <c r="W99" s="73">
        <f>'2SEPT'!X100+'3OCT'!X99+'4NOV'!W99+'5DEC'!W99+'6JAN'!W99+'7FEB'!W99+'8MAR'!W99+'9APR'!W99+'10MAY'!W99+'11JUN'!W99+'12JUL'!W99</f>
        <v>0</v>
      </c>
      <c r="X99" s="73">
        <f>'2SEPT'!Y100+'3OCT'!Y99+'4NOV'!X99+'5DEC'!X99+'6JAN'!X99+'7FEB'!X99+'8MAR'!X99+'9APR'!X99+'10MAY'!X99+'11JUN'!X99+'12JUL'!X99</f>
        <v>0</v>
      </c>
      <c r="Y99" s="106">
        <f>'2SEPT'!Z100+'3OCT'!Z99+'4NOV'!Y99+'5DEC'!Y99+'6JAN'!Y99+'7FEB'!Y99+'8MAR'!Y99+'9APR'!Y99+'10MAY'!Y99+'11JUN'!Y99+'12JUL'!Y99</f>
        <v>0</v>
      </c>
      <c r="Z99" s="73">
        <f>'2SEPT'!AA100+'3OCT'!AA99+'4NOV'!Z99+'5DEC'!Z99+'6JAN'!Z99+'7FEB'!Z99+'8MAR'!Z99+'9APR'!Z99+'10MAY'!Z99+'11JUN'!Z99+'12JUL'!Z99</f>
        <v>0</v>
      </c>
      <c r="AA99" s="73">
        <f>'2SEPT'!AB100+'3OCT'!AB99+'4NOV'!AA99+'5DEC'!AA99+'6JAN'!AA99+'7FEB'!AA99+'8MAR'!AA99+'9APR'!AA99+'10MAY'!AA99+'11JUN'!AA99+'12JUL'!AA99</f>
        <v>0</v>
      </c>
      <c r="AB99" s="73">
        <f>'2SEPT'!AC100+'3OCT'!AC99+'4NOV'!AB99+'5DEC'!AB99+'6JAN'!AB99+'7FEB'!AB99+'8MAR'!AB99+'9APR'!AB99+'10MAY'!AB99+'11JUN'!AB99+'12JUL'!AB99</f>
        <v>0</v>
      </c>
      <c r="AC99" s="73">
        <f>'2SEPT'!AD100+'3OCT'!AD99+'4NOV'!AC99+'5DEC'!AC99+'6JAN'!AC99+'7FEB'!AC99+'8MAR'!AC99+'9APR'!AC99+'10MAY'!AC99+'11JUN'!AC99+'12JUL'!AC99</f>
        <v>0</v>
      </c>
      <c r="AD99" s="107">
        <f>'2SEPT'!AE100+'3OCT'!AE99+'4NOV'!AD99+'5DEC'!AD99+'6JAN'!AD99+'7FEB'!AD99+'8MAR'!AD99+'9APR'!AD99+'10MAY'!AD99+'11JUN'!AD99+'12JUL'!AD99</f>
        <v>0</v>
      </c>
      <c r="AE99" s="73">
        <f>'2SEPT'!AF100+'3OCT'!AF99+'4NOV'!AE99+'5DEC'!AE99+'6JAN'!AE99+'7FEB'!AE99+'8MAR'!AE99+'9APR'!AE99+'10MAY'!AE99+'11JUN'!AE99+'12JUL'!AE99</f>
        <v>0</v>
      </c>
      <c r="AF99" s="73">
        <f>'2SEPT'!AG100+'3OCT'!AG99+'4NOV'!AF99+'5DEC'!AF99+'6JAN'!AF99+'7FEB'!AF99+'8MAR'!AF99+'9APR'!AF99+'10MAY'!AF99+'11JUN'!AF99+'12JUL'!AF99</f>
        <v>0</v>
      </c>
      <c r="AG99" s="73">
        <f>'2SEPT'!AH100+'3OCT'!AH99+'4NOV'!AG99+'5DEC'!AG99+'6JAN'!AG99+'7FEB'!AG99+'8MAR'!AG99+'9APR'!AG99+'10MAY'!AG99+'11JUN'!AG99+'12JUL'!AG99</f>
        <v>0</v>
      </c>
      <c r="AH99" s="110">
        <f>'2SEPT'!AI100+'3OCT'!AI99+'4NOV'!AH99+'5DEC'!AH99+'6JAN'!AH99+'7FEB'!AH99+'8MAR'!AH99+'9APR'!AH99+'10MAY'!AH99+'11JUN'!AH99+'12JUL'!AH99</f>
        <v>2097028.37</v>
      </c>
      <c r="AI99" s="51">
        <f>ORIGINAL!AC100-'TOTAL PMTS'!AH99</f>
        <v>-1980825.83</v>
      </c>
      <c r="AJ99" s="51">
        <f>ALLOCATION!Z100-'TOTAL PMTS'!AH99</f>
        <v>-1980825.83</v>
      </c>
    </row>
    <row r="100" spans="1:36">
      <c r="A100" s="124" t="s">
        <v>110</v>
      </c>
      <c r="B100" s="125" t="s">
        <v>285</v>
      </c>
      <c r="C100" s="126" t="s">
        <v>183</v>
      </c>
      <c r="D100" s="73">
        <f>'2SEPT'!D101+'3OCT'!D100+'4NOV'!D100+'5DEC'!D100+'6JAN'!D100+'7FEB'!D100+'8MAR'!D100+'9APR'!D100+'10MAY'!D100+'11JUN'!D100+'12JUL'!D100</f>
        <v>25706.363799999999</v>
      </c>
      <c r="E100" s="73">
        <f>'2SEPT'!E101+'3OCT'!E100+'4NOV'!E100+'5DEC'!E100+'6JAN'!E100+'7FEB'!E100+'8MAR'!E100+'9APR'!E100+'10MAY'!E100+'11JUN'!E100+'12JUL'!E100</f>
        <v>14077.3766</v>
      </c>
      <c r="F100" s="73">
        <f>'2SEPT'!F101+'3OCT'!F100+'4NOV'!F100+'5DEC'!F100+'6JAN'!F100+'7FEB'!F100+'8MAR'!F100+'9APR'!F100+'10MAY'!F100+'11JUN'!F100+'12JUL'!F100</f>
        <v>10045.3367</v>
      </c>
      <c r="G100" s="73">
        <f>'2SEPT'!G101+'3OCT'!G100+'4NOV'!G100+'5DEC'!G100+'6JAN'!G100+'7FEB'!G100+'8MAR'!G100+'9APR'!G100+'10MAY'!G100+'11JUN'!G100+'12JUL'!G100</f>
        <v>7000.5376999999999</v>
      </c>
      <c r="H100" s="73">
        <f>'2SEPT'!H101+'3OCT'!H100+'4NOV'!H100+'5DEC'!H100+'6JAN'!H100+'7FEB'!H100+'8MAR'!H100+'9APR'!H100+'10MAY'!H100+'11JUN'!H100+'12JUL'!H100</f>
        <v>5292.3851999999997</v>
      </c>
      <c r="I100" s="104">
        <f>'2SEPT'!I101+'3OCT'!I100+'4NOV'!I100+'5DEC'!I100+'6JAN'!I100+'7FEB'!I100+'8MAR'!I100+'9APR'!I100+'10MAY'!I100+'11JUN'!I100+'12JUL'!I100</f>
        <v>62122</v>
      </c>
      <c r="J100" s="73" t="e">
        <f>'2SEPT'!K101+'3OCT'!K100+'4NOV'!J100+'5DEC'!J100+'6JAN'!J100+'7FEB'!J100+'8MAR'!J100+'9APR'!J100+'10MAY'!J100+'11JUN'!J100+'12JUL'!J100</f>
        <v>#VALUE!</v>
      </c>
      <c r="K100" s="73">
        <f>'2SEPT'!L101+'3OCT'!L100+'4NOV'!K100+'5DEC'!K100+'6JAN'!K100+'7FEB'!K100+'8MAR'!K100+'9APR'!K100+'10MAY'!K100+'11JUN'!K100+'12JUL'!K100</f>
        <v>0</v>
      </c>
      <c r="L100" s="73">
        <f>'2SEPT'!M101+'3OCT'!M100+'4NOV'!L100+'5DEC'!L100+'6JAN'!L100+'7FEB'!L100+'8MAR'!L100+'9APR'!L100+'10MAY'!L100+'11JUN'!L100+'12JUL'!L100</f>
        <v>0</v>
      </c>
      <c r="M100" s="73">
        <f>'2SEPT'!N101+'3OCT'!N100+'4NOV'!M100+'5DEC'!M100+'6JAN'!M100+'7FEB'!M100+'8MAR'!M100+'9APR'!M100+'10MAY'!M100+'11JUN'!M100+'12JUL'!M100</f>
        <v>0</v>
      </c>
      <c r="N100" s="73">
        <f>'2SEPT'!O101+'3OCT'!O100+'4NOV'!N100+'5DEC'!N100+'6JAN'!N100+'7FEB'!N100+'8MAR'!N100+'9APR'!N100+'10MAY'!N100+'11JUN'!N100+'12JUL'!N100</f>
        <v>0</v>
      </c>
      <c r="O100" s="73">
        <f>'2SEPT'!P101+'3OCT'!P100+'4NOV'!O100+'5DEC'!O100+'6JAN'!O100+'7FEB'!O100+'8MAR'!O100+'9APR'!O100+'10MAY'!O100+'11JUN'!O100+'12JUL'!O100</f>
        <v>0</v>
      </c>
      <c r="P100" s="73">
        <f>'2SEPT'!Q101+'3OCT'!Q100+'4NOV'!P100+'5DEC'!P100+'6JAN'!P100+'7FEB'!P100+'8MAR'!P100+'9APR'!P100+'10MAY'!P100+'11JUN'!P100+'12JUL'!P100</f>
        <v>0</v>
      </c>
      <c r="Q100" s="73">
        <f>'2SEPT'!R101+'3OCT'!R100+'4NOV'!Q100+'5DEC'!Q100+'6JAN'!Q100+'7FEB'!Q100+'8MAR'!Q100+'9APR'!Q100+'10MAY'!Q100+'11JUN'!Q100+'12JUL'!Q100</f>
        <v>0</v>
      </c>
      <c r="R100" s="73">
        <f>'2SEPT'!S101+'3OCT'!S100+'4NOV'!R100+'5DEC'!R100+'6JAN'!R100+'7FEB'!R100+'8MAR'!R100+'9APR'!R100+'10MAY'!R100+'11JUN'!R100+'12JUL'!R100</f>
        <v>0</v>
      </c>
      <c r="S100" s="73">
        <f>'2SEPT'!T101+'3OCT'!T100+'4NOV'!S100+'5DEC'!S100+'6JAN'!S100+'7FEB'!S100+'8MAR'!S100+'9APR'!S100+'10MAY'!S100+'11JUN'!S100+'12JUL'!S100</f>
        <v>0</v>
      </c>
      <c r="T100" s="105">
        <f>'2SEPT'!U101+'3OCT'!U100+'4NOV'!T100+'5DEC'!T100+'6JAN'!T100+'7FEB'!T100+'8MAR'!T100+'9APR'!T100+'10MAY'!T100+'11JUN'!T100+'12JUL'!T100</f>
        <v>0</v>
      </c>
      <c r="U100" s="73">
        <f>'2SEPT'!V101+'3OCT'!V100+'4NOV'!U100+'5DEC'!U100+'6JAN'!U100+'7FEB'!U100+'8MAR'!U100+'9APR'!U100+'10MAY'!U100+'11JUN'!U100+'12JUL'!U100</f>
        <v>0</v>
      </c>
      <c r="V100" s="73">
        <f>'2SEPT'!W101+'3OCT'!W100+'4NOV'!V100+'5DEC'!V100+'6JAN'!V100+'7FEB'!V100+'8MAR'!V100+'9APR'!V100+'10MAY'!V100+'11JUN'!V100+'12JUL'!V100</f>
        <v>0</v>
      </c>
      <c r="W100" s="73">
        <f>'2SEPT'!X101+'3OCT'!X100+'4NOV'!W100+'5DEC'!W100+'6JAN'!W100+'7FEB'!W100+'8MAR'!W100+'9APR'!W100+'10MAY'!W100+'11JUN'!W100+'12JUL'!W100</f>
        <v>0</v>
      </c>
      <c r="X100" s="73">
        <f>'2SEPT'!Y101+'3OCT'!Y100+'4NOV'!X100+'5DEC'!X100+'6JAN'!X100+'7FEB'!X100+'8MAR'!X100+'9APR'!X100+'10MAY'!X100+'11JUN'!X100+'12JUL'!X100</f>
        <v>0</v>
      </c>
      <c r="Y100" s="106">
        <f>'2SEPT'!Z101+'3OCT'!Z100+'4NOV'!Y100+'5DEC'!Y100+'6JAN'!Y100+'7FEB'!Y100+'8MAR'!Y100+'9APR'!Y100+'10MAY'!Y100+'11JUN'!Y100+'12JUL'!Y100</f>
        <v>0</v>
      </c>
      <c r="Z100" s="73">
        <f>'2SEPT'!AA101+'3OCT'!AA100+'4NOV'!Z100+'5DEC'!Z100+'6JAN'!Z100+'7FEB'!Z100+'8MAR'!Z100+'9APR'!Z100+'10MAY'!Z100+'11JUN'!Z100+'12JUL'!Z100</f>
        <v>0</v>
      </c>
      <c r="AA100" s="73">
        <f>'2SEPT'!AB101+'3OCT'!AB100+'4NOV'!AA100+'5DEC'!AA100+'6JAN'!AA100+'7FEB'!AA100+'8MAR'!AA100+'9APR'!AA100+'10MAY'!AA100+'11JUN'!AA100+'12JUL'!AA100</f>
        <v>0</v>
      </c>
      <c r="AB100" s="73">
        <f>'2SEPT'!AC101+'3OCT'!AC100+'4NOV'!AB100+'5DEC'!AB100+'6JAN'!AB100+'7FEB'!AB100+'8MAR'!AB100+'9APR'!AB100+'10MAY'!AB100+'11JUN'!AB100+'12JUL'!AB100</f>
        <v>0</v>
      </c>
      <c r="AC100" s="73">
        <f>'2SEPT'!AD101+'3OCT'!AD100+'4NOV'!AC100+'5DEC'!AC100+'6JAN'!AC100+'7FEB'!AC100+'8MAR'!AC100+'9APR'!AC100+'10MAY'!AC100+'11JUN'!AC100+'12JUL'!AC100</f>
        <v>0</v>
      </c>
      <c r="AD100" s="107">
        <f>'2SEPT'!AE101+'3OCT'!AE100+'4NOV'!AD100+'5DEC'!AD100+'6JAN'!AD100+'7FEB'!AD100+'8MAR'!AD100+'9APR'!AD100+'10MAY'!AD100+'11JUN'!AD100+'12JUL'!AD100</f>
        <v>0</v>
      </c>
      <c r="AE100" s="73">
        <f>'2SEPT'!AF101+'3OCT'!AF100+'4NOV'!AE100+'5DEC'!AE100+'6JAN'!AE100+'7FEB'!AE100+'8MAR'!AE100+'9APR'!AE100+'10MAY'!AE100+'11JUN'!AE100+'12JUL'!AE100</f>
        <v>0</v>
      </c>
      <c r="AF100" s="73">
        <f>'2SEPT'!AG101+'3OCT'!AG100+'4NOV'!AF100+'5DEC'!AF100+'6JAN'!AF100+'7FEB'!AF100+'8MAR'!AF100+'9APR'!AF100+'10MAY'!AF100+'11JUN'!AF100+'12JUL'!AF100</f>
        <v>0</v>
      </c>
      <c r="AG100" s="73">
        <f>'2SEPT'!AH101+'3OCT'!AH100+'4NOV'!AG100+'5DEC'!AG100+'6JAN'!AG100+'7FEB'!AG100+'8MAR'!AG100+'9APR'!AG100+'10MAY'!AG100+'11JUN'!AG100+'12JUL'!AG100</f>
        <v>0</v>
      </c>
      <c r="AH100" s="110">
        <f>'2SEPT'!AI101+'3OCT'!AI100+'4NOV'!AH100+'5DEC'!AH100+'6JAN'!AH100+'7FEB'!AH100+'8MAR'!AH100+'9APR'!AH100+'10MAY'!AH100+'11JUN'!AH100+'12JUL'!AH100</f>
        <v>809764.54</v>
      </c>
      <c r="AI100" s="51">
        <f>ORIGINAL!AC101-'TOTAL PMTS'!AH100</f>
        <v>-537990.54</v>
      </c>
      <c r="AJ100" s="51">
        <f>ALLOCATION!Z101-'TOTAL PMTS'!AH100</f>
        <v>-537990.54</v>
      </c>
    </row>
    <row r="101" spans="1:36">
      <c r="A101" s="124" t="s">
        <v>111</v>
      </c>
      <c r="B101" s="125" t="s">
        <v>286</v>
      </c>
      <c r="C101" s="129" t="s">
        <v>187</v>
      </c>
      <c r="D101" s="73">
        <f>'2SEPT'!D102+'3OCT'!D101+'4NOV'!D101+'5DEC'!D101+'6JAN'!D101+'7FEB'!D101+'8MAR'!D101+'9APR'!D101+'10MAY'!D101+'11JUN'!D101+'12JUL'!D101</f>
        <v>61693.466199999995</v>
      </c>
      <c r="E101" s="73">
        <f>'2SEPT'!E102+'3OCT'!E101+'4NOV'!E101+'5DEC'!E101+'6JAN'!E101+'7FEB'!E101+'8MAR'!E101+'9APR'!E101+'10MAY'!E101+'11JUN'!E101+'12JUL'!E101</f>
        <v>33782.933400000002</v>
      </c>
      <c r="F101" s="73">
        <f>'2SEPT'!F102+'3OCT'!F101+'4NOV'!F101+'5DEC'!F101+'6JAN'!F101+'7FEB'!F101+'8MAR'!F101+'9APR'!F101+'10MAY'!F101+'11JUN'!F101+'12JUL'!F101</f>
        <v>24112.258300000001</v>
      </c>
      <c r="G101" s="73">
        <f>'2SEPT'!G102+'3OCT'!G101+'4NOV'!G101+'5DEC'!G101+'6JAN'!G101+'7FEB'!G101+'8MAR'!G101+'9APR'!G101+'10MAY'!G101+'11JUN'!G101+'12JUL'!G101</f>
        <v>16800.907299999999</v>
      </c>
      <c r="H101" s="73">
        <f>'2SEPT'!H102+'3OCT'!H101+'4NOV'!H101+'5DEC'!H101+'6JAN'!H101+'7FEB'!H101+'8MAR'!H101+'9APR'!H101+'10MAY'!H101+'11JUN'!H101+'12JUL'!H101</f>
        <v>12703.434799999999</v>
      </c>
      <c r="I101" s="104">
        <f>'2SEPT'!I102+'3OCT'!I101+'4NOV'!I101+'5DEC'!I101+'6JAN'!I101+'7FEB'!I101+'8MAR'!I101+'9APR'!I101+'10MAY'!I101+'11JUN'!I101+'12JUL'!I101</f>
        <v>149093</v>
      </c>
      <c r="J101" s="73" t="e">
        <f>'2SEPT'!K102+'3OCT'!K101+'4NOV'!J101+'5DEC'!J101+'6JAN'!J101+'7FEB'!J101+'8MAR'!J101+'9APR'!J101+'10MAY'!J101+'11JUN'!J101+'12JUL'!J101</f>
        <v>#VALUE!</v>
      </c>
      <c r="K101" s="73">
        <f>'2SEPT'!L102+'3OCT'!L101+'4NOV'!K101+'5DEC'!K101+'6JAN'!K101+'7FEB'!K101+'8MAR'!K101+'9APR'!K101+'10MAY'!K101+'11JUN'!K101+'12JUL'!K101</f>
        <v>0</v>
      </c>
      <c r="L101" s="73">
        <f>'2SEPT'!M102+'3OCT'!M101+'4NOV'!L101+'5DEC'!L101+'6JAN'!L101+'7FEB'!L101+'8MAR'!L101+'9APR'!L101+'10MAY'!L101+'11JUN'!L101+'12JUL'!L101</f>
        <v>0</v>
      </c>
      <c r="M101" s="73">
        <f>'2SEPT'!N102+'3OCT'!N101+'4NOV'!M101+'5DEC'!M101+'6JAN'!M101+'7FEB'!M101+'8MAR'!M101+'9APR'!M101+'10MAY'!M101+'11JUN'!M101+'12JUL'!M101</f>
        <v>0</v>
      </c>
      <c r="N101" s="73">
        <f>'2SEPT'!O102+'3OCT'!O101+'4NOV'!N101+'5DEC'!N101+'6JAN'!N101+'7FEB'!N101+'8MAR'!N101+'9APR'!N101+'10MAY'!N101+'11JUN'!N101+'12JUL'!N101</f>
        <v>0</v>
      </c>
      <c r="O101" s="73">
        <f>'2SEPT'!P102+'3OCT'!P101+'4NOV'!O101+'5DEC'!O101+'6JAN'!O101+'7FEB'!O101+'8MAR'!O101+'9APR'!O101+'10MAY'!O101+'11JUN'!O101+'12JUL'!O101</f>
        <v>0</v>
      </c>
      <c r="P101" s="73">
        <f>'2SEPT'!Q102+'3OCT'!Q101+'4NOV'!P101+'5DEC'!P101+'6JAN'!P101+'7FEB'!P101+'8MAR'!P101+'9APR'!P101+'10MAY'!P101+'11JUN'!P101+'12JUL'!P101</f>
        <v>0</v>
      </c>
      <c r="Q101" s="73">
        <f>'2SEPT'!R102+'3OCT'!R101+'4NOV'!Q101+'5DEC'!Q101+'6JAN'!Q101+'7FEB'!Q101+'8MAR'!Q101+'9APR'!Q101+'10MAY'!Q101+'11JUN'!Q101+'12JUL'!Q101</f>
        <v>0</v>
      </c>
      <c r="R101" s="73">
        <f>'2SEPT'!S102+'3OCT'!S101+'4NOV'!R101+'5DEC'!R101+'6JAN'!R101+'7FEB'!R101+'8MAR'!R101+'9APR'!R101+'10MAY'!R101+'11JUN'!R101+'12JUL'!R101</f>
        <v>0</v>
      </c>
      <c r="S101" s="73">
        <f>'2SEPT'!T102+'3OCT'!T101+'4NOV'!S101+'5DEC'!S101+'6JAN'!S101+'7FEB'!S101+'8MAR'!S101+'9APR'!S101+'10MAY'!S101+'11JUN'!S101+'12JUL'!S101</f>
        <v>0</v>
      </c>
      <c r="T101" s="105">
        <f>'2SEPT'!U102+'3OCT'!U101+'4NOV'!T101+'5DEC'!T101+'6JAN'!T101+'7FEB'!T101+'8MAR'!T101+'9APR'!T101+'10MAY'!T101+'11JUN'!T101+'12JUL'!T101</f>
        <v>0</v>
      </c>
      <c r="U101" s="73">
        <f>'2SEPT'!V102+'3OCT'!V101+'4NOV'!U101+'5DEC'!U101+'6JAN'!U101+'7FEB'!U101+'8MAR'!U101+'9APR'!U101+'10MAY'!U101+'11JUN'!U101+'12JUL'!U101</f>
        <v>0</v>
      </c>
      <c r="V101" s="73">
        <f>'2SEPT'!W102+'3OCT'!W101+'4NOV'!V101+'5DEC'!V101+'6JAN'!V101+'7FEB'!V101+'8MAR'!V101+'9APR'!V101+'10MAY'!V101+'11JUN'!V101+'12JUL'!V101</f>
        <v>0</v>
      </c>
      <c r="W101" s="73">
        <f>'2SEPT'!X102+'3OCT'!X101+'4NOV'!W101+'5DEC'!W101+'6JAN'!W101+'7FEB'!W101+'8MAR'!W101+'9APR'!W101+'10MAY'!W101+'11JUN'!W101+'12JUL'!W101</f>
        <v>0</v>
      </c>
      <c r="X101" s="73">
        <f>'2SEPT'!Y102+'3OCT'!Y101+'4NOV'!X101+'5DEC'!X101+'6JAN'!X101+'7FEB'!X101+'8MAR'!X101+'9APR'!X101+'10MAY'!X101+'11JUN'!X101+'12JUL'!X101</f>
        <v>0</v>
      </c>
      <c r="Y101" s="106">
        <f>'2SEPT'!Z102+'3OCT'!Z101+'4NOV'!Y101+'5DEC'!Y101+'6JAN'!Y101+'7FEB'!Y101+'8MAR'!Y101+'9APR'!Y101+'10MAY'!Y101+'11JUN'!Y101+'12JUL'!Y101</f>
        <v>0</v>
      </c>
      <c r="Z101" s="73">
        <f>'2SEPT'!AA102+'3OCT'!AA101+'4NOV'!Z101+'5DEC'!Z101+'6JAN'!Z101+'7FEB'!Z101+'8MAR'!Z101+'9APR'!Z101+'10MAY'!Z101+'11JUN'!Z101+'12JUL'!Z101</f>
        <v>0</v>
      </c>
      <c r="AA101" s="73">
        <f>'2SEPT'!AB102+'3OCT'!AB101+'4NOV'!AA101+'5DEC'!AA101+'6JAN'!AA101+'7FEB'!AA101+'8MAR'!AA101+'9APR'!AA101+'10MAY'!AA101+'11JUN'!AA101+'12JUL'!AA101</f>
        <v>0</v>
      </c>
      <c r="AB101" s="73">
        <f>'2SEPT'!AC102+'3OCT'!AC101+'4NOV'!AB101+'5DEC'!AB101+'6JAN'!AB101+'7FEB'!AB101+'8MAR'!AB101+'9APR'!AB101+'10MAY'!AB101+'11JUN'!AB101+'12JUL'!AB101</f>
        <v>0</v>
      </c>
      <c r="AC101" s="73">
        <f>'2SEPT'!AD102+'3OCT'!AD101+'4NOV'!AC101+'5DEC'!AC101+'6JAN'!AC101+'7FEB'!AC101+'8MAR'!AC101+'9APR'!AC101+'10MAY'!AC101+'11JUN'!AC101+'12JUL'!AC101</f>
        <v>0</v>
      </c>
      <c r="AD101" s="107">
        <f>'2SEPT'!AE102+'3OCT'!AE101+'4NOV'!AD101+'5DEC'!AD101+'6JAN'!AD101+'7FEB'!AD101+'8MAR'!AD101+'9APR'!AD101+'10MAY'!AD101+'11JUN'!AD101+'12JUL'!AD101</f>
        <v>0</v>
      </c>
      <c r="AE101" s="73">
        <f>'2SEPT'!AF102+'3OCT'!AF101+'4NOV'!AE101+'5DEC'!AE101+'6JAN'!AE101+'7FEB'!AE101+'8MAR'!AE101+'9APR'!AE101+'10MAY'!AE101+'11JUN'!AE101+'12JUL'!AE101</f>
        <v>0</v>
      </c>
      <c r="AF101" s="73">
        <f>'2SEPT'!AG102+'3OCT'!AG101+'4NOV'!AF101+'5DEC'!AF101+'6JAN'!AF101+'7FEB'!AF101+'8MAR'!AF101+'9APR'!AF101+'10MAY'!AF101+'11JUN'!AF101+'12JUL'!AF101</f>
        <v>0</v>
      </c>
      <c r="AG101" s="73">
        <f>'2SEPT'!AH102+'3OCT'!AH101+'4NOV'!AG101+'5DEC'!AG101+'6JAN'!AG101+'7FEB'!AG101+'8MAR'!AG101+'9APR'!AG101+'10MAY'!AG101+'11JUN'!AG101+'12JUL'!AG101</f>
        <v>0</v>
      </c>
      <c r="AH101" s="110">
        <f>'2SEPT'!AI102+'3OCT'!AI101+'4NOV'!AH101+'5DEC'!AH101+'6JAN'!AH101+'7FEB'!AH101+'8MAR'!AH101+'9APR'!AH101+'10MAY'!AH101+'11JUN'!AH101+'12JUL'!AH101</f>
        <v>115574</v>
      </c>
      <c r="AI101" s="51">
        <f>ORIGINAL!AC102-'TOTAL PMTS'!AH101</f>
        <v>2543895.0300000003</v>
      </c>
      <c r="AJ101" s="51">
        <f>ALLOCATION!Z102-'TOTAL PMTS'!AH101</f>
        <v>2543895.0300000003</v>
      </c>
    </row>
    <row r="102" spans="1:36">
      <c r="A102" s="124" t="s">
        <v>112</v>
      </c>
      <c r="B102" s="125" t="s">
        <v>287</v>
      </c>
      <c r="C102" s="127" t="s">
        <v>185</v>
      </c>
      <c r="D102" s="73">
        <f>'2SEPT'!D103+'3OCT'!D102+'4NOV'!D102+'5DEC'!D102+'6JAN'!D102+'7FEB'!D102+'8MAR'!D102+'9APR'!D102+'10MAY'!D102+'11JUN'!D102+'12JUL'!D102</f>
        <v>432049.57459999999</v>
      </c>
      <c r="E102" s="73">
        <f>'2SEPT'!E103+'3OCT'!E102+'4NOV'!E102+'5DEC'!E102+'6JAN'!E102+'7FEB'!E102+'8MAR'!E102+'9APR'!E102+'10MAY'!E102+'11JUN'!E102+'12JUL'!E102</f>
        <v>236579.63219999999</v>
      </c>
      <c r="F102" s="73">
        <f>'2SEPT'!F103+'3OCT'!F102+'4NOV'!F102+'5DEC'!F102+'6JAN'!F102+'7FEB'!F102+'8MAR'!F102+'9APR'!F102+'10MAY'!F102+'11JUN'!F102+'12JUL'!F102</f>
        <v>168847.85889999999</v>
      </c>
      <c r="G102" s="73">
        <f>'2SEPT'!G103+'3OCT'!G102+'4NOV'!G102+'5DEC'!G102+'6JAN'!G102+'7FEB'!G102+'8MAR'!G102+'9APR'!G102+'10MAY'!G102+'11JUN'!G102+'12JUL'!G102</f>
        <v>117660.3259</v>
      </c>
      <c r="H102" s="73">
        <f>'2SEPT'!H103+'3OCT'!H102+'4NOV'!H102+'5DEC'!H102+'6JAN'!H102+'7FEB'!H102+'8MAR'!H102+'9APR'!H102+'10MAY'!H102+'11JUN'!H102+'12JUL'!H102</f>
        <v>88965.608399999997</v>
      </c>
      <c r="I102" s="104">
        <f>'2SEPT'!I103+'3OCT'!I102+'4NOV'!I102+'5DEC'!I102+'6JAN'!I102+'7FEB'!I102+'8MAR'!I102+'9APR'!I102+'10MAY'!I102+'11JUN'!I102+'12JUL'!I102</f>
        <v>1044103</v>
      </c>
      <c r="J102" s="73" t="e">
        <f>'2SEPT'!K103+'3OCT'!K102+'4NOV'!J102+'5DEC'!J102+'6JAN'!J102+'7FEB'!J102+'8MAR'!J102+'9APR'!J102+'10MAY'!J102+'11JUN'!J102+'12JUL'!J102</f>
        <v>#VALUE!</v>
      </c>
      <c r="K102" s="73">
        <f>'2SEPT'!L103+'3OCT'!L102+'4NOV'!K102+'5DEC'!K102+'6JAN'!K102+'7FEB'!K102+'8MAR'!K102+'9APR'!K102+'10MAY'!K102+'11JUN'!K102+'12JUL'!K102</f>
        <v>0</v>
      </c>
      <c r="L102" s="73">
        <f>'2SEPT'!M103+'3OCT'!M102+'4NOV'!L102+'5DEC'!L102+'6JAN'!L102+'7FEB'!L102+'8MAR'!L102+'9APR'!L102+'10MAY'!L102+'11JUN'!L102+'12JUL'!L102</f>
        <v>0</v>
      </c>
      <c r="M102" s="73">
        <f>'2SEPT'!N103+'3OCT'!N102+'4NOV'!M102+'5DEC'!M102+'6JAN'!M102+'7FEB'!M102+'8MAR'!M102+'9APR'!M102+'10MAY'!M102+'11JUN'!M102+'12JUL'!M102</f>
        <v>0</v>
      </c>
      <c r="N102" s="73">
        <f>'2SEPT'!O103+'3OCT'!O102+'4NOV'!N102+'5DEC'!N102+'6JAN'!N102+'7FEB'!N102+'8MAR'!N102+'9APR'!N102+'10MAY'!N102+'11JUN'!N102+'12JUL'!N102</f>
        <v>0</v>
      </c>
      <c r="O102" s="73">
        <f>'2SEPT'!P103+'3OCT'!P102+'4NOV'!O102+'5DEC'!O102+'6JAN'!O102+'7FEB'!O102+'8MAR'!O102+'9APR'!O102+'10MAY'!O102+'11JUN'!O102+'12JUL'!O102</f>
        <v>46008</v>
      </c>
      <c r="P102" s="73">
        <f>'2SEPT'!Q103+'3OCT'!Q102+'4NOV'!P102+'5DEC'!P102+'6JAN'!P102+'7FEB'!P102+'8MAR'!P102+'9APR'!P102+'10MAY'!P102+'11JUN'!P102+'12JUL'!P102</f>
        <v>0</v>
      </c>
      <c r="Q102" s="73">
        <f>'2SEPT'!R103+'3OCT'!R102+'4NOV'!Q102+'5DEC'!Q102+'6JAN'!Q102+'7FEB'!Q102+'8MAR'!Q102+'9APR'!Q102+'10MAY'!Q102+'11JUN'!Q102+'12JUL'!Q102</f>
        <v>0</v>
      </c>
      <c r="R102" s="73">
        <f>'2SEPT'!S103+'3OCT'!S102+'4NOV'!R102+'5DEC'!R102+'6JAN'!R102+'7FEB'!R102+'8MAR'!R102+'9APR'!R102+'10MAY'!R102+'11JUN'!R102+'12JUL'!R102</f>
        <v>0</v>
      </c>
      <c r="S102" s="73">
        <f>'2SEPT'!T103+'3OCT'!T102+'4NOV'!S102+'5DEC'!S102+'6JAN'!S102+'7FEB'!S102+'8MAR'!S102+'9APR'!S102+'10MAY'!S102+'11JUN'!S102+'12JUL'!S102</f>
        <v>0</v>
      </c>
      <c r="T102" s="105">
        <f>'2SEPT'!U103+'3OCT'!U102+'4NOV'!T102+'5DEC'!T102+'6JAN'!T102+'7FEB'!T102+'8MAR'!T102+'9APR'!T102+'10MAY'!T102+'11JUN'!T102+'12JUL'!T102</f>
        <v>0</v>
      </c>
      <c r="U102" s="73">
        <f>'2SEPT'!V103+'3OCT'!V102+'4NOV'!U102+'5DEC'!U102+'6JAN'!U102+'7FEB'!U102+'8MAR'!U102+'9APR'!U102+'10MAY'!U102+'11JUN'!U102+'12JUL'!U102</f>
        <v>0</v>
      </c>
      <c r="V102" s="73">
        <f>'2SEPT'!W103+'3OCT'!W102+'4NOV'!V102+'5DEC'!V102+'6JAN'!V102+'7FEB'!V102+'8MAR'!V102+'9APR'!V102+'10MAY'!V102+'11JUN'!V102+'12JUL'!V102</f>
        <v>0</v>
      </c>
      <c r="W102" s="73">
        <f>'2SEPT'!X103+'3OCT'!X102+'4NOV'!W102+'5DEC'!W102+'6JAN'!W102+'7FEB'!W102+'8MAR'!W102+'9APR'!W102+'10MAY'!W102+'11JUN'!W102+'12JUL'!W102</f>
        <v>0</v>
      </c>
      <c r="X102" s="73">
        <f>'2SEPT'!Y103+'3OCT'!Y102+'4NOV'!X102+'5DEC'!X102+'6JAN'!X102+'7FEB'!X102+'8MAR'!X102+'9APR'!X102+'10MAY'!X102+'11JUN'!X102+'12JUL'!X102</f>
        <v>0</v>
      </c>
      <c r="Y102" s="106">
        <f>'2SEPT'!Z103+'3OCT'!Z102+'4NOV'!Y102+'5DEC'!Y102+'6JAN'!Y102+'7FEB'!Y102+'8MAR'!Y102+'9APR'!Y102+'10MAY'!Y102+'11JUN'!Y102+'12JUL'!Y102</f>
        <v>0</v>
      </c>
      <c r="Z102" s="73">
        <f>'2SEPT'!AA103+'3OCT'!AA102+'4NOV'!Z102+'5DEC'!Z102+'6JAN'!Z102+'7FEB'!Z102+'8MAR'!Z102+'9APR'!Z102+'10MAY'!Z102+'11JUN'!Z102+'12JUL'!Z102</f>
        <v>0</v>
      </c>
      <c r="AA102" s="73">
        <f>'2SEPT'!AB103+'3OCT'!AB102+'4NOV'!AA102+'5DEC'!AA102+'6JAN'!AA102+'7FEB'!AA102+'8MAR'!AA102+'9APR'!AA102+'10MAY'!AA102+'11JUN'!AA102+'12JUL'!AA102</f>
        <v>0</v>
      </c>
      <c r="AB102" s="73">
        <f>'2SEPT'!AC103+'3OCT'!AC102+'4NOV'!AB102+'5DEC'!AB102+'6JAN'!AB102+'7FEB'!AB102+'8MAR'!AB102+'9APR'!AB102+'10MAY'!AB102+'11JUN'!AB102+'12JUL'!AB102</f>
        <v>0</v>
      </c>
      <c r="AC102" s="73">
        <f>'2SEPT'!AD103+'3OCT'!AD102+'4NOV'!AC102+'5DEC'!AC102+'6JAN'!AC102+'7FEB'!AC102+'8MAR'!AC102+'9APR'!AC102+'10MAY'!AC102+'11JUN'!AC102+'12JUL'!AC102</f>
        <v>0</v>
      </c>
      <c r="AD102" s="107">
        <f>'2SEPT'!AE103+'3OCT'!AE102+'4NOV'!AD102+'5DEC'!AD102+'6JAN'!AD102+'7FEB'!AD102+'8MAR'!AD102+'9APR'!AD102+'10MAY'!AD102+'11JUN'!AD102+'12JUL'!AD102</f>
        <v>0</v>
      </c>
      <c r="AE102" s="73">
        <f>'2SEPT'!AF103+'3OCT'!AF102+'4NOV'!AE102+'5DEC'!AE102+'6JAN'!AE102+'7FEB'!AE102+'8MAR'!AE102+'9APR'!AE102+'10MAY'!AE102+'11JUN'!AE102+'12JUL'!AE102</f>
        <v>0</v>
      </c>
      <c r="AF102" s="73">
        <f>'2SEPT'!AG103+'3OCT'!AG102+'4NOV'!AF102+'5DEC'!AF102+'6JAN'!AF102+'7FEB'!AF102+'8MAR'!AF102+'9APR'!AF102+'10MAY'!AF102+'11JUN'!AF102+'12JUL'!AF102</f>
        <v>0</v>
      </c>
      <c r="AG102" s="73">
        <f>'2SEPT'!AH103+'3OCT'!AH102+'4NOV'!AG102+'5DEC'!AG102+'6JAN'!AG102+'7FEB'!AG102+'8MAR'!AG102+'9APR'!AG102+'10MAY'!AG102+'11JUN'!AG102+'12JUL'!AG102</f>
        <v>0</v>
      </c>
      <c r="AH102" s="110">
        <f>'2SEPT'!AI103+'3OCT'!AI102+'4NOV'!AH102+'5DEC'!AH102+'6JAN'!AH102+'7FEB'!AH102+'8MAR'!AH102+'9APR'!AH102+'10MAY'!AH102+'11JUN'!AH102+'12JUL'!AH102</f>
        <v>1402238.03</v>
      </c>
      <c r="AI102" s="51">
        <f>ORIGINAL!AC103-'TOTAL PMTS'!AH102</f>
        <v>-1312287.03</v>
      </c>
      <c r="AJ102" s="51">
        <f>ALLOCATION!Z103-'TOTAL PMTS'!AH102</f>
        <v>-1312287.03</v>
      </c>
    </row>
    <row r="103" spans="1:36">
      <c r="A103" s="124" t="s">
        <v>113</v>
      </c>
      <c r="B103" s="125" t="s">
        <v>288</v>
      </c>
      <c r="C103" s="127" t="s">
        <v>185</v>
      </c>
      <c r="D103" s="73">
        <f>'2SEPT'!D104+'3OCT'!D103+'4NOV'!D103+'5DEC'!D103+'6JAN'!D103+'7FEB'!D103+'8MAR'!D103+'9APR'!D103+'10MAY'!D103+'11JUN'!D103+'12JUL'!D103</f>
        <v>19973.1296</v>
      </c>
      <c r="E103" s="73">
        <f>'2SEPT'!E104+'3OCT'!E103+'4NOV'!E103+'5DEC'!E103+'6JAN'!E103+'7FEB'!E103+'8MAR'!E103+'9APR'!E103+'10MAY'!E103+'11JUN'!E103+'12JUL'!E103</f>
        <v>10936.2672</v>
      </c>
      <c r="F103" s="73">
        <f>'2SEPT'!F104+'3OCT'!F103+'4NOV'!F103+'5DEC'!F103+'6JAN'!F103+'7FEB'!F103+'8MAR'!F103+'9APR'!F103+'10MAY'!F103+'11JUN'!F103+'12JUL'!F103</f>
        <v>7805.1664000000001</v>
      </c>
      <c r="G103" s="73">
        <f>'2SEPT'!G104+'3OCT'!G103+'4NOV'!G103+'5DEC'!G103+'6JAN'!G103+'7FEB'!G103+'8MAR'!G103+'9APR'!G103+'10MAY'!G103+'11JUN'!G103+'12JUL'!G103</f>
        <v>5439.3584000000001</v>
      </c>
      <c r="H103" s="73">
        <f>'2SEPT'!H104+'3OCT'!H103+'4NOV'!H103+'5DEC'!H103+'6JAN'!H103+'7FEB'!H103+'8MAR'!H103+'9APR'!H103+'10MAY'!H103+'11JUN'!H103+'12JUL'!H103</f>
        <v>4114.0784000000003</v>
      </c>
      <c r="I103" s="104">
        <f>'2SEPT'!I104+'3OCT'!I103+'4NOV'!I103+'5DEC'!I103+'6JAN'!I103+'7FEB'!I103+'8MAR'!I103+'9APR'!I103+'10MAY'!I103+'11JUN'!I103+'12JUL'!I103</f>
        <v>48268</v>
      </c>
      <c r="J103" s="73" t="e">
        <f>'2SEPT'!K104+'3OCT'!K103+'4NOV'!J103+'5DEC'!J103+'6JAN'!J103+'7FEB'!J103+'8MAR'!J103+'9APR'!J103+'10MAY'!J103+'11JUN'!J103+'12JUL'!J103</f>
        <v>#VALUE!</v>
      </c>
      <c r="K103" s="73">
        <f>'2SEPT'!L104+'3OCT'!L103+'4NOV'!K103+'5DEC'!K103+'6JAN'!K103+'7FEB'!K103+'8MAR'!K103+'9APR'!K103+'10MAY'!K103+'11JUN'!K103+'12JUL'!K103</f>
        <v>0</v>
      </c>
      <c r="L103" s="73">
        <f>'2SEPT'!M104+'3OCT'!M103+'4NOV'!L103+'5DEC'!L103+'6JAN'!L103+'7FEB'!L103+'8MAR'!L103+'9APR'!L103+'10MAY'!L103+'11JUN'!L103+'12JUL'!L103</f>
        <v>0</v>
      </c>
      <c r="M103" s="73">
        <f>'2SEPT'!N104+'3OCT'!N103+'4NOV'!M103+'5DEC'!M103+'6JAN'!M103+'7FEB'!M103+'8MAR'!M103+'9APR'!M103+'10MAY'!M103+'11JUN'!M103+'12JUL'!M103</f>
        <v>0</v>
      </c>
      <c r="N103" s="73">
        <f>'2SEPT'!O104+'3OCT'!O103+'4NOV'!N103+'5DEC'!N103+'6JAN'!N103+'7FEB'!N103+'8MAR'!N103+'9APR'!N103+'10MAY'!N103+'11JUN'!N103+'12JUL'!N103</f>
        <v>0</v>
      </c>
      <c r="O103" s="73">
        <f>'2SEPT'!P104+'3OCT'!P103+'4NOV'!O103+'5DEC'!O103+'6JAN'!O103+'7FEB'!O103+'8MAR'!O103+'9APR'!O103+'10MAY'!O103+'11JUN'!O103+'12JUL'!O103</f>
        <v>0</v>
      </c>
      <c r="P103" s="73">
        <f>'2SEPT'!Q104+'3OCT'!Q103+'4NOV'!P103+'5DEC'!P103+'6JAN'!P103+'7FEB'!P103+'8MAR'!P103+'9APR'!P103+'10MAY'!P103+'11JUN'!P103+'12JUL'!P103</f>
        <v>0</v>
      </c>
      <c r="Q103" s="73">
        <f>'2SEPT'!R104+'3OCT'!R103+'4NOV'!Q103+'5DEC'!Q103+'6JAN'!Q103+'7FEB'!Q103+'8MAR'!Q103+'9APR'!Q103+'10MAY'!Q103+'11JUN'!Q103+'12JUL'!Q103</f>
        <v>0</v>
      </c>
      <c r="R103" s="73">
        <f>'2SEPT'!S104+'3OCT'!S103+'4NOV'!R103+'5DEC'!R103+'6JAN'!R103+'7FEB'!R103+'8MAR'!R103+'9APR'!R103+'10MAY'!R103+'11JUN'!R103+'12JUL'!R103</f>
        <v>0</v>
      </c>
      <c r="S103" s="73">
        <f>'2SEPT'!T104+'3OCT'!T103+'4NOV'!S103+'5DEC'!S103+'6JAN'!S103+'7FEB'!S103+'8MAR'!S103+'9APR'!S103+'10MAY'!S103+'11JUN'!S103+'12JUL'!S103</f>
        <v>0</v>
      </c>
      <c r="T103" s="105">
        <f>'2SEPT'!U104+'3OCT'!U103+'4NOV'!T103+'5DEC'!T103+'6JAN'!T103+'7FEB'!T103+'8MAR'!T103+'9APR'!T103+'10MAY'!T103+'11JUN'!T103+'12JUL'!T103</f>
        <v>0</v>
      </c>
      <c r="U103" s="73">
        <f>'2SEPT'!V104+'3OCT'!V103+'4NOV'!U103+'5DEC'!U103+'6JAN'!U103+'7FEB'!U103+'8MAR'!U103+'9APR'!U103+'10MAY'!U103+'11JUN'!U103+'12JUL'!U103</f>
        <v>0</v>
      </c>
      <c r="V103" s="73">
        <f>'2SEPT'!W104+'3OCT'!W103+'4NOV'!V103+'5DEC'!V103+'6JAN'!V103+'7FEB'!V103+'8MAR'!V103+'9APR'!V103+'10MAY'!V103+'11JUN'!V103+'12JUL'!V103</f>
        <v>0</v>
      </c>
      <c r="W103" s="73">
        <f>'2SEPT'!X104+'3OCT'!X103+'4NOV'!W103+'5DEC'!W103+'6JAN'!W103+'7FEB'!W103+'8MAR'!W103+'9APR'!W103+'10MAY'!W103+'11JUN'!W103+'12JUL'!W103</f>
        <v>0</v>
      </c>
      <c r="X103" s="73">
        <f>'2SEPT'!Y104+'3OCT'!Y103+'4NOV'!X103+'5DEC'!X103+'6JAN'!X103+'7FEB'!X103+'8MAR'!X103+'9APR'!X103+'10MAY'!X103+'11JUN'!X103+'12JUL'!X103</f>
        <v>0</v>
      </c>
      <c r="Y103" s="106">
        <f>'2SEPT'!Z104+'3OCT'!Z103+'4NOV'!Y103+'5DEC'!Y103+'6JAN'!Y103+'7FEB'!Y103+'8MAR'!Y103+'9APR'!Y103+'10MAY'!Y103+'11JUN'!Y103+'12JUL'!Y103</f>
        <v>0</v>
      </c>
      <c r="Z103" s="73">
        <f>'2SEPT'!AA104+'3OCT'!AA103+'4NOV'!Z103+'5DEC'!Z103+'6JAN'!Z103+'7FEB'!Z103+'8MAR'!Z103+'9APR'!Z103+'10MAY'!Z103+'11JUN'!Z103+'12JUL'!Z103</f>
        <v>0</v>
      </c>
      <c r="AA103" s="73">
        <f>'2SEPT'!AB104+'3OCT'!AB103+'4NOV'!AA103+'5DEC'!AA103+'6JAN'!AA103+'7FEB'!AA103+'8MAR'!AA103+'9APR'!AA103+'10MAY'!AA103+'11JUN'!AA103+'12JUL'!AA103</f>
        <v>0</v>
      </c>
      <c r="AB103" s="73">
        <f>'2SEPT'!AC104+'3OCT'!AC103+'4NOV'!AB103+'5DEC'!AB103+'6JAN'!AB103+'7FEB'!AB103+'8MAR'!AB103+'9APR'!AB103+'10MAY'!AB103+'11JUN'!AB103+'12JUL'!AB103</f>
        <v>0</v>
      </c>
      <c r="AC103" s="73">
        <f>'2SEPT'!AD104+'3OCT'!AD103+'4NOV'!AC103+'5DEC'!AC103+'6JAN'!AC103+'7FEB'!AC103+'8MAR'!AC103+'9APR'!AC103+'10MAY'!AC103+'11JUN'!AC103+'12JUL'!AC103</f>
        <v>0</v>
      </c>
      <c r="AD103" s="107">
        <f>'2SEPT'!AE104+'3OCT'!AE103+'4NOV'!AD103+'5DEC'!AD103+'6JAN'!AD103+'7FEB'!AD103+'8MAR'!AD103+'9APR'!AD103+'10MAY'!AD103+'11JUN'!AD103+'12JUL'!AD103</f>
        <v>0</v>
      </c>
      <c r="AE103" s="73">
        <f>'2SEPT'!AF104+'3OCT'!AF103+'4NOV'!AE103+'5DEC'!AE103+'6JAN'!AE103+'7FEB'!AE103+'8MAR'!AE103+'9APR'!AE103+'10MAY'!AE103+'11JUN'!AE103+'12JUL'!AE103</f>
        <v>0</v>
      </c>
      <c r="AF103" s="73">
        <f>'2SEPT'!AG104+'3OCT'!AG103+'4NOV'!AF103+'5DEC'!AF103+'6JAN'!AF103+'7FEB'!AF103+'8MAR'!AF103+'9APR'!AF103+'10MAY'!AF103+'11JUN'!AF103+'12JUL'!AF103</f>
        <v>0</v>
      </c>
      <c r="AG103" s="73">
        <f>'2SEPT'!AH104+'3OCT'!AH103+'4NOV'!AG103+'5DEC'!AG103+'6JAN'!AG103+'7FEB'!AG103+'8MAR'!AG103+'9APR'!AG103+'10MAY'!AG103+'11JUN'!AG103+'12JUL'!AG103</f>
        <v>0</v>
      </c>
      <c r="AH103" s="110">
        <f>'2SEPT'!AI104+'3OCT'!AI103+'4NOV'!AH103+'5DEC'!AH103+'6JAN'!AH103+'7FEB'!AH103+'8MAR'!AH103+'9APR'!AH103+'10MAY'!AH103+'11JUN'!AH103+'12JUL'!AH103</f>
        <v>624516</v>
      </c>
      <c r="AI103" s="51">
        <f>ORIGINAL!AC104-'TOTAL PMTS'!AH103</f>
        <v>-104033.96999999997</v>
      </c>
      <c r="AJ103" s="51">
        <f>ALLOCATION!Z104-'TOTAL PMTS'!AH103</f>
        <v>-104033.96999999997</v>
      </c>
    </row>
    <row r="104" spans="1:36">
      <c r="A104" s="124" t="s">
        <v>114</v>
      </c>
      <c r="B104" s="125" t="s">
        <v>289</v>
      </c>
      <c r="C104" s="132" t="s">
        <v>201</v>
      </c>
      <c r="D104" s="73">
        <f>'2SEPT'!D105+'3OCT'!D104+'4NOV'!D104+'5DEC'!D104+'6JAN'!D104+'7FEB'!D104+'8MAR'!D104+'9APR'!D104+'10MAY'!D104+'11JUN'!D104+'12JUL'!D104</f>
        <v>117819.45759999999</v>
      </c>
      <c r="E104" s="73">
        <f>'2SEPT'!E105+'3OCT'!E104+'4NOV'!E104+'5DEC'!E104+'6JAN'!E104+'7FEB'!E104+'8MAR'!E104+'9APR'!E104+'10MAY'!E104+'11JUN'!E104+'12JUL'!E104</f>
        <v>64514.3632</v>
      </c>
      <c r="F104" s="73">
        <f>'2SEPT'!F105+'3OCT'!F104+'4NOV'!F104+'5DEC'!F104+'6JAN'!F104+'7FEB'!F104+'8MAR'!F104+'9APR'!F104+'10MAY'!F104+'11JUN'!F104+'12JUL'!F104</f>
        <v>46044.618399999999</v>
      </c>
      <c r="G104" s="73">
        <f>'2SEPT'!G105+'3OCT'!G104+'4NOV'!G104+'5DEC'!G104+'6JAN'!G104+'7FEB'!G104+'8MAR'!G104+'9APR'!G104+'10MAY'!G104+'11JUN'!G104+'12JUL'!G104</f>
        <v>32087.3704</v>
      </c>
      <c r="H104" s="73">
        <f>'2SEPT'!H105+'3OCT'!H104+'4NOV'!H104+'5DEC'!H104+'6JAN'!H104+'7FEB'!H104+'8MAR'!H104+'9APR'!H104+'10MAY'!H104+'11JUN'!H104+'12JUL'!H104</f>
        <v>24261.190399999999</v>
      </c>
      <c r="I104" s="104">
        <f>'2SEPT'!I105+'3OCT'!I104+'4NOV'!I104+'5DEC'!I104+'6JAN'!I104+'7FEB'!I104+'8MAR'!I104+'9APR'!I104+'10MAY'!I104+'11JUN'!I104+'12JUL'!I104</f>
        <v>284727</v>
      </c>
      <c r="J104" s="73" t="e">
        <f>'2SEPT'!K105+'3OCT'!K104+'4NOV'!J104+'5DEC'!J104+'6JAN'!J104+'7FEB'!J104+'8MAR'!J104+'9APR'!J104+'10MAY'!J104+'11JUN'!J104+'12JUL'!J104</f>
        <v>#VALUE!</v>
      </c>
      <c r="K104" s="73">
        <f>'2SEPT'!L105+'3OCT'!L104+'4NOV'!K104+'5DEC'!K104+'6JAN'!K104+'7FEB'!K104+'8MAR'!K104+'9APR'!K104+'10MAY'!K104+'11JUN'!K104+'12JUL'!K104</f>
        <v>0</v>
      </c>
      <c r="L104" s="73">
        <f>'2SEPT'!M105+'3OCT'!M104+'4NOV'!L104+'5DEC'!L104+'6JAN'!L104+'7FEB'!L104+'8MAR'!L104+'9APR'!L104+'10MAY'!L104+'11JUN'!L104+'12JUL'!L104</f>
        <v>0</v>
      </c>
      <c r="M104" s="73">
        <f>'2SEPT'!N105+'3OCT'!N104+'4NOV'!M104+'5DEC'!M104+'6JAN'!M104+'7FEB'!M104+'8MAR'!M104+'9APR'!M104+'10MAY'!M104+'11JUN'!M104+'12JUL'!M104</f>
        <v>0</v>
      </c>
      <c r="N104" s="73">
        <f>'2SEPT'!O105+'3OCT'!O104+'4NOV'!N104+'5DEC'!N104+'6JAN'!N104+'7FEB'!N104+'8MAR'!N104+'9APR'!N104+'10MAY'!N104+'11JUN'!N104+'12JUL'!N104</f>
        <v>0</v>
      </c>
      <c r="O104" s="73">
        <f>'2SEPT'!P105+'3OCT'!P104+'4NOV'!O104+'5DEC'!O104+'6JAN'!O104+'7FEB'!O104+'8MAR'!O104+'9APR'!O104+'10MAY'!O104+'11JUN'!O104+'12JUL'!O104</f>
        <v>0</v>
      </c>
      <c r="P104" s="73">
        <f>'2SEPT'!Q105+'3OCT'!Q104+'4NOV'!P104+'5DEC'!P104+'6JAN'!P104+'7FEB'!P104+'8MAR'!P104+'9APR'!P104+'10MAY'!P104+'11JUN'!P104+'12JUL'!P104</f>
        <v>0</v>
      </c>
      <c r="Q104" s="73">
        <f>'2SEPT'!R105+'3OCT'!R104+'4NOV'!Q104+'5DEC'!Q104+'6JAN'!Q104+'7FEB'!Q104+'8MAR'!Q104+'9APR'!Q104+'10MAY'!Q104+'11JUN'!Q104+'12JUL'!Q104</f>
        <v>0</v>
      </c>
      <c r="R104" s="73">
        <f>'2SEPT'!S105+'3OCT'!S104+'4NOV'!R104+'5DEC'!R104+'6JAN'!R104+'7FEB'!R104+'8MAR'!R104+'9APR'!R104+'10MAY'!R104+'11JUN'!R104+'12JUL'!R104</f>
        <v>0</v>
      </c>
      <c r="S104" s="73">
        <f>'2SEPT'!T105+'3OCT'!T104+'4NOV'!S104+'5DEC'!S104+'6JAN'!S104+'7FEB'!S104+'8MAR'!S104+'9APR'!S104+'10MAY'!S104+'11JUN'!S104+'12JUL'!S104</f>
        <v>0</v>
      </c>
      <c r="T104" s="105">
        <f>'2SEPT'!U105+'3OCT'!U104+'4NOV'!T104+'5DEC'!T104+'6JAN'!T104+'7FEB'!T104+'8MAR'!T104+'9APR'!T104+'10MAY'!T104+'11JUN'!T104+'12JUL'!T104</f>
        <v>0</v>
      </c>
      <c r="U104" s="73">
        <f>'2SEPT'!V105+'3OCT'!V104+'4NOV'!U104+'5DEC'!U104+'6JAN'!U104+'7FEB'!U104+'8MAR'!U104+'9APR'!U104+'10MAY'!U104+'11JUN'!U104+'12JUL'!U104</f>
        <v>0</v>
      </c>
      <c r="V104" s="73">
        <f>'2SEPT'!W105+'3OCT'!W104+'4NOV'!V104+'5DEC'!V104+'6JAN'!V104+'7FEB'!V104+'8MAR'!V104+'9APR'!V104+'10MAY'!V104+'11JUN'!V104+'12JUL'!V104</f>
        <v>0</v>
      </c>
      <c r="W104" s="73">
        <f>'2SEPT'!X105+'3OCT'!X104+'4NOV'!W104+'5DEC'!W104+'6JAN'!W104+'7FEB'!W104+'8MAR'!W104+'9APR'!W104+'10MAY'!W104+'11JUN'!W104+'12JUL'!W104</f>
        <v>0</v>
      </c>
      <c r="X104" s="73">
        <f>'2SEPT'!Y105+'3OCT'!Y104+'4NOV'!X104+'5DEC'!X104+'6JAN'!X104+'7FEB'!X104+'8MAR'!X104+'9APR'!X104+'10MAY'!X104+'11JUN'!X104+'12JUL'!X104</f>
        <v>0</v>
      </c>
      <c r="Y104" s="106">
        <f>'2SEPT'!Z105+'3OCT'!Z104+'4NOV'!Y104+'5DEC'!Y104+'6JAN'!Y104+'7FEB'!Y104+'8MAR'!Y104+'9APR'!Y104+'10MAY'!Y104+'11JUN'!Y104+'12JUL'!Y104</f>
        <v>0</v>
      </c>
      <c r="Z104" s="73">
        <f>'2SEPT'!AA105+'3OCT'!AA104+'4NOV'!Z104+'5DEC'!Z104+'6JAN'!Z104+'7FEB'!Z104+'8MAR'!Z104+'9APR'!Z104+'10MAY'!Z104+'11JUN'!Z104+'12JUL'!Z104</f>
        <v>0</v>
      </c>
      <c r="AA104" s="73">
        <f>'2SEPT'!AB105+'3OCT'!AB104+'4NOV'!AA104+'5DEC'!AA104+'6JAN'!AA104+'7FEB'!AA104+'8MAR'!AA104+'9APR'!AA104+'10MAY'!AA104+'11JUN'!AA104+'12JUL'!AA104</f>
        <v>0</v>
      </c>
      <c r="AB104" s="73">
        <f>'2SEPT'!AC105+'3OCT'!AC104+'4NOV'!AB104+'5DEC'!AB104+'6JAN'!AB104+'7FEB'!AB104+'8MAR'!AB104+'9APR'!AB104+'10MAY'!AB104+'11JUN'!AB104+'12JUL'!AB104</f>
        <v>0</v>
      </c>
      <c r="AC104" s="73">
        <f>'2SEPT'!AD105+'3OCT'!AD104+'4NOV'!AC104+'5DEC'!AC104+'6JAN'!AC104+'7FEB'!AC104+'8MAR'!AC104+'9APR'!AC104+'10MAY'!AC104+'11JUN'!AC104+'12JUL'!AC104</f>
        <v>0</v>
      </c>
      <c r="AD104" s="107">
        <f>'2SEPT'!AE105+'3OCT'!AE104+'4NOV'!AD104+'5DEC'!AD104+'6JAN'!AD104+'7FEB'!AD104+'8MAR'!AD104+'9APR'!AD104+'10MAY'!AD104+'11JUN'!AD104+'12JUL'!AD104</f>
        <v>0</v>
      </c>
      <c r="AE104" s="73">
        <f>'2SEPT'!AF105+'3OCT'!AF104+'4NOV'!AE104+'5DEC'!AE104+'6JAN'!AE104+'7FEB'!AE104+'8MAR'!AE104+'9APR'!AE104+'10MAY'!AE104+'11JUN'!AE104+'12JUL'!AE104</f>
        <v>0</v>
      </c>
      <c r="AF104" s="73">
        <f>'2SEPT'!AG105+'3OCT'!AG104+'4NOV'!AF104+'5DEC'!AF104+'6JAN'!AF104+'7FEB'!AF104+'8MAR'!AF104+'9APR'!AF104+'10MAY'!AF104+'11JUN'!AF104+'12JUL'!AF104</f>
        <v>0</v>
      </c>
      <c r="AG104" s="73">
        <f>'2SEPT'!AH105+'3OCT'!AH104+'4NOV'!AG104+'5DEC'!AG104+'6JAN'!AG104+'7FEB'!AG104+'8MAR'!AG104+'9APR'!AG104+'10MAY'!AG104+'11JUN'!AG104+'12JUL'!AG104</f>
        <v>0</v>
      </c>
      <c r="AH104" s="110">
        <f>'2SEPT'!AI105+'3OCT'!AI104+'4NOV'!AH104+'5DEC'!AH104+'6JAN'!AH104+'7FEB'!AH104+'8MAR'!AH104+'9APR'!AH104+'10MAY'!AH104+'11JUN'!AH104+'12JUL'!AH104</f>
        <v>181979.03</v>
      </c>
      <c r="AI104" s="51">
        <f>ORIGINAL!AC105-'TOTAL PMTS'!AH104</f>
        <v>944540.5</v>
      </c>
      <c r="AJ104" s="51">
        <f>ALLOCATION!Z105-'TOTAL PMTS'!AH104</f>
        <v>944540.5</v>
      </c>
    </row>
    <row r="105" spans="1:36">
      <c r="A105" s="124" t="s">
        <v>115</v>
      </c>
      <c r="B105" s="125" t="s">
        <v>290</v>
      </c>
      <c r="C105" s="129" t="s">
        <v>187</v>
      </c>
      <c r="D105" s="73">
        <f>'2SEPT'!D106+'3OCT'!D105+'4NOV'!D105+'5DEC'!D105+'6JAN'!D105+'7FEB'!D105+'8MAR'!D105+'9APR'!D105+'10MAY'!D105+'11JUN'!D105+'12JUL'!D105</f>
        <v>248572.3216</v>
      </c>
      <c r="E105" s="73">
        <f>'2SEPT'!E106+'3OCT'!E105+'4NOV'!E105+'5DEC'!E105+'6JAN'!E105+'7FEB'!E105+'8MAR'!E105+'9APR'!E105+'10MAY'!E105+'11JUN'!E105+'12JUL'!E105</f>
        <v>136111.8112</v>
      </c>
      <c r="F105" s="73">
        <f>'2SEPT'!F106+'3OCT'!F105+'4NOV'!F105+'5DEC'!F105+'6JAN'!F105+'7FEB'!F105+'8MAR'!F105+'9APR'!F105+'10MAY'!F105+'11JUN'!F105+'12JUL'!F105</f>
        <v>97142.894400000005</v>
      </c>
      <c r="G105" s="73">
        <f>'2SEPT'!G106+'3OCT'!G105+'4NOV'!G105+'5DEC'!G105+'6JAN'!G105+'7FEB'!G105+'8MAR'!G105+'9APR'!G105+'10MAY'!G105+'11JUN'!G105+'12JUL'!G105</f>
        <v>67692.926399999997</v>
      </c>
      <c r="H105" s="73">
        <f>'2SEPT'!H106+'3OCT'!H105+'4NOV'!H105+'5DEC'!H105+'6JAN'!H105+'7FEB'!H105+'8MAR'!H105+'9APR'!H105+'10MAY'!H105+'11JUN'!H105+'12JUL'!H105</f>
        <v>51183.046399999999</v>
      </c>
      <c r="I105" s="104">
        <f>'2SEPT'!I106+'3OCT'!I105+'4NOV'!I105+'5DEC'!I105+'6JAN'!I105+'7FEB'!I105+'8MAR'!I105+'9APR'!I105+'10MAY'!I105+'11JUN'!I105+'12JUL'!I105</f>
        <v>600703</v>
      </c>
      <c r="J105" s="73" t="e">
        <f>'2SEPT'!K106+'3OCT'!K105+'4NOV'!J105+'5DEC'!J105+'6JAN'!J105+'7FEB'!J105+'8MAR'!J105+'9APR'!J105+'10MAY'!J105+'11JUN'!J105+'12JUL'!J105</f>
        <v>#VALUE!</v>
      </c>
      <c r="K105" s="73">
        <f>'2SEPT'!L106+'3OCT'!L105+'4NOV'!K105+'5DEC'!K105+'6JAN'!K105+'7FEB'!K105+'8MAR'!K105+'9APR'!K105+'10MAY'!K105+'11JUN'!K105+'12JUL'!K105</f>
        <v>0</v>
      </c>
      <c r="L105" s="73">
        <f>'2SEPT'!M106+'3OCT'!M105+'4NOV'!L105+'5DEC'!L105+'6JAN'!L105+'7FEB'!L105+'8MAR'!L105+'9APR'!L105+'10MAY'!L105+'11JUN'!L105+'12JUL'!L105</f>
        <v>0</v>
      </c>
      <c r="M105" s="73">
        <f>'2SEPT'!N106+'3OCT'!N105+'4NOV'!M105+'5DEC'!M105+'6JAN'!M105+'7FEB'!M105+'8MAR'!M105+'9APR'!M105+'10MAY'!M105+'11JUN'!M105+'12JUL'!M105</f>
        <v>0</v>
      </c>
      <c r="N105" s="73">
        <f>'2SEPT'!O106+'3OCT'!O105+'4NOV'!N105+'5DEC'!N105+'6JAN'!N105+'7FEB'!N105+'8MAR'!N105+'9APR'!N105+'10MAY'!N105+'11JUN'!N105+'12JUL'!N105</f>
        <v>0</v>
      </c>
      <c r="O105" s="73">
        <f>'2SEPT'!P106+'3OCT'!P105+'4NOV'!O105+'5DEC'!O105+'6JAN'!O105+'7FEB'!O105+'8MAR'!O105+'9APR'!O105+'10MAY'!O105+'11JUN'!O105+'12JUL'!O105</f>
        <v>0</v>
      </c>
      <c r="P105" s="73">
        <f>'2SEPT'!Q106+'3OCT'!Q105+'4NOV'!P105+'5DEC'!P105+'6JAN'!P105+'7FEB'!P105+'8MAR'!P105+'9APR'!P105+'10MAY'!P105+'11JUN'!P105+'12JUL'!P105</f>
        <v>0</v>
      </c>
      <c r="Q105" s="73">
        <f>'2SEPT'!R106+'3OCT'!R105+'4NOV'!Q105+'5DEC'!Q105+'6JAN'!Q105+'7FEB'!Q105+'8MAR'!Q105+'9APR'!Q105+'10MAY'!Q105+'11JUN'!Q105+'12JUL'!Q105</f>
        <v>0</v>
      </c>
      <c r="R105" s="73">
        <f>'2SEPT'!S106+'3OCT'!S105+'4NOV'!R105+'5DEC'!R105+'6JAN'!R105+'7FEB'!R105+'8MAR'!R105+'9APR'!R105+'10MAY'!R105+'11JUN'!R105+'12JUL'!R105</f>
        <v>0</v>
      </c>
      <c r="S105" s="73">
        <f>'2SEPT'!T106+'3OCT'!T105+'4NOV'!S105+'5DEC'!S105+'6JAN'!S105+'7FEB'!S105+'8MAR'!S105+'9APR'!S105+'10MAY'!S105+'11JUN'!S105+'12JUL'!S105</f>
        <v>0</v>
      </c>
      <c r="T105" s="105">
        <f>'2SEPT'!U106+'3OCT'!U105+'4NOV'!T105+'5DEC'!T105+'6JAN'!T105+'7FEB'!T105+'8MAR'!T105+'9APR'!T105+'10MAY'!T105+'11JUN'!T105+'12JUL'!T105</f>
        <v>0</v>
      </c>
      <c r="U105" s="73">
        <f>'2SEPT'!V106+'3OCT'!V105+'4NOV'!U105+'5DEC'!U105+'6JAN'!U105+'7FEB'!U105+'8MAR'!U105+'9APR'!U105+'10MAY'!U105+'11JUN'!U105+'12JUL'!U105</f>
        <v>0</v>
      </c>
      <c r="V105" s="73">
        <f>'2SEPT'!W106+'3OCT'!W105+'4NOV'!V105+'5DEC'!V105+'6JAN'!V105+'7FEB'!V105+'8MAR'!V105+'9APR'!V105+'10MAY'!V105+'11JUN'!V105+'12JUL'!V105</f>
        <v>0</v>
      </c>
      <c r="W105" s="73">
        <f>'2SEPT'!X106+'3OCT'!X105+'4NOV'!W105+'5DEC'!W105+'6JAN'!W105+'7FEB'!W105+'8MAR'!W105+'9APR'!W105+'10MAY'!W105+'11JUN'!W105+'12JUL'!W105</f>
        <v>0</v>
      </c>
      <c r="X105" s="73">
        <f>'2SEPT'!Y106+'3OCT'!Y105+'4NOV'!X105+'5DEC'!X105+'6JAN'!X105+'7FEB'!X105+'8MAR'!X105+'9APR'!X105+'10MAY'!X105+'11JUN'!X105+'12JUL'!X105</f>
        <v>0</v>
      </c>
      <c r="Y105" s="106">
        <f>'2SEPT'!Z106+'3OCT'!Z105+'4NOV'!Y105+'5DEC'!Y105+'6JAN'!Y105+'7FEB'!Y105+'8MAR'!Y105+'9APR'!Y105+'10MAY'!Y105+'11JUN'!Y105+'12JUL'!Y105</f>
        <v>0</v>
      </c>
      <c r="Z105" s="73">
        <f>'2SEPT'!AA106+'3OCT'!AA105+'4NOV'!Z105+'5DEC'!Z105+'6JAN'!Z105+'7FEB'!Z105+'8MAR'!Z105+'9APR'!Z105+'10MAY'!Z105+'11JUN'!Z105+'12JUL'!Z105</f>
        <v>0</v>
      </c>
      <c r="AA105" s="73">
        <f>'2SEPT'!AB106+'3OCT'!AB105+'4NOV'!AA105+'5DEC'!AA105+'6JAN'!AA105+'7FEB'!AA105+'8MAR'!AA105+'9APR'!AA105+'10MAY'!AA105+'11JUN'!AA105+'12JUL'!AA105</f>
        <v>0</v>
      </c>
      <c r="AB105" s="73">
        <f>'2SEPT'!AC106+'3OCT'!AC105+'4NOV'!AB105+'5DEC'!AB105+'6JAN'!AB105+'7FEB'!AB105+'8MAR'!AB105+'9APR'!AB105+'10MAY'!AB105+'11JUN'!AB105+'12JUL'!AB105</f>
        <v>0</v>
      </c>
      <c r="AC105" s="73">
        <f>'2SEPT'!AD106+'3OCT'!AD105+'4NOV'!AC105+'5DEC'!AC105+'6JAN'!AC105+'7FEB'!AC105+'8MAR'!AC105+'9APR'!AC105+'10MAY'!AC105+'11JUN'!AC105+'12JUL'!AC105</f>
        <v>0</v>
      </c>
      <c r="AD105" s="107">
        <f>'2SEPT'!AE106+'3OCT'!AE105+'4NOV'!AD105+'5DEC'!AD105+'6JAN'!AD105+'7FEB'!AD105+'8MAR'!AD105+'9APR'!AD105+'10MAY'!AD105+'11JUN'!AD105+'12JUL'!AD105</f>
        <v>0</v>
      </c>
      <c r="AE105" s="73">
        <f>'2SEPT'!AF106+'3OCT'!AF105+'4NOV'!AE105+'5DEC'!AE105+'6JAN'!AE105+'7FEB'!AE105+'8MAR'!AE105+'9APR'!AE105+'10MAY'!AE105+'11JUN'!AE105+'12JUL'!AE105</f>
        <v>0</v>
      </c>
      <c r="AF105" s="73">
        <f>'2SEPT'!AG106+'3OCT'!AG105+'4NOV'!AF105+'5DEC'!AF105+'6JAN'!AF105+'7FEB'!AF105+'8MAR'!AF105+'9APR'!AF105+'10MAY'!AF105+'11JUN'!AF105+'12JUL'!AF105</f>
        <v>0</v>
      </c>
      <c r="AG105" s="73">
        <f>'2SEPT'!AH106+'3OCT'!AH105+'4NOV'!AG105+'5DEC'!AG105+'6JAN'!AG105+'7FEB'!AG105+'8MAR'!AG105+'9APR'!AG105+'10MAY'!AG105+'11JUN'!AG105+'12JUL'!AG105</f>
        <v>0</v>
      </c>
      <c r="AH105" s="110">
        <f>'2SEPT'!AI106+'3OCT'!AI105+'4NOV'!AH105+'5DEC'!AH105+'6JAN'!AH105+'7FEB'!AH105+'8MAR'!AH105+'9APR'!AH105+'10MAY'!AH105+'11JUN'!AH105+'12JUL'!AH105</f>
        <v>516874.52999999997</v>
      </c>
      <c r="AI105" s="51">
        <f>ORIGINAL!AC106-'TOTAL PMTS'!AH105</f>
        <v>-38314.349999999977</v>
      </c>
      <c r="AJ105" s="51">
        <f>ALLOCATION!Z106-'TOTAL PMTS'!AH105</f>
        <v>-38314.349999999977</v>
      </c>
    </row>
    <row r="106" spans="1:36">
      <c r="A106" s="124" t="s">
        <v>116</v>
      </c>
      <c r="B106" s="125" t="s">
        <v>291</v>
      </c>
      <c r="C106" s="126" t="s">
        <v>183</v>
      </c>
      <c r="D106" s="73">
        <f>'2SEPT'!D107+'3OCT'!D106+'4NOV'!D106+'5DEC'!D106+'6JAN'!D106+'7FEB'!D106+'8MAR'!D106+'9APR'!D106+'10MAY'!D106+'11JUN'!D106+'12JUL'!D106</f>
        <v>108794.24220000001</v>
      </c>
      <c r="E106" s="73">
        <f>'2SEPT'!E107+'3OCT'!E106+'4NOV'!E106+'5DEC'!E106+'6JAN'!E106+'7FEB'!E106+'8MAR'!E106+'9APR'!E106+'10MAY'!E106+'11JUN'!E106+'12JUL'!E106</f>
        <v>59571.965400000001</v>
      </c>
      <c r="F106" s="73">
        <f>'2SEPT'!F107+'3OCT'!F106+'4NOV'!F106+'5DEC'!F106+'6JAN'!F106+'7FEB'!F106+'8MAR'!F106+'9APR'!F106+'10MAY'!F106+'11JUN'!F106+'12JUL'!F106</f>
        <v>42516.742299999998</v>
      </c>
      <c r="G106" s="73">
        <f>'2SEPT'!G107+'3OCT'!G106+'4NOV'!G106+'5DEC'!G106+'6JAN'!G106+'7FEB'!G106+'8MAR'!G106+'9APR'!G106+'10MAY'!G106+'11JUN'!G106+'12JUL'!G106</f>
        <v>29629.9113</v>
      </c>
      <c r="H106" s="73">
        <f>'2SEPT'!H107+'3OCT'!H106+'4NOV'!H106+'5DEC'!H106+'6JAN'!H106+'7FEB'!H106+'8MAR'!H106+'9APR'!H106+'10MAY'!H106+'11JUN'!H106+'12JUL'!H106</f>
        <v>22400.138800000001</v>
      </c>
      <c r="I106" s="104">
        <f>'2SEPT'!I107+'3OCT'!I106+'4NOV'!I106+'5DEC'!I106+'6JAN'!I106+'7FEB'!I106+'8MAR'!I106+'9APR'!I106+'10MAY'!I106+'11JUN'!I106+'12JUL'!I106</f>
        <v>262913</v>
      </c>
      <c r="J106" s="73" t="e">
        <f>'2SEPT'!K107+'3OCT'!K106+'4NOV'!J106+'5DEC'!J106+'6JAN'!J106+'7FEB'!J106+'8MAR'!J106+'9APR'!J106+'10MAY'!J106+'11JUN'!J106+'12JUL'!J106</f>
        <v>#VALUE!</v>
      </c>
      <c r="K106" s="73">
        <f>'2SEPT'!L107+'3OCT'!L106+'4NOV'!K106+'5DEC'!K106+'6JAN'!K106+'7FEB'!K106+'8MAR'!K106+'9APR'!K106+'10MAY'!K106+'11JUN'!K106+'12JUL'!K106</f>
        <v>0</v>
      </c>
      <c r="L106" s="73">
        <f>'2SEPT'!M107+'3OCT'!M106+'4NOV'!L106+'5DEC'!L106+'6JAN'!L106+'7FEB'!L106+'8MAR'!L106+'9APR'!L106+'10MAY'!L106+'11JUN'!L106+'12JUL'!L106</f>
        <v>0</v>
      </c>
      <c r="M106" s="73">
        <f>'2SEPT'!N107+'3OCT'!N106+'4NOV'!M106+'5DEC'!M106+'6JAN'!M106+'7FEB'!M106+'8MAR'!M106+'9APR'!M106+'10MAY'!M106+'11JUN'!M106+'12JUL'!M106</f>
        <v>0</v>
      </c>
      <c r="N106" s="73">
        <f>'2SEPT'!O107+'3OCT'!O106+'4NOV'!N106+'5DEC'!N106+'6JAN'!N106+'7FEB'!N106+'8MAR'!N106+'9APR'!N106+'10MAY'!N106+'11JUN'!N106+'12JUL'!N106</f>
        <v>0</v>
      </c>
      <c r="O106" s="73">
        <f>'2SEPT'!P107+'3OCT'!P106+'4NOV'!O106+'5DEC'!O106+'6JAN'!O106+'7FEB'!O106+'8MAR'!O106+'9APR'!O106+'10MAY'!O106+'11JUN'!O106+'12JUL'!O106</f>
        <v>0</v>
      </c>
      <c r="P106" s="73">
        <f>'2SEPT'!Q107+'3OCT'!Q106+'4NOV'!P106+'5DEC'!P106+'6JAN'!P106+'7FEB'!P106+'8MAR'!P106+'9APR'!P106+'10MAY'!P106+'11JUN'!P106+'12JUL'!P106</f>
        <v>0</v>
      </c>
      <c r="Q106" s="73">
        <f>'2SEPT'!R107+'3OCT'!R106+'4NOV'!Q106+'5DEC'!Q106+'6JAN'!Q106+'7FEB'!Q106+'8MAR'!Q106+'9APR'!Q106+'10MAY'!Q106+'11JUN'!Q106+'12JUL'!Q106</f>
        <v>0</v>
      </c>
      <c r="R106" s="73">
        <f>'2SEPT'!S107+'3OCT'!S106+'4NOV'!R106+'5DEC'!R106+'6JAN'!R106+'7FEB'!R106+'8MAR'!R106+'9APR'!R106+'10MAY'!R106+'11JUN'!R106+'12JUL'!R106</f>
        <v>0</v>
      </c>
      <c r="S106" s="73">
        <f>'2SEPT'!T107+'3OCT'!T106+'4NOV'!S106+'5DEC'!S106+'6JAN'!S106+'7FEB'!S106+'8MAR'!S106+'9APR'!S106+'10MAY'!S106+'11JUN'!S106+'12JUL'!S106</f>
        <v>0</v>
      </c>
      <c r="T106" s="105">
        <f>'2SEPT'!U107+'3OCT'!U106+'4NOV'!T106+'5DEC'!T106+'6JAN'!T106+'7FEB'!T106+'8MAR'!T106+'9APR'!T106+'10MAY'!T106+'11JUN'!T106+'12JUL'!T106</f>
        <v>0</v>
      </c>
      <c r="U106" s="73">
        <f>'2SEPT'!V107+'3OCT'!V106+'4NOV'!U106+'5DEC'!U106+'6JAN'!U106+'7FEB'!U106+'8MAR'!U106+'9APR'!U106+'10MAY'!U106+'11JUN'!U106+'12JUL'!U106</f>
        <v>0</v>
      </c>
      <c r="V106" s="73">
        <f>'2SEPT'!W107+'3OCT'!W106+'4NOV'!V106+'5DEC'!V106+'6JAN'!V106+'7FEB'!V106+'8MAR'!V106+'9APR'!V106+'10MAY'!V106+'11JUN'!V106+'12JUL'!V106</f>
        <v>0</v>
      </c>
      <c r="W106" s="73">
        <f>'2SEPT'!X107+'3OCT'!X106+'4NOV'!W106+'5DEC'!W106+'6JAN'!W106+'7FEB'!W106+'8MAR'!W106+'9APR'!W106+'10MAY'!W106+'11JUN'!W106+'12JUL'!W106</f>
        <v>0</v>
      </c>
      <c r="X106" s="73">
        <f>'2SEPT'!Y107+'3OCT'!Y106+'4NOV'!X106+'5DEC'!X106+'6JAN'!X106+'7FEB'!X106+'8MAR'!X106+'9APR'!X106+'10MAY'!X106+'11JUN'!X106+'12JUL'!X106</f>
        <v>0</v>
      </c>
      <c r="Y106" s="106">
        <f>'2SEPT'!Z107+'3OCT'!Z106+'4NOV'!Y106+'5DEC'!Y106+'6JAN'!Y106+'7FEB'!Y106+'8MAR'!Y106+'9APR'!Y106+'10MAY'!Y106+'11JUN'!Y106+'12JUL'!Y106</f>
        <v>0</v>
      </c>
      <c r="Z106" s="73">
        <f>'2SEPT'!AA107+'3OCT'!AA106+'4NOV'!Z106+'5DEC'!Z106+'6JAN'!Z106+'7FEB'!Z106+'8MAR'!Z106+'9APR'!Z106+'10MAY'!Z106+'11JUN'!Z106+'12JUL'!Z106</f>
        <v>0</v>
      </c>
      <c r="AA106" s="73">
        <f>'2SEPT'!AB107+'3OCT'!AB106+'4NOV'!AA106+'5DEC'!AA106+'6JAN'!AA106+'7FEB'!AA106+'8MAR'!AA106+'9APR'!AA106+'10MAY'!AA106+'11JUN'!AA106+'12JUL'!AA106</f>
        <v>0</v>
      </c>
      <c r="AB106" s="73">
        <f>'2SEPT'!AC107+'3OCT'!AC106+'4NOV'!AB106+'5DEC'!AB106+'6JAN'!AB106+'7FEB'!AB106+'8MAR'!AB106+'9APR'!AB106+'10MAY'!AB106+'11JUN'!AB106+'12JUL'!AB106</f>
        <v>0</v>
      </c>
      <c r="AC106" s="73">
        <f>'2SEPT'!AD107+'3OCT'!AD106+'4NOV'!AC106+'5DEC'!AC106+'6JAN'!AC106+'7FEB'!AC106+'8MAR'!AC106+'9APR'!AC106+'10MAY'!AC106+'11JUN'!AC106+'12JUL'!AC106</f>
        <v>0</v>
      </c>
      <c r="AD106" s="107">
        <f>'2SEPT'!AE107+'3OCT'!AE106+'4NOV'!AD106+'5DEC'!AD106+'6JAN'!AD106+'7FEB'!AD106+'8MAR'!AD106+'9APR'!AD106+'10MAY'!AD106+'11JUN'!AD106+'12JUL'!AD106</f>
        <v>0</v>
      </c>
      <c r="AE106" s="73">
        <f>'2SEPT'!AF107+'3OCT'!AF106+'4NOV'!AE106+'5DEC'!AE106+'6JAN'!AE106+'7FEB'!AE106+'8MAR'!AE106+'9APR'!AE106+'10MAY'!AE106+'11JUN'!AE106+'12JUL'!AE106</f>
        <v>0</v>
      </c>
      <c r="AF106" s="73">
        <f>'2SEPT'!AG107+'3OCT'!AG106+'4NOV'!AF106+'5DEC'!AF106+'6JAN'!AF106+'7FEB'!AF106+'8MAR'!AF106+'9APR'!AF106+'10MAY'!AF106+'11JUN'!AF106+'12JUL'!AF106</f>
        <v>0</v>
      </c>
      <c r="AG106" s="73">
        <f>'2SEPT'!AH107+'3OCT'!AH106+'4NOV'!AG106+'5DEC'!AG106+'6JAN'!AG106+'7FEB'!AG106+'8MAR'!AG106+'9APR'!AG106+'10MAY'!AG106+'11JUN'!AG106+'12JUL'!AG106</f>
        <v>0</v>
      </c>
      <c r="AH106" s="110">
        <f>'2SEPT'!AI107+'3OCT'!AI106+'4NOV'!AH106+'5DEC'!AH106+'6JAN'!AH106+'7FEB'!AH106+'8MAR'!AH106+'9APR'!AH106+'10MAY'!AH106+'11JUN'!AH106+'12JUL'!AH106</f>
        <v>483783.18</v>
      </c>
      <c r="AI106" s="51">
        <f>ORIGINAL!AC107-'TOTAL PMTS'!AH106</f>
        <v>1177199.26</v>
      </c>
      <c r="AJ106" s="51">
        <f>ALLOCATION!Z107-'TOTAL PMTS'!AH106</f>
        <v>1177199.26</v>
      </c>
    </row>
    <row r="107" spans="1:36">
      <c r="A107" s="124" t="s">
        <v>117</v>
      </c>
      <c r="B107" s="125" t="s">
        <v>292</v>
      </c>
      <c r="C107" s="129" t="s">
        <v>187</v>
      </c>
      <c r="D107" s="73">
        <f>'2SEPT'!D108+'3OCT'!D107+'4NOV'!D107+'5DEC'!D107+'6JAN'!D107+'7FEB'!D107+'8MAR'!D107+'9APR'!D107+'10MAY'!D107+'11JUN'!D107+'12JUL'!D107</f>
        <v>322854.70980000001</v>
      </c>
      <c r="E107" s="73">
        <f>'2SEPT'!E108+'3OCT'!E107+'4NOV'!E107+'5DEC'!E107+'6JAN'!E107+'7FEB'!E107+'8MAR'!E107+'9APR'!E107+'10MAY'!E107+'11JUN'!E107+'12JUL'!E107</f>
        <v>176784.89860000001</v>
      </c>
      <c r="F107" s="73">
        <f>'2SEPT'!F108+'3OCT'!F107+'4NOV'!F107+'5DEC'!F107+'6JAN'!F107+'7FEB'!F107+'8MAR'!F107+'9APR'!F107+'10MAY'!F107+'11JUN'!F107+'12JUL'!F107</f>
        <v>126175.3257</v>
      </c>
      <c r="G107" s="73">
        <f>'2SEPT'!G108+'3OCT'!G107+'4NOV'!G107+'5DEC'!G107+'6JAN'!G107+'7FEB'!G107+'8MAR'!G107+'9APR'!G107+'10MAY'!G107+'11JUN'!G107+'12JUL'!G107</f>
        <v>87923.1967</v>
      </c>
      <c r="H107" s="73">
        <f>'2SEPT'!H108+'3OCT'!H107+'4NOV'!H107+'5DEC'!H107+'6JAN'!H107+'7FEB'!H107+'8MAR'!H107+'9APR'!H107+'10MAY'!H107+'11JUN'!H107+'12JUL'!H107</f>
        <v>66481.869200000001</v>
      </c>
      <c r="I107" s="104">
        <f>'2SEPT'!I108+'3OCT'!I107+'4NOV'!I107+'5DEC'!I107+'6JAN'!I107+'7FEB'!I107+'8MAR'!I107+'9APR'!I107+'10MAY'!I107+'11JUN'!I107+'12JUL'!I107</f>
        <v>780220</v>
      </c>
      <c r="J107" s="73" t="e">
        <f>'2SEPT'!K108+'3OCT'!K107+'4NOV'!J107+'5DEC'!J107+'6JAN'!J107+'7FEB'!J107+'8MAR'!J107+'9APR'!J107+'10MAY'!J107+'11JUN'!J107+'12JUL'!J107</f>
        <v>#VALUE!</v>
      </c>
      <c r="K107" s="73">
        <f>'2SEPT'!L108+'3OCT'!L107+'4NOV'!K107+'5DEC'!K107+'6JAN'!K107+'7FEB'!K107+'8MAR'!K107+'9APR'!K107+'10MAY'!K107+'11JUN'!K107+'12JUL'!K107</f>
        <v>0</v>
      </c>
      <c r="L107" s="73">
        <f>'2SEPT'!M108+'3OCT'!M107+'4NOV'!L107+'5DEC'!L107+'6JAN'!L107+'7FEB'!L107+'8MAR'!L107+'9APR'!L107+'10MAY'!L107+'11JUN'!L107+'12JUL'!L107</f>
        <v>0</v>
      </c>
      <c r="M107" s="73">
        <f>'2SEPT'!N108+'3OCT'!N107+'4NOV'!M107+'5DEC'!M107+'6JAN'!M107+'7FEB'!M107+'8MAR'!M107+'9APR'!M107+'10MAY'!M107+'11JUN'!M107+'12JUL'!M107</f>
        <v>0</v>
      </c>
      <c r="N107" s="73">
        <f>'2SEPT'!O108+'3OCT'!O107+'4NOV'!N107+'5DEC'!N107+'6JAN'!N107+'7FEB'!N107+'8MAR'!N107+'9APR'!N107+'10MAY'!N107+'11JUN'!N107+'12JUL'!N107</f>
        <v>0</v>
      </c>
      <c r="O107" s="73">
        <f>'2SEPT'!P108+'3OCT'!P107+'4NOV'!O107+'5DEC'!O107+'6JAN'!O107+'7FEB'!O107+'8MAR'!O107+'9APR'!O107+'10MAY'!O107+'11JUN'!O107+'12JUL'!O107</f>
        <v>0</v>
      </c>
      <c r="P107" s="73">
        <f>'2SEPT'!Q108+'3OCT'!Q107+'4NOV'!P107+'5DEC'!P107+'6JAN'!P107+'7FEB'!P107+'8MAR'!P107+'9APR'!P107+'10MAY'!P107+'11JUN'!P107+'12JUL'!P107</f>
        <v>0</v>
      </c>
      <c r="Q107" s="73">
        <f>'2SEPT'!R108+'3OCT'!R107+'4NOV'!Q107+'5DEC'!Q107+'6JAN'!Q107+'7FEB'!Q107+'8MAR'!Q107+'9APR'!Q107+'10MAY'!Q107+'11JUN'!Q107+'12JUL'!Q107</f>
        <v>0</v>
      </c>
      <c r="R107" s="73">
        <f>'2SEPT'!S108+'3OCT'!S107+'4NOV'!R107+'5DEC'!R107+'6JAN'!R107+'7FEB'!R107+'8MAR'!R107+'9APR'!R107+'10MAY'!R107+'11JUN'!R107+'12JUL'!R107</f>
        <v>0</v>
      </c>
      <c r="S107" s="73">
        <f>'2SEPT'!T108+'3OCT'!T107+'4NOV'!S107+'5DEC'!S107+'6JAN'!S107+'7FEB'!S107+'8MAR'!S107+'9APR'!S107+'10MAY'!S107+'11JUN'!S107+'12JUL'!S107</f>
        <v>0</v>
      </c>
      <c r="T107" s="105">
        <f>'2SEPT'!U108+'3OCT'!U107+'4NOV'!T107+'5DEC'!T107+'6JAN'!T107+'7FEB'!T107+'8MAR'!T107+'9APR'!T107+'10MAY'!T107+'11JUN'!T107+'12JUL'!T107</f>
        <v>0</v>
      </c>
      <c r="U107" s="73">
        <f>'2SEPT'!V108+'3OCT'!V107+'4NOV'!U107+'5DEC'!U107+'6JAN'!U107+'7FEB'!U107+'8MAR'!U107+'9APR'!U107+'10MAY'!U107+'11JUN'!U107+'12JUL'!U107</f>
        <v>0</v>
      </c>
      <c r="V107" s="73">
        <f>'2SEPT'!W108+'3OCT'!W107+'4NOV'!V107+'5DEC'!V107+'6JAN'!V107+'7FEB'!V107+'8MAR'!V107+'9APR'!V107+'10MAY'!V107+'11JUN'!V107+'12JUL'!V107</f>
        <v>0</v>
      </c>
      <c r="W107" s="73">
        <f>'2SEPT'!X108+'3OCT'!X107+'4NOV'!W107+'5DEC'!W107+'6JAN'!W107+'7FEB'!W107+'8MAR'!W107+'9APR'!W107+'10MAY'!W107+'11JUN'!W107+'12JUL'!W107</f>
        <v>0</v>
      </c>
      <c r="X107" s="73">
        <f>'2SEPT'!Y108+'3OCT'!Y107+'4NOV'!X107+'5DEC'!X107+'6JAN'!X107+'7FEB'!X107+'8MAR'!X107+'9APR'!X107+'10MAY'!X107+'11JUN'!X107+'12JUL'!X107</f>
        <v>0</v>
      </c>
      <c r="Y107" s="106">
        <f>'2SEPT'!Z108+'3OCT'!Z107+'4NOV'!Y107+'5DEC'!Y107+'6JAN'!Y107+'7FEB'!Y107+'8MAR'!Y107+'9APR'!Y107+'10MAY'!Y107+'11JUN'!Y107+'12JUL'!Y107</f>
        <v>0</v>
      </c>
      <c r="Z107" s="73">
        <f>'2SEPT'!AA108+'3OCT'!AA107+'4NOV'!Z107+'5DEC'!Z107+'6JAN'!Z107+'7FEB'!Z107+'8MAR'!Z107+'9APR'!Z107+'10MAY'!Z107+'11JUN'!Z107+'12JUL'!Z107</f>
        <v>0</v>
      </c>
      <c r="AA107" s="73">
        <f>'2SEPT'!AB108+'3OCT'!AB107+'4NOV'!AA107+'5DEC'!AA107+'6JAN'!AA107+'7FEB'!AA107+'8MAR'!AA107+'9APR'!AA107+'10MAY'!AA107+'11JUN'!AA107+'12JUL'!AA107</f>
        <v>0</v>
      </c>
      <c r="AB107" s="73">
        <f>'2SEPT'!AC108+'3OCT'!AC107+'4NOV'!AB107+'5DEC'!AB107+'6JAN'!AB107+'7FEB'!AB107+'8MAR'!AB107+'9APR'!AB107+'10MAY'!AB107+'11JUN'!AB107+'12JUL'!AB107</f>
        <v>0</v>
      </c>
      <c r="AC107" s="73">
        <f>'2SEPT'!AD108+'3OCT'!AD107+'4NOV'!AC107+'5DEC'!AC107+'6JAN'!AC107+'7FEB'!AC107+'8MAR'!AC107+'9APR'!AC107+'10MAY'!AC107+'11JUN'!AC107+'12JUL'!AC107</f>
        <v>0</v>
      </c>
      <c r="AD107" s="107">
        <f>'2SEPT'!AE108+'3OCT'!AE107+'4NOV'!AD107+'5DEC'!AD107+'6JAN'!AD107+'7FEB'!AD107+'8MAR'!AD107+'9APR'!AD107+'10MAY'!AD107+'11JUN'!AD107+'12JUL'!AD107</f>
        <v>0</v>
      </c>
      <c r="AE107" s="73">
        <f>'2SEPT'!AF108+'3OCT'!AF107+'4NOV'!AE107+'5DEC'!AE107+'6JAN'!AE107+'7FEB'!AE107+'8MAR'!AE107+'9APR'!AE107+'10MAY'!AE107+'11JUN'!AE107+'12JUL'!AE107</f>
        <v>0</v>
      </c>
      <c r="AF107" s="73">
        <f>'2SEPT'!AG108+'3OCT'!AG107+'4NOV'!AF107+'5DEC'!AF107+'6JAN'!AF107+'7FEB'!AF107+'8MAR'!AF107+'9APR'!AF107+'10MAY'!AF107+'11JUN'!AF107+'12JUL'!AF107</f>
        <v>0</v>
      </c>
      <c r="AG107" s="73">
        <f>'2SEPT'!AH108+'3OCT'!AH107+'4NOV'!AG107+'5DEC'!AG107+'6JAN'!AG107+'7FEB'!AG107+'8MAR'!AG107+'9APR'!AG107+'10MAY'!AG107+'11JUN'!AG107+'12JUL'!AG107</f>
        <v>0</v>
      </c>
      <c r="AH107" s="110">
        <f>'2SEPT'!AI108+'3OCT'!AI107+'4NOV'!AH107+'5DEC'!AH107+'6JAN'!AH107+'7FEB'!AH107+'8MAR'!AH107+'9APR'!AH107+'10MAY'!AH107+'11JUN'!AH107+'12JUL'!AH107</f>
        <v>808075.44</v>
      </c>
      <c r="AI107" s="51">
        <f>ORIGINAL!AC108-'TOTAL PMTS'!AH107</f>
        <v>48526.20000000007</v>
      </c>
      <c r="AJ107" s="51">
        <f>ALLOCATION!Z108-'TOTAL PMTS'!AH107</f>
        <v>48526.20000000007</v>
      </c>
    </row>
    <row r="108" spans="1:36">
      <c r="A108" s="124" t="s">
        <v>118</v>
      </c>
      <c r="B108" s="125" t="s">
        <v>293</v>
      </c>
      <c r="C108" s="133" t="s">
        <v>216</v>
      </c>
      <c r="D108" s="73">
        <f>'2SEPT'!D109+'3OCT'!D108+'4NOV'!D108+'5DEC'!D108+'6JAN'!D108+'7FEB'!D108+'8MAR'!D108+'9APR'!D108+'10MAY'!D108+'11JUN'!D108+'12JUL'!D108</f>
        <v>175133.76500000001</v>
      </c>
      <c r="E108" s="73">
        <f>'2SEPT'!E109+'3OCT'!E108+'4NOV'!E108+'5DEC'!E108+'6JAN'!E108+'7FEB'!E108+'8MAR'!E108+'9APR'!E108+'10MAY'!E108+'11JUN'!E108+'12JUL'!E108</f>
        <v>95897.604999999996</v>
      </c>
      <c r="F108" s="73">
        <f>'2SEPT'!F109+'3OCT'!F108+'4NOV'!F108+'5DEC'!F108+'6JAN'!F108+'7FEB'!F108+'8MAR'!F108+'9APR'!F108+'10MAY'!F108+'11JUN'!F108+'12JUL'!F108</f>
        <v>68443.572500000009</v>
      </c>
      <c r="G108" s="73">
        <f>'2SEPT'!G109+'3OCT'!G108+'4NOV'!G108+'5DEC'!G108+'6JAN'!G108+'7FEB'!G108+'8MAR'!G108+'9APR'!G108+'10MAY'!G108+'11JUN'!G108+'12JUL'!G108</f>
        <v>47693.247499999998</v>
      </c>
      <c r="H108" s="73">
        <f>'2SEPT'!H109+'3OCT'!H108+'4NOV'!H108+'5DEC'!H108+'6JAN'!H108+'7FEB'!H108+'8MAR'!H108+'9APR'!H108+'10MAY'!H108+'11JUN'!H108+'12JUL'!H108</f>
        <v>36062.81</v>
      </c>
      <c r="I108" s="104">
        <f>'2SEPT'!I109+'3OCT'!I108+'4NOV'!I108+'5DEC'!I108+'6JAN'!I108+'7FEB'!I108+'8MAR'!I108+'9APR'!I108+'10MAY'!I108+'11JUN'!I108+'12JUL'!I108</f>
        <v>423231</v>
      </c>
      <c r="J108" s="73" t="e">
        <f>'2SEPT'!K109+'3OCT'!K108+'4NOV'!J108+'5DEC'!J108+'6JAN'!J108+'7FEB'!J108+'8MAR'!J108+'9APR'!J108+'10MAY'!J108+'11JUN'!J108+'12JUL'!J108</f>
        <v>#VALUE!</v>
      </c>
      <c r="K108" s="73">
        <f>'2SEPT'!L109+'3OCT'!L108+'4NOV'!K108+'5DEC'!K108+'6JAN'!K108+'7FEB'!K108+'8MAR'!K108+'9APR'!K108+'10MAY'!K108+'11JUN'!K108+'12JUL'!K108</f>
        <v>0</v>
      </c>
      <c r="L108" s="73">
        <f>'2SEPT'!M109+'3OCT'!M108+'4NOV'!L108+'5DEC'!L108+'6JAN'!L108+'7FEB'!L108+'8MAR'!L108+'9APR'!L108+'10MAY'!L108+'11JUN'!L108+'12JUL'!L108</f>
        <v>0</v>
      </c>
      <c r="M108" s="73">
        <f>'2SEPT'!N109+'3OCT'!N108+'4NOV'!M108+'5DEC'!M108+'6JAN'!M108+'7FEB'!M108+'8MAR'!M108+'9APR'!M108+'10MAY'!M108+'11JUN'!M108+'12JUL'!M108</f>
        <v>0</v>
      </c>
      <c r="N108" s="73">
        <f>'2SEPT'!O109+'3OCT'!O108+'4NOV'!N108+'5DEC'!N108+'6JAN'!N108+'7FEB'!N108+'8MAR'!N108+'9APR'!N108+'10MAY'!N108+'11JUN'!N108+'12JUL'!N108</f>
        <v>0</v>
      </c>
      <c r="O108" s="73">
        <f>'2SEPT'!P109+'3OCT'!P108+'4NOV'!O108+'5DEC'!O108+'6JAN'!O108+'7FEB'!O108+'8MAR'!O108+'9APR'!O108+'10MAY'!O108+'11JUN'!O108+'12JUL'!O108</f>
        <v>0</v>
      </c>
      <c r="P108" s="73">
        <f>'2SEPT'!Q109+'3OCT'!Q108+'4NOV'!P108+'5DEC'!P108+'6JAN'!P108+'7FEB'!P108+'8MAR'!P108+'9APR'!P108+'10MAY'!P108+'11JUN'!P108+'12JUL'!P108</f>
        <v>15600</v>
      </c>
      <c r="Q108" s="73">
        <f>'2SEPT'!R109+'3OCT'!R108+'4NOV'!Q108+'5DEC'!Q108+'6JAN'!Q108+'7FEB'!Q108+'8MAR'!Q108+'9APR'!Q108+'10MAY'!Q108+'11JUN'!Q108+'12JUL'!Q108</f>
        <v>0</v>
      </c>
      <c r="R108" s="73">
        <f>'2SEPT'!S109+'3OCT'!S108+'4NOV'!R108+'5DEC'!R108+'6JAN'!R108+'7FEB'!R108+'8MAR'!R108+'9APR'!R108+'10MAY'!R108+'11JUN'!R108+'12JUL'!R108</f>
        <v>0</v>
      </c>
      <c r="S108" s="73">
        <f>'2SEPT'!T109+'3OCT'!T108+'4NOV'!S108+'5DEC'!S108+'6JAN'!S108+'7FEB'!S108+'8MAR'!S108+'9APR'!S108+'10MAY'!S108+'11JUN'!S108+'12JUL'!S108</f>
        <v>0</v>
      </c>
      <c r="T108" s="105">
        <f>'2SEPT'!U109+'3OCT'!U108+'4NOV'!T108+'5DEC'!T108+'6JAN'!T108+'7FEB'!T108+'8MAR'!T108+'9APR'!T108+'10MAY'!T108+'11JUN'!T108+'12JUL'!T108</f>
        <v>0</v>
      </c>
      <c r="U108" s="73">
        <f>'2SEPT'!V109+'3OCT'!V108+'4NOV'!U108+'5DEC'!U108+'6JAN'!U108+'7FEB'!U108+'8MAR'!U108+'9APR'!U108+'10MAY'!U108+'11JUN'!U108+'12JUL'!U108</f>
        <v>0</v>
      </c>
      <c r="V108" s="73">
        <f>'2SEPT'!W109+'3OCT'!W108+'4NOV'!V108+'5DEC'!V108+'6JAN'!V108+'7FEB'!V108+'8MAR'!V108+'9APR'!V108+'10MAY'!V108+'11JUN'!V108+'12JUL'!V108</f>
        <v>0</v>
      </c>
      <c r="W108" s="73">
        <f>'2SEPT'!X109+'3OCT'!X108+'4NOV'!W108+'5DEC'!W108+'6JAN'!W108+'7FEB'!W108+'8MAR'!W108+'9APR'!W108+'10MAY'!W108+'11JUN'!W108+'12JUL'!W108</f>
        <v>0</v>
      </c>
      <c r="X108" s="73">
        <f>'2SEPT'!Y109+'3OCT'!Y108+'4NOV'!X108+'5DEC'!X108+'6JAN'!X108+'7FEB'!X108+'8MAR'!X108+'9APR'!X108+'10MAY'!X108+'11JUN'!X108+'12JUL'!X108</f>
        <v>0</v>
      </c>
      <c r="Y108" s="106">
        <f>'2SEPT'!Z109+'3OCT'!Z108+'4NOV'!Y108+'5DEC'!Y108+'6JAN'!Y108+'7FEB'!Y108+'8MAR'!Y108+'9APR'!Y108+'10MAY'!Y108+'11JUN'!Y108+'12JUL'!Y108</f>
        <v>0</v>
      </c>
      <c r="Z108" s="73">
        <f>'2SEPT'!AA109+'3OCT'!AA108+'4NOV'!Z108+'5DEC'!Z108+'6JAN'!Z108+'7FEB'!Z108+'8MAR'!Z108+'9APR'!Z108+'10MAY'!Z108+'11JUN'!Z108+'12JUL'!Z108</f>
        <v>0</v>
      </c>
      <c r="AA108" s="73">
        <f>'2SEPT'!AB109+'3OCT'!AB108+'4NOV'!AA108+'5DEC'!AA108+'6JAN'!AA108+'7FEB'!AA108+'8MAR'!AA108+'9APR'!AA108+'10MAY'!AA108+'11JUN'!AA108+'12JUL'!AA108</f>
        <v>36000</v>
      </c>
      <c r="AB108" s="73">
        <f>'2SEPT'!AC109+'3OCT'!AC108+'4NOV'!AB108+'5DEC'!AB108+'6JAN'!AB108+'7FEB'!AB108+'8MAR'!AB108+'9APR'!AB108+'10MAY'!AB108+'11JUN'!AB108+'12JUL'!AB108</f>
        <v>0</v>
      </c>
      <c r="AC108" s="73">
        <f>'2SEPT'!AD109+'3OCT'!AD108+'4NOV'!AC108+'5DEC'!AC108+'6JAN'!AC108+'7FEB'!AC108+'8MAR'!AC108+'9APR'!AC108+'10MAY'!AC108+'11JUN'!AC108+'12JUL'!AC108</f>
        <v>24420</v>
      </c>
      <c r="AD108" s="107">
        <f>'2SEPT'!AE109+'3OCT'!AE108+'4NOV'!AD108+'5DEC'!AD108+'6JAN'!AD108+'7FEB'!AD108+'8MAR'!AD108+'9APR'!AD108+'10MAY'!AD108+'11JUN'!AD108+'12JUL'!AD108</f>
        <v>60420</v>
      </c>
      <c r="AE108" s="73">
        <f>'2SEPT'!AF109+'3OCT'!AF108+'4NOV'!AE108+'5DEC'!AE108+'6JAN'!AE108+'7FEB'!AE108+'8MAR'!AE108+'9APR'!AE108+'10MAY'!AE108+'11JUN'!AE108+'12JUL'!AE108</f>
        <v>0</v>
      </c>
      <c r="AF108" s="73">
        <f>'2SEPT'!AG109+'3OCT'!AG108+'4NOV'!AF108+'5DEC'!AF108+'6JAN'!AF108+'7FEB'!AF108+'8MAR'!AF108+'9APR'!AF108+'10MAY'!AF108+'11JUN'!AF108+'12JUL'!AF108</f>
        <v>0</v>
      </c>
      <c r="AG108" s="73">
        <f>'2SEPT'!AH109+'3OCT'!AH108+'4NOV'!AG108+'5DEC'!AG108+'6JAN'!AG108+'7FEB'!AG108+'8MAR'!AG108+'9APR'!AG108+'10MAY'!AG108+'11JUN'!AG108+'12JUL'!AG108</f>
        <v>0</v>
      </c>
      <c r="AH108" s="110">
        <f>'2SEPT'!AI109+'3OCT'!AI108+'4NOV'!AH108+'5DEC'!AH108+'6JAN'!AH108+'7FEB'!AH108+'8MAR'!AH108+'9APR'!AH108+'10MAY'!AH108+'11JUN'!AH108+'12JUL'!AH108</f>
        <v>758277.64</v>
      </c>
      <c r="AI108" s="51">
        <f>ORIGINAL!AC109-'TOTAL PMTS'!AH108</f>
        <v>-406330.27</v>
      </c>
      <c r="AJ108" s="51">
        <f>ALLOCATION!Z109-'TOTAL PMTS'!AH108</f>
        <v>-406330.27</v>
      </c>
    </row>
    <row r="109" spans="1:36">
      <c r="A109" s="124" t="s">
        <v>119</v>
      </c>
      <c r="B109" s="125" t="s">
        <v>294</v>
      </c>
      <c r="C109" s="127" t="s">
        <v>185</v>
      </c>
      <c r="D109" s="73">
        <f>'2SEPT'!D110+'3OCT'!D109+'4NOV'!D109+'5DEC'!D109+'6JAN'!D109+'7FEB'!D109+'8MAR'!D109+'9APR'!D109+'10MAY'!D109+'11JUN'!D109+'12JUL'!D109</f>
        <v>77791.025599999994</v>
      </c>
      <c r="E109" s="73">
        <f>'2SEPT'!E110+'3OCT'!E109+'4NOV'!E109+'5DEC'!E109+'6JAN'!E109+'7FEB'!E109+'8MAR'!E109+'9APR'!E109+'10MAY'!E109+'11JUN'!E109+'12JUL'!E109</f>
        <v>42596.139199999998</v>
      </c>
      <c r="F109" s="73">
        <f>'2SEPT'!F110+'3OCT'!F109+'4NOV'!F109+'5DEC'!F109+'6JAN'!F109+'7FEB'!F109+'8MAR'!F109+'9APR'!F109+'10MAY'!F109+'11JUN'!F109+'12JUL'!F109</f>
        <v>30400.2304</v>
      </c>
      <c r="G109" s="73">
        <f>'2SEPT'!G110+'3OCT'!G109+'4NOV'!G109+'5DEC'!G109+'6JAN'!G109+'7FEB'!G109+'8MAR'!G109+'9APR'!G109+'10MAY'!G109+'11JUN'!G109+'12JUL'!G109</f>
        <v>21183.342400000001</v>
      </c>
      <c r="H109" s="73">
        <f>'2SEPT'!H110+'3OCT'!H109+'4NOV'!H109+'5DEC'!H109+'6JAN'!H109+'7FEB'!H109+'8MAR'!H109+'9APR'!H109+'10MAY'!H109+'11JUN'!H109+'12JUL'!H109</f>
        <v>16016.2624</v>
      </c>
      <c r="I109" s="104">
        <f>'2SEPT'!I110+'3OCT'!I109+'4NOV'!I109+'5DEC'!I109+'6JAN'!I109+'7FEB'!I109+'8MAR'!I109+'9APR'!I109+'10MAY'!I109+'11JUN'!I109+'12JUL'!I109</f>
        <v>187987</v>
      </c>
      <c r="J109" s="73" t="e">
        <f>'2SEPT'!K110+'3OCT'!K109+'4NOV'!J109+'5DEC'!J109+'6JAN'!J109+'7FEB'!J109+'8MAR'!J109+'9APR'!J109+'10MAY'!J109+'11JUN'!J109+'12JUL'!J109</f>
        <v>#VALUE!</v>
      </c>
      <c r="K109" s="73">
        <f>'2SEPT'!L110+'3OCT'!L109+'4NOV'!K109+'5DEC'!K109+'6JAN'!K109+'7FEB'!K109+'8MAR'!K109+'9APR'!K109+'10MAY'!K109+'11JUN'!K109+'12JUL'!K109</f>
        <v>0</v>
      </c>
      <c r="L109" s="73">
        <f>'2SEPT'!M110+'3OCT'!M109+'4NOV'!L109+'5DEC'!L109+'6JAN'!L109+'7FEB'!L109+'8MAR'!L109+'9APR'!L109+'10MAY'!L109+'11JUN'!L109+'12JUL'!L109</f>
        <v>0</v>
      </c>
      <c r="M109" s="73">
        <f>'2SEPT'!N110+'3OCT'!N109+'4NOV'!M109+'5DEC'!M109+'6JAN'!M109+'7FEB'!M109+'8MAR'!M109+'9APR'!M109+'10MAY'!M109+'11JUN'!M109+'12JUL'!M109</f>
        <v>0</v>
      </c>
      <c r="N109" s="73">
        <f>'2SEPT'!O110+'3OCT'!O109+'4NOV'!N109+'5DEC'!N109+'6JAN'!N109+'7FEB'!N109+'8MAR'!N109+'9APR'!N109+'10MAY'!N109+'11JUN'!N109+'12JUL'!N109</f>
        <v>0</v>
      </c>
      <c r="O109" s="73">
        <f>'2SEPT'!P110+'3OCT'!P109+'4NOV'!O109+'5DEC'!O109+'6JAN'!O109+'7FEB'!O109+'8MAR'!O109+'9APR'!O109+'10MAY'!O109+'11JUN'!O109+'12JUL'!O109</f>
        <v>0</v>
      </c>
      <c r="P109" s="73">
        <f>'2SEPT'!Q110+'3OCT'!Q109+'4NOV'!P109+'5DEC'!P109+'6JAN'!P109+'7FEB'!P109+'8MAR'!P109+'9APR'!P109+'10MAY'!P109+'11JUN'!P109+'12JUL'!P109</f>
        <v>0</v>
      </c>
      <c r="Q109" s="73">
        <f>'2SEPT'!R110+'3OCT'!R109+'4NOV'!Q109+'5DEC'!Q109+'6JAN'!Q109+'7FEB'!Q109+'8MAR'!Q109+'9APR'!Q109+'10MAY'!Q109+'11JUN'!Q109+'12JUL'!Q109</f>
        <v>0</v>
      </c>
      <c r="R109" s="73">
        <f>'2SEPT'!S110+'3OCT'!S109+'4NOV'!R109+'5DEC'!R109+'6JAN'!R109+'7FEB'!R109+'8MAR'!R109+'9APR'!R109+'10MAY'!R109+'11JUN'!R109+'12JUL'!R109</f>
        <v>0</v>
      </c>
      <c r="S109" s="73">
        <f>'2SEPT'!T110+'3OCT'!T109+'4NOV'!S109+'5DEC'!S109+'6JAN'!S109+'7FEB'!S109+'8MAR'!S109+'9APR'!S109+'10MAY'!S109+'11JUN'!S109+'12JUL'!S109</f>
        <v>0</v>
      </c>
      <c r="T109" s="105">
        <f>'2SEPT'!U110+'3OCT'!U109+'4NOV'!T109+'5DEC'!T109+'6JAN'!T109+'7FEB'!T109+'8MAR'!T109+'9APR'!T109+'10MAY'!T109+'11JUN'!T109+'12JUL'!T109</f>
        <v>0</v>
      </c>
      <c r="U109" s="73">
        <f>'2SEPT'!V110+'3OCT'!V109+'4NOV'!U109+'5DEC'!U109+'6JAN'!U109+'7FEB'!U109+'8MAR'!U109+'9APR'!U109+'10MAY'!U109+'11JUN'!U109+'12JUL'!U109</f>
        <v>0</v>
      </c>
      <c r="V109" s="73">
        <f>'2SEPT'!W110+'3OCT'!W109+'4NOV'!V109+'5DEC'!V109+'6JAN'!V109+'7FEB'!V109+'8MAR'!V109+'9APR'!V109+'10MAY'!V109+'11JUN'!V109+'12JUL'!V109</f>
        <v>0</v>
      </c>
      <c r="W109" s="73">
        <f>'2SEPT'!X110+'3OCT'!X109+'4NOV'!W109+'5DEC'!W109+'6JAN'!W109+'7FEB'!W109+'8MAR'!W109+'9APR'!W109+'10MAY'!W109+'11JUN'!W109+'12JUL'!W109</f>
        <v>0</v>
      </c>
      <c r="X109" s="73">
        <f>'2SEPT'!Y110+'3OCT'!Y109+'4NOV'!X109+'5DEC'!X109+'6JAN'!X109+'7FEB'!X109+'8MAR'!X109+'9APR'!X109+'10MAY'!X109+'11JUN'!X109+'12JUL'!X109</f>
        <v>0</v>
      </c>
      <c r="Y109" s="106">
        <f>'2SEPT'!Z110+'3OCT'!Z109+'4NOV'!Y109+'5DEC'!Y109+'6JAN'!Y109+'7FEB'!Y109+'8MAR'!Y109+'9APR'!Y109+'10MAY'!Y109+'11JUN'!Y109+'12JUL'!Y109</f>
        <v>0</v>
      </c>
      <c r="Z109" s="73">
        <f>'2SEPT'!AA110+'3OCT'!AA109+'4NOV'!Z109+'5DEC'!Z109+'6JAN'!Z109+'7FEB'!Z109+'8MAR'!Z109+'9APR'!Z109+'10MAY'!Z109+'11JUN'!Z109+'12JUL'!Z109</f>
        <v>0</v>
      </c>
      <c r="AA109" s="73">
        <f>'2SEPT'!AB110+'3OCT'!AB109+'4NOV'!AA109+'5DEC'!AA109+'6JAN'!AA109+'7FEB'!AA109+'8MAR'!AA109+'9APR'!AA109+'10MAY'!AA109+'11JUN'!AA109+'12JUL'!AA109</f>
        <v>0</v>
      </c>
      <c r="AB109" s="73">
        <f>'2SEPT'!AC110+'3OCT'!AC109+'4NOV'!AB109+'5DEC'!AB109+'6JAN'!AB109+'7FEB'!AB109+'8MAR'!AB109+'9APR'!AB109+'10MAY'!AB109+'11JUN'!AB109+'12JUL'!AB109</f>
        <v>0</v>
      </c>
      <c r="AC109" s="73">
        <f>'2SEPT'!AD110+'3OCT'!AD109+'4NOV'!AC109+'5DEC'!AC109+'6JAN'!AC109+'7FEB'!AC109+'8MAR'!AC109+'9APR'!AC109+'10MAY'!AC109+'11JUN'!AC109+'12JUL'!AC109</f>
        <v>0</v>
      </c>
      <c r="AD109" s="107">
        <f>'2SEPT'!AE110+'3OCT'!AE109+'4NOV'!AD109+'5DEC'!AD109+'6JAN'!AD109+'7FEB'!AD109+'8MAR'!AD109+'9APR'!AD109+'10MAY'!AD109+'11JUN'!AD109+'12JUL'!AD109</f>
        <v>0</v>
      </c>
      <c r="AE109" s="73">
        <f>'2SEPT'!AF110+'3OCT'!AF109+'4NOV'!AE109+'5DEC'!AE109+'6JAN'!AE109+'7FEB'!AE109+'8MAR'!AE109+'9APR'!AE109+'10MAY'!AE109+'11JUN'!AE109+'12JUL'!AE109</f>
        <v>0</v>
      </c>
      <c r="AF109" s="73">
        <f>'2SEPT'!AG110+'3OCT'!AG109+'4NOV'!AF109+'5DEC'!AF109+'6JAN'!AF109+'7FEB'!AF109+'8MAR'!AF109+'9APR'!AF109+'10MAY'!AF109+'11JUN'!AF109+'12JUL'!AF109</f>
        <v>0</v>
      </c>
      <c r="AG109" s="73">
        <f>'2SEPT'!AH110+'3OCT'!AH109+'4NOV'!AG109+'5DEC'!AG109+'6JAN'!AG109+'7FEB'!AG109+'8MAR'!AG109+'9APR'!AG109+'10MAY'!AG109+'11JUN'!AG109+'12JUL'!AG109</f>
        <v>0</v>
      </c>
      <c r="AH109" s="110">
        <f>'2SEPT'!AI110+'3OCT'!AI109+'4NOV'!AH109+'5DEC'!AH109+'6JAN'!AH109+'7FEB'!AH109+'8MAR'!AH109+'9APR'!AH109+'10MAY'!AH109+'11JUN'!AH109+'12JUL'!AH109</f>
        <v>352087.37</v>
      </c>
      <c r="AI109" s="51">
        <f>ORIGINAL!AC110-'TOTAL PMTS'!AH109</f>
        <v>2745418.05</v>
      </c>
      <c r="AJ109" s="51">
        <f>ALLOCATION!Z110-'TOTAL PMTS'!AH109</f>
        <v>2745418.05</v>
      </c>
    </row>
    <row r="110" spans="1:36">
      <c r="A110" s="124" t="s">
        <v>120</v>
      </c>
      <c r="B110" s="125" t="s">
        <v>295</v>
      </c>
      <c r="C110" s="130" t="s">
        <v>190</v>
      </c>
      <c r="D110" s="73">
        <f>'2SEPT'!D111+'3OCT'!D110+'4NOV'!D110+'5DEC'!D110+'6JAN'!D110+'7FEB'!D110+'8MAR'!D110+'9APR'!D110+'10MAY'!D110+'11JUN'!D110+'12JUL'!D110</f>
        <v>592160.5784</v>
      </c>
      <c r="E110" s="73">
        <f>'2SEPT'!E111+'3OCT'!E110+'4NOV'!E110+'5DEC'!E110+'6JAN'!E110+'7FEB'!E110+'8MAR'!E110+'9APR'!E110+'10MAY'!E110+'11JUN'!E110+'12JUL'!E110</f>
        <v>324250.48879999999</v>
      </c>
      <c r="F110" s="73">
        <f>'2SEPT'!F111+'3OCT'!F110+'4NOV'!F110+'5DEC'!F110+'6JAN'!F110+'7FEB'!F110+'8MAR'!F110+'9APR'!F110+'10MAY'!F110+'11JUN'!F110+'12JUL'!F110</f>
        <v>231418.95559999999</v>
      </c>
      <c r="G110" s="73">
        <f>'2SEPT'!G111+'3OCT'!G110+'4NOV'!G110+'5DEC'!G110+'6JAN'!G110+'7FEB'!G110+'8MAR'!G110+'9APR'!G110+'10MAY'!G110+'11JUN'!G110+'12JUL'!G110</f>
        <v>161264.42359999998</v>
      </c>
      <c r="H110" s="73">
        <f>'2SEPT'!H111+'3OCT'!H110+'4NOV'!H110+'5DEC'!H110+'6JAN'!H110+'7FEB'!H110+'8MAR'!H110+'9APR'!H110+'10MAY'!H110+'11JUN'!H110+'12JUL'!H110</f>
        <v>121934.5536</v>
      </c>
      <c r="I110" s="104">
        <f>'2SEPT'!I111+'3OCT'!I110+'4NOV'!I110+'5DEC'!I110+'6JAN'!I110+'7FEB'!I110+'8MAR'!I110+'9APR'!I110+'10MAY'!I110+'11JUN'!I110+'12JUL'!I110</f>
        <v>1431029</v>
      </c>
      <c r="J110" s="73" t="e">
        <f>'2SEPT'!K111+'3OCT'!K110+'4NOV'!J110+'5DEC'!J110+'6JAN'!J110+'7FEB'!J110+'8MAR'!J110+'9APR'!J110+'10MAY'!J110+'11JUN'!J110+'12JUL'!J110</f>
        <v>#VALUE!</v>
      </c>
      <c r="K110" s="73">
        <f>'2SEPT'!L111+'3OCT'!L110+'4NOV'!K110+'5DEC'!K110+'6JAN'!K110+'7FEB'!K110+'8MAR'!K110+'9APR'!K110+'10MAY'!K110+'11JUN'!K110+'12JUL'!K110</f>
        <v>0</v>
      </c>
      <c r="L110" s="73">
        <f>'2SEPT'!M111+'3OCT'!M110+'4NOV'!L110+'5DEC'!L110+'6JAN'!L110+'7FEB'!L110+'8MAR'!L110+'9APR'!L110+'10MAY'!L110+'11JUN'!L110+'12JUL'!L110</f>
        <v>0</v>
      </c>
      <c r="M110" s="73">
        <f>'2SEPT'!N111+'3OCT'!N110+'4NOV'!M110+'5DEC'!M110+'6JAN'!M110+'7FEB'!M110+'8MAR'!M110+'9APR'!M110+'10MAY'!M110+'11JUN'!M110+'12JUL'!M110</f>
        <v>0</v>
      </c>
      <c r="N110" s="73">
        <f>'2SEPT'!O111+'3OCT'!O110+'4NOV'!N110+'5DEC'!N110+'6JAN'!N110+'7FEB'!N110+'8MAR'!N110+'9APR'!N110+'10MAY'!N110+'11JUN'!N110+'12JUL'!N110</f>
        <v>0</v>
      </c>
      <c r="O110" s="73">
        <f>'2SEPT'!P111+'3OCT'!P110+'4NOV'!O110+'5DEC'!O110+'6JAN'!O110+'7FEB'!O110+'8MAR'!O110+'9APR'!O110+'10MAY'!O110+'11JUN'!O110+'12JUL'!O110</f>
        <v>0</v>
      </c>
      <c r="P110" s="73">
        <f>'2SEPT'!Q111+'3OCT'!Q110+'4NOV'!P110+'5DEC'!P110+'6JAN'!P110+'7FEB'!P110+'8MAR'!P110+'9APR'!P110+'10MAY'!P110+'11JUN'!P110+'12JUL'!P110</f>
        <v>0</v>
      </c>
      <c r="Q110" s="73">
        <f>'2SEPT'!R111+'3OCT'!R110+'4NOV'!Q110+'5DEC'!Q110+'6JAN'!Q110+'7FEB'!Q110+'8MAR'!Q110+'9APR'!Q110+'10MAY'!Q110+'11JUN'!Q110+'12JUL'!Q110</f>
        <v>0</v>
      </c>
      <c r="R110" s="73">
        <f>'2SEPT'!S111+'3OCT'!S110+'4NOV'!R110+'5DEC'!R110+'6JAN'!R110+'7FEB'!R110+'8MAR'!R110+'9APR'!R110+'10MAY'!R110+'11JUN'!R110+'12JUL'!R110</f>
        <v>0</v>
      </c>
      <c r="S110" s="73">
        <f>'2SEPT'!T111+'3OCT'!T110+'4NOV'!S110+'5DEC'!S110+'6JAN'!S110+'7FEB'!S110+'8MAR'!S110+'9APR'!S110+'10MAY'!S110+'11JUN'!S110+'12JUL'!S110</f>
        <v>0</v>
      </c>
      <c r="T110" s="105">
        <f>'2SEPT'!U111+'3OCT'!U110+'4NOV'!T110+'5DEC'!T110+'6JAN'!T110+'7FEB'!T110+'8MAR'!T110+'9APR'!T110+'10MAY'!T110+'11JUN'!T110+'12JUL'!T110</f>
        <v>0</v>
      </c>
      <c r="U110" s="73">
        <f>'2SEPT'!V111+'3OCT'!V110+'4NOV'!U110+'5DEC'!U110+'6JAN'!U110+'7FEB'!U110+'8MAR'!U110+'9APR'!U110+'10MAY'!U110+'11JUN'!U110+'12JUL'!U110</f>
        <v>0</v>
      </c>
      <c r="V110" s="73">
        <f>'2SEPT'!W111+'3OCT'!W110+'4NOV'!V110+'5DEC'!V110+'6JAN'!V110+'7FEB'!V110+'8MAR'!V110+'9APR'!V110+'10MAY'!V110+'11JUN'!V110+'12JUL'!V110</f>
        <v>0</v>
      </c>
      <c r="W110" s="73">
        <f>'2SEPT'!X111+'3OCT'!X110+'4NOV'!W110+'5DEC'!W110+'6JAN'!W110+'7FEB'!W110+'8MAR'!W110+'9APR'!W110+'10MAY'!W110+'11JUN'!W110+'12JUL'!W110</f>
        <v>0</v>
      </c>
      <c r="X110" s="73">
        <f>'2SEPT'!Y111+'3OCT'!Y110+'4NOV'!X110+'5DEC'!X110+'6JAN'!X110+'7FEB'!X110+'8MAR'!X110+'9APR'!X110+'10MAY'!X110+'11JUN'!X110+'12JUL'!X110</f>
        <v>0</v>
      </c>
      <c r="Y110" s="106">
        <f>'2SEPT'!Z111+'3OCT'!Z110+'4NOV'!Y110+'5DEC'!Y110+'6JAN'!Y110+'7FEB'!Y110+'8MAR'!Y110+'9APR'!Y110+'10MAY'!Y110+'11JUN'!Y110+'12JUL'!Y110</f>
        <v>0</v>
      </c>
      <c r="Z110" s="73">
        <f>'2SEPT'!AA111+'3OCT'!AA110+'4NOV'!Z110+'5DEC'!Z110+'6JAN'!Z110+'7FEB'!Z110+'8MAR'!Z110+'9APR'!Z110+'10MAY'!Z110+'11JUN'!Z110+'12JUL'!Z110</f>
        <v>0</v>
      </c>
      <c r="AA110" s="73">
        <f>'2SEPT'!AB111+'3OCT'!AB110+'4NOV'!AA110+'5DEC'!AA110+'6JAN'!AA110+'7FEB'!AA110+'8MAR'!AA110+'9APR'!AA110+'10MAY'!AA110+'11JUN'!AA110+'12JUL'!AA110</f>
        <v>0</v>
      </c>
      <c r="AB110" s="73">
        <f>'2SEPT'!AC111+'3OCT'!AC110+'4NOV'!AB110+'5DEC'!AB110+'6JAN'!AB110+'7FEB'!AB110+'8MAR'!AB110+'9APR'!AB110+'10MAY'!AB110+'11JUN'!AB110+'12JUL'!AB110</f>
        <v>0</v>
      </c>
      <c r="AC110" s="73">
        <f>'2SEPT'!AD111+'3OCT'!AD110+'4NOV'!AC110+'5DEC'!AC110+'6JAN'!AC110+'7FEB'!AC110+'8MAR'!AC110+'9APR'!AC110+'10MAY'!AC110+'11JUN'!AC110+'12JUL'!AC110</f>
        <v>0</v>
      </c>
      <c r="AD110" s="107">
        <f>'2SEPT'!AE111+'3OCT'!AE110+'4NOV'!AD110+'5DEC'!AD110+'6JAN'!AD110+'7FEB'!AD110+'8MAR'!AD110+'9APR'!AD110+'10MAY'!AD110+'11JUN'!AD110+'12JUL'!AD110</f>
        <v>0</v>
      </c>
      <c r="AE110" s="73">
        <f>'2SEPT'!AF111+'3OCT'!AF110+'4NOV'!AE110+'5DEC'!AE110+'6JAN'!AE110+'7FEB'!AE110+'8MAR'!AE110+'9APR'!AE110+'10MAY'!AE110+'11JUN'!AE110+'12JUL'!AE110</f>
        <v>0</v>
      </c>
      <c r="AF110" s="73">
        <f>'2SEPT'!AG111+'3OCT'!AG110+'4NOV'!AF110+'5DEC'!AF110+'6JAN'!AF110+'7FEB'!AF110+'8MAR'!AF110+'9APR'!AF110+'10MAY'!AF110+'11JUN'!AF110+'12JUL'!AF110</f>
        <v>0</v>
      </c>
      <c r="AG110" s="73">
        <f>'2SEPT'!AH111+'3OCT'!AH110+'4NOV'!AG110+'5DEC'!AG110+'6JAN'!AG110+'7FEB'!AG110+'8MAR'!AG110+'9APR'!AG110+'10MAY'!AG110+'11JUN'!AG110+'12JUL'!AG110</f>
        <v>0</v>
      </c>
      <c r="AH110" s="110">
        <f>'2SEPT'!AI111+'3OCT'!AI110+'4NOV'!AH110+'5DEC'!AH110+'6JAN'!AH110+'7FEB'!AH110+'8MAR'!AH110+'9APR'!AH110+'10MAY'!AH110+'11JUN'!AH110+'12JUL'!AH110</f>
        <v>1357867.02</v>
      </c>
      <c r="AI110" s="51">
        <f>ORIGINAL!AC111-'TOTAL PMTS'!AH110</f>
        <v>-1047585.16</v>
      </c>
      <c r="AJ110" s="51">
        <f>ALLOCATION!Z111-'TOTAL PMTS'!AH110</f>
        <v>-1047585.16</v>
      </c>
    </row>
    <row r="111" spans="1:36">
      <c r="A111" s="124" t="s">
        <v>121</v>
      </c>
      <c r="B111" s="125" t="s">
        <v>296</v>
      </c>
      <c r="C111" s="131" t="s">
        <v>181</v>
      </c>
      <c r="D111" s="73">
        <f>'2SEPT'!D112+'3OCT'!D111+'4NOV'!D111+'5DEC'!D111+'6JAN'!D111+'7FEB'!D111+'8MAR'!D111+'9APR'!D111+'10MAY'!D111+'11JUN'!D111+'12JUL'!D111</f>
        <v>67291.803199999995</v>
      </c>
      <c r="E111" s="73">
        <f>'2SEPT'!E112+'3OCT'!E111+'4NOV'!E111+'5DEC'!E111+'6JAN'!E111+'7FEB'!E111+'8MAR'!E111+'9APR'!E111+'10MAY'!E111+'11JUN'!E111+'12JUL'!E111</f>
        <v>36844.742400000003</v>
      </c>
      <c r="F111" s="73">
        <f>'2SEPT'!F112+'3OCT'!F111+'4NOV'!F111+'5DEC'!F111+'6JAN'!F111+'7FEB'!F111+'8MAR'!F111+'9APR'!F111+'10MAY'!F111+'11JUN'!F111+'12JUL'!F111</f>
        <v>26298.228800000001</v>
      </c>
      <c r="G111" s="73">
        <f>'2SEPT'!G112+'3OCT'!G111+'4NOV'!G111+'5DEC'!G111+'6JAN'!G111+'7FEB'!G111+'8MAR'!G111+'9APR'!G111+'10MAY'!G111+'11JUN'!G111+'12JUL'!G111</f>
        <v>18326.4928</v>
      </c>
      <c r="H111" s="73">
        <f>'2SEPT'!H112+'3OCT'!H111+'4NOV'!H111+'5DEC'!H111+'6JAN'!H111+'7FEB'!H111+'8MAR'!H111+'9APR'!H111+'10MAY'!H111+'11JUN'!H111+'12JUL'!H111</f>
        <v>13857.7328</v>
      </c>
      <c r="I111" s="104">
        <f>'2SEPT'!I112+'3OCT'!I111+'4NOV'!I111+'5DEC'!I111+'6JAN'!I111+'7FEB'!I111+'8MAR'!I111+'9APR'!I111+'10MAY'!I111+'11JUN'!I111+'12JUL'!I111</f>
        <v>162619</v>
      </c>
      <c r="J111" s="73" t="e">
        <f>'2SEPT'!K112+'3OCT'!K111+'4NOV'!J111+'5DEC'!J111+'6JAN'!J111+'7FEB'!J111+'8MAR'!J111+'9APR'!J111+'10MAY'!J111+'11JUN'!J111+'12JUL'!J111</f>
        <v>#VALUE!</v>
      </c>
      <c r="K111" s="73">
        <f>'2SEPT'!L112+'3OCT'!L111+'4NOV'!K111+'5DEC'!K111+'6JAN'!K111+'7FEB'!K111+'8MAR'!K111+'9APR'!K111+'10MAY'!K111+'11JUN'!K111+'12JUL'!K111</f>
        <v>0</v>
      </c>
      <c r="L111" s="73">
        <f>'2SEPT'!M112+'3OCT'!M111+'4NOV'!L111+'5DEC'!L111+'6JAN'!L111+'7FEB'!L111+'8MAR'!L111+'9APR'!L111+'10MAY'!L111+'11JUN'!L111+'12JUL'!L111</f>
        <v>0</v>
      </c>
      <c r="M111" s="73">
        <f>'2SEPT'!N112+'3OCT'!N111+'4NOV'!M111+'5DEC'!M111+'6JAN'!M111+'7FEB'!M111+'8MAR'!M111+'9APR'!M111+'10MAY'!M111+'11JUN'!M111+'12JUL'!M111</f>
        <v>0</v>
      </c>
      <c r="N111" s="73">
        <f>'2SEPT'!O112+'3OCT'!O111+'4NOV'!N111+'5DEC'!N111+'6JAN'!N111+'7FEB'!N111+'8MAR'!N111+'9APR'!N111+'10MAY'!N111+'11JUN'!N111+'12JUL'!N111</f>
        <v>0</v>
      </c>
      <c r="O111" s="73">
        <f>'2SEPT'!P112+'3OCT'!P111+'4NOV'!O111+'5DEC'!O111+'6JAN'!O111+'7FEB'!O111+'8MAR'!O111+'9APR'!O111+'10MAY'!O111+'11JUN'!O111+'12JUL'!O111</f>
        <v>0</v>
      </c>
      <c r="P111" s="73">
        <f>'2SEPT'!Q112+'3OCT'!Q111+'4NOV'!P111+'5DEC'!P111+'6JAN'!P111+'7FEB'!P111+'8MAR'!P111+'9APR'!P111+'10MAY'!P111+'11JUN'!P111+'12JUL'!P111</f>
        <v>0</v>
      </c>
      <c r="Q111" s="73">
        <f>'2SEPT'!R112+'3OCT'!R111+'4NOV'!Q111+'5DEC'!Q111+'6JAN'!Q111+'7FEB'!Q111+'8MAR'!Q111+'9APR'!Q111+'10MAY'!Q111+'11JUN'!Q111+'12JUL'!Q111</f>
        <v>0</v>
      </c>
      <c r="R111" s="73">
        <f>'2SEPT'!S112+'3OCT'!S111+'4NOV'!R111+'5DEC'!R111+'6JAN'!R111+'7FEB'!R111+'8MAR'!R111+'9APR'!R111+'10MAY'!R111+'11JUN'!R111+'12JUL'!R111</f>
        <v>0</v>
      </c>
      <c r="S111" s="73">
        <f>'2SEPT'!T112+'3OCT'!T111+'4NOV'!S111+'5DEC'!S111+'6JAN'!S111+'7FEB'!S111+'8MAR'!S111+'9APR'!S111+'10MAY'!S111+'11JUN'!S111+'12JUL'!S111</f>
        <v>0</v>
      </c>
      <c r="T111" s="105">
        <f>'2SEPT'!U112+'3OCT'!U111+'4NOV'!T111+'5DEC'!T111+'6JAN'!T111+'7FEB'!T111+'8MAR'!T111+'9APR'!T111+'10MAY'!T111+'11JUN'!T111+'12JUL'!T111</f>
        <v>0</v>
      </c>
      <c r="U111" s="73">
        <f>'2SEPT'!V112+'3OCT'!V111+'4NOV'!U111+'5DEC'!U111+'6JAN'!U111+'7FEB'!U111+'8MAR'!U111+'9APR'!U111+'10MAY'!U111+'11JUN'!U111+'12JUL'!U111</f>
        <v>0</v>
      </c>
      <c r="V111" s="73">
        <f>'2SEPT'!W112+'3OCT'!W111+'4NOV'!V111+'5DEC'!V111+'6JAN'!V111+'7FEB'!V111+'8MAR'!V111+'9APR'!V111+'10MAY'!V111+'11JUN'!V111+'12JUL'!V111</f>
        <v>0</v>
      </c>
      <c r="W111" s="73">
        <f>'2SEPT'!X112+'3OCT'!X111+'4NOV'!W111+'5DEC'!W111+'6JAN'!W111+'7FEB'!W111+'8MAR'!W111+'9APR'!W111+'10MAY'!W111+'11JUN'!W111+'12JUL'!W111</f>
        <v>0</v>
      </c>
      <c r="X111" s="73">
        <f>'2SEPT'!Y112+'3OCT'!Y111+'4NOV'!X111+'5DEC'!X111+'6JAN'!X111+'7FEB'!X111+'8MAR'!X111+'9APR'!X111+'10MAY'!X111+'11JUN'!X111+'12JUL'!X111</f>
        <v>0</v>
      </c>
      <c r="Y111" s="106">
        <f>'2SEPT'!Z112+'3OCT'!Z111+'4NOV'!Y111+'5DEC'!Y111+'6JAN'!Y111+'7FEB'!Y111+'8MAR'!Y111+'9APR'!Y111+'10MAY'!Y111+'11JUN'!Y111+'12JUL'!Y111</f>
        <v>0</v>
      </c>
      <c r="Z111" s="73">
        <f>'2SEPT'!AA112+'3OCT'!AA111+'4NOV'!Z111+'5DEC'!Z111+'6JAN'!Z111+'7FEB'!Z111+'8MAR'!Z111+'9APR'!Z111+'10MAY'!Z111+'11JUN'!Z111+'12JUL'!Z111</f>
        <v>0</v>
      </c>
      <c r="AA111" s="73">
        <f>'2SEPT'!AB112+'3OCT'!AB111+'4NOV'!AA111+'5DEC'!AA111+'6JAN'!AA111+'7FEB'!AA111+'8MAR'!AA111+'9APR'!AA111+'10MAY'!AA111+'11JUN'!AA111+'12JUL'!AA111</f>
        <v>0</v>
      </c>
      <c r="AB111" s="73">
        <f>'2SEPT'!AC112+'3OCT'!AC111+'4NOV'!AB111+'5DEC'!AB111+'6JAN'!AB111+'7FEB'!AB111+'8MAR'!AB111+'9APR'!AB111+'10MAY'!AB111+'11JUN'!AB111+'12JUL'!AB111</f>
        <v>0</v>
      </c>
      <c r="AC111" s="73">
        <f>'2SEPT'!AD112+'3OCT'!AD111+'4NOV'!AC111+'5DEC'!AC111+'6JAN'!AC111+'7FEB'!AC111+'8MAR'!AC111+'9APR'!AC111+'10MAY'!AC111+'11JUN'!AC111+'12JUL'!AC111</f>
        <v>0</v>
      </c>
      <c r="AD111" s="107">
        <f>'2SEPT'!AE112+'3OCT'!AE111+'4NOV'!AD111+'5DEC'!AD111+'6JAN'!AD111+'7FEB'!AD111+'8MAR'!AD111+'9APR'!AD111+'10MAY'!AD111+'11JUN'!AD111+'12JUL'!AD111</f>
        <v>0</v>
      </c>
      <c r="AE111" s="73">
        <f>'2SEPT'!AF112+'3OCT'!AF111+'4NOV'!AE111+'5DEC'!AE111+'6JAN'!AE111+'7FEB'!AE111+'8MAR'!AE111+'9APR'!AE111+'10MAY'!AE111+'11JUN'!AE111+'12JUL'!AE111</f>
        <v>0</v>
      </c>
      <c r="AF111" s="73">
        <f>'2SEPT'!AG112+'3OCT'!AG111+'4NOV'!AF111+'5DEC'!AF111+'6JAN'!AF111+'7FEB'!AF111+'8MAR'!AF111+'9APR'!AF111+'10MAY'!AF111+'11JUN'!AF111+'12JUL'!AF111</f>
        <v>0</v>
      </c>
      <c r="AG111" s="73">
        <f>'2SEPT'!AH112+'3OCT'!AH111+'4NOV'!AG111+'5DEC'!AG111+'6JAN'!AG111+'7FEB'!AG111+'8MAR'!AG111+'9APR'!AG111+'10MAY'!AG111+'11JUN'!AG111+'12JUL'!AG111</f>
        <v>0</v>
      </c>
      <c r="AH111" s="110">
        <f>'2SEPT'!AI112+'3OCT'!AI111+'4NOV'!AH111+'5DEC'!AH111+'6JAN'!AH111+'7FEB'!AH111+'8MAR'!AH111+'9APR'!AH111+'10MAY'!AH111+'11JUN'!AH111+'12JUL'!AH111</f>
        <v>918921.86</v>
      </c>
      <c r="AI111" s="51">
        <f>ORIGINAL!AC112-'TOTAL PMTS'!AH111</f>
        <v>-179505.86</v>
      </c>
      <c r="AJ111" s="51">
        <f>ALLOCATION!Z112-'TOTAL PMTS'!AH111</f>
        <v>-179505.86</v>
      </c>
    </row>
    <row r="112" spans="1:36">
      <c r="A112" s="124" t="s">
        <v>122</v>
      </c>
      <c r="B112" s="125" t="s">
        <v>297</v>
      </c>
      <c r="C112" s="131" t="s">
        <v>181</v>
      </c>
      <c r="D112" s="73">
        <f>'2SEPT'!D113+'3OCT'!D112+'4NOV'!D112+'5DEC'!D112+'6JAN'!D112+'7FEB'!D112+'8MAR'!D112+'9APR'!D112+'10MAY'!D112+'11JUN'!D112+'12JUL'!D112</f>
        <v>148498.5692</v>
      </c>
      <c r="E112" s="73">
        <f>'2SEPT'!E113+'3OCT'!E112+'4NOV'!E112+'5DEC'!E112+'6JAN'!E112+'7FEB'!E112+'8MAR'!E112+'9APR'!E112+'10MAY'!E112+'11JUN'!E112+'12JUL'!E112</f>
        <v>81314.204400000002</v>
      </c>
      <c r="F112" s="73">
        <f>'2SEPT'!F113+'3OCT'!F112+'4NOV'!F112+'5DEC'!F112+'6JAN'!F112+'7FEB'!F112+'8MAR'!F112+'9APR'!F112+'10MAY'!F112+'11JUN'!F112+'12JUL'!F112</f>
        <v>58034.747799999997</v>
      </c>
      <c r="G112" s="73">
        <f>'2SEPT'!G113+'3OCT'!G112+'4NOV'!G112+'5DEC'!G112+'6JAN'!G112+'7FEB'!G112+'8MAR'!G112+'9APR'!G112+'10MAY'!G112+'11JUN'!G112+'12JUL'!G112</f>
        <v>40440.5818</v>
      </c>
      <c r="H112" s="73">
        <f>'2SEPT'!H113+'3OCT'!H112+'4NOV'!H112+'5DEC'!H112+'6JAN'!H112+'7FEB'!H112+'8MAR'!H112+'9APR'!H112+'10MAY'!H112+'11JUN'!H112+'12JUL'!H112</f>
        <v>30579.896800000002</v>
      </c>
      <c r="I112" s="104">
        <f>'2SEPT'!I113+'3OCT'!I112+'4NOV'!I112+'5DEC'!I112+'6JAN'!I112+'7FEB'!I112+'8MAR'!I112+'9APR'!I112+'10MAY'!I112+'11JUN'!I112+'12JUL'!I112</f>
        <v>358868</v>
      </c>
      <c r="J112" s="73" t="e">
        <f>'2SEPT'!K113+'3OCT'!K112+'4NOV'!J112+'5DEC'!J112+'6JAN'!J112+'7FEB'!J112+'8MAR'!J112+'9APR'!J112+'10MAY'!J112+'11JUN'!J112+'12JUL'!J112</f>
        <v>#VALUE!</v>
      </c>
      <c r="K112" s="73">
        <f>'2SEPT'!L113+'3OCT'!L112+'4NOV'!K112+'5DEC'!K112+'6JAN'!K112+'7FEB'!K112+'8MAR'!K112+'9APR'!K112+'10MAY'!K112+'11JUN'!K112+'12JUL'!K112</f>
        <v>0</v>
      </c>
      <c r="L112" s="73">
        <f>'2SEPT'!M113+'3OCT'!M112+'4NOV'!L112+'5DEC'!L112+'6JAN'!L112+'7FEB'!L112+'8MAR'!L112+'9APR'!L112+'10MAY'!L112+'11JUN'!L112+'12JUL'!L112</f>
        <v>0</v>
      </c>
      <c r="M112" s="73">
        <f>'2SEPT'!N113+'3OCT'!N112+'4NOV'!M112+'5DEC'!M112+'6JAN'!M112+'7FEB'!M112+'8MAR'!M112+'9APR'!M112+'10MAY'!M112+'11JUN'!M112+'12JUL'!M112</f>
        <v>0</v>
      </c>
      <c r="N112" s="73">
        <f>'2SEPT'!O113+'3OCT'!O112+'4NOV'!N112+'5DEC'!N112+'6JAN'!N112+'7FEB'!N112+'8MAR'!N112+'9APR'!N112+'10MAY'!N112+'11JUN'!N112+'12JUL'!N112</f>
        <v>0</v>
      </c>
      <c r="O112" s="73">
        <f>'2SEPT'!P113+'3OCT'!P112+'4NOV'!O112+'5DEC'!O112+'6JAN'!O112+'7FEB'!O112+'8MAR'!O112+'9APR'!O112+'10MAY'!O112+'11JUN'!O112+'12JUL'!O112</f>
        <v>0</v>
      </c>
      <c r="P112" s="73">
        <f>'2SEPT'!Q113+'3OCT'!Q112+'4NOV'!P112+'5DEC'!P112+'6JAN'!P112+'7FEB'!P112+'8MAR'!P112+'9APR'!P112+'10MAY'!P112+'11JUN'!P112+'12JUL'!P112</f>
        <v>0</v>
      </c>
      <c r="Q112" s="73">
        <f>'2SEPT'!R113+'3OCT'!R112+'4NOV'!Q112+'5DEC'!Q112+'6JAN'!Q112+'7FEB'!Q112+'8MAR'!Q112+'9APR'!Q112+'10MAY'!Q112+'11JUN'!Q112+'12JUL'!Q112</f>
        <v>0</v>
      </c>
      <c r="R112" s="73">
        <f>'2SEPT'!S113+'3OCT'!S112+'4NOV'!R112+'5DEC'!R112+'6JAN'!R112+'7FEB'!R112+'8MAR'!R112+'9APR'!R112+'10MAY'!R112+'11JUN'!R112+'12JUL'!R112</f>
        <v>0</v>
      </c>
      <c r="S112" s="73">
        <f>'2SEPT'!T113+'3OCT'!T112+'4NOV'!S112+'5DEC'!S112+'6JAN'!S112+'7FEB'!S112+'8MAR'!S112+'9APR'!S112+'10MAY'!S112+'11JUN'!S112+'12JUL'!S112</f>
        <v>0</v>
      </c>
      <c r="T112" s="105">
        <f>'2SEPT'!U113+'3OCT'!U112+'4NOV'!T112+'5DEC'!T112+'6JAN'!T112+'7FEB'!T112+'8MAR'!T112+'9APR'!T112+'10MAY'!T112+'11JUN'!T112+'12JUL'!T112</f>
        <v>0</v>
      </c>
      <c r="U112" s="73">
        <f>'2SEPT'!V113+'3OCT'!V112+'4NOV'!U112+'5DEC'!U112+'6JAN'!U112+'7FEB'!U112+'8MAR'!U112+'9APR'!U112+'10MAY'!U112+'11JUN'!U112+'12JUL'!U112</f>
        <v>0</v>
      </c>
      <c r="V112" s="73">
        <f>'2SEPT'!W113+'3OCT'!W112+'4NOV'!V112+'5DEC'!V112+'6JAN'!V112+'7FEB'!V112+'8MAR'!V112+'9APR'!V112+'10MAY'!V112+'11JUN'!V112+'12JUL'!V112</f>
        <v>0</v>
      </c>
      <c r="W112" s="73">
        <f>'2SEPT'!X113+'3OCT'!X112+'4NOV'!W112+'5DEC'!W112+'6JAN'!W112+'7FEB'!W112+'8MAR'!W112+'9APR'!W112+'10MAY'!W112+'11JUN'!W112+'12JUL'!W112</f>
        <v>0</v>
      </c>
      <c r="X112" s="73">
        <f>'2SEPT'!Y113+'3OCT'!Y112+'4NOV'!X112+'5DEC'!X112+'6JAN'!X112+'7FEB'!X112+'8MAR'!X112+'9APR'!X112+'10MAY'!X112+'11JUN'!X112+'12JUL'!X112</f>
        <v>0</v>
      </c>
      <c r="Y112" s="106">
        <f>'2SEPT'!Z113+'3OCT'!Z112+'4NOV'!Y112+'5DEC'!Y112+'6JAN'!Y112+'7FEB'!Y112+'8MAR'!Y112+'9APR'!Y112+'10MAY'!Y112+'11JUN'!Y112+'12JUL'!Y112</f>
        <v>0</v>
      </c>
      <c r="Z112" s="73">
        <f>'2SEPT'!AA113+'3OCT'!AA112+'4NOV'!Z112+'5DEC'!Z112+'6JAN'!Z112+'7FEB'!Z112+'8MAR'!Z112+'9APR'!Z112+'10MAY'!Z112+'11JUN'!Z112+'12JUL'!Z112</f>
        <v>0</v>
      </c>
      <c r="AA112" s="73">
        <f>'2SEPT'!AB113+'3OCT'!AB112+'4NOV'!AA112+'5DEC'!AA112+'6JAN'!AA112+'7FEB'!AA112+'8MAR'!AA112+'9APR'!AA112+'10MAY'!AA112+'11JUN'!AA112+'12JUL'!AA112</f>
        <v>0</v>
      </c>
      <c r="AB112" s="73">
        <f>'2SEPT'!AC113+'3OCT'!AC112+'4NOV'!AB112+'5DEC'!AB112+'6JAN'!AB112+'7FEB'!AB112+'8MAR'!AB112+'9APR'!AB112+'10MAY'!AB112+'11JUN'!AB112+'12JUL'!AB112</f>
        <v>0</v>
      </c>
      <c r="AC112" s="73">
        <f>'2SEPT'!AD113+'3OCT'!AD112+'4NOV'!AC112+'5DEC'!AC112+'6JAN'!AC112+'7FEB'!AC112+'8MAR'!AC112+'9APR'!AC112+'10MAY'!AC112+'11JUN'!AC112+'12JUL'!AC112</f>
        <v>94000</v>
      </c>
      <c r="AD112" s="107">
        <f>'2SEPT'!AE113+'3OCT'!AE112+'4NOV'!AD112+'5DEC'!AD112+'6JAN'!AD112+'7FEB'!AD112+'8MAR'!AD112+'9APR'!AD112+'10MAY'!AD112+'11JUN'!AD112+'12JUL'!AD112</f>
        <v>94000</v>
      </c>
      <c r="AE112" s="73">
        <f>'2SEPT'!AF113+'3OCT'!AF112+'4NOV'!AE112+'5DEC'!AE112+'6JAN'!AE112+'7FEB'!AE112+'8MAR'!AE112+'9APR'!AE112+'10MAY'!AE112+'11JUN'!AE112+'12JUL'!AE112</f>
        <v>0</v>
      </c>
      <c r="AF112" s="73">
        <f>'2SEPT'!AG113+'3OCT'!AG112+'4NOV'!AF112+'5DEC'!AF112+'6JAN'!AF112+'7FEB'!AF112+'8MAR'!AF112+'9APR'!AF112+'10MAY'!AF112+'11JUN'!AF112+'12JUL'!AF112</f>
        <v>0</v>
      </c>
      <c r="AG112" s="73">
        <f>'2SEPT'!AH113+'3OCT'!AH112+'4NOV'!AG112+'5DEC'!AG112+'6JAN'!AG112+'7FEB'!AG112+'8MAR'!AG112+'9APR'!AG112+'10MAY'!AG112+'11JUN'!AG112+'12JUL'!AG112</f>
        <v>0</v>
      </c>
      <c r="AH112" s="110">
        <f>'2SEPT'!AI113+'3OCT'!AI112+'4NOV'!AH112+'5DEC'!AH112+'6JAN'!AH112+'7FEB'!AH112+'8MAR'!AH112+'9APR'!AH112+'10MAY'!AH112+'11JUN'!AH112+'12JUL'!AH112</f>
        <v>370935</v>
      </c>
      <c r="AI112" s="51">
        <f>ORIGINAL!AC113-'TOTAL PMTS'!AH112</f>
        <v>-340000.28</v>
      </c>
      <c r="AJ112" s="51">
        <f>ALLOCATION!Z113-'TOTAL PMTS'!AH112</f>
        <v>117676.71999999997</v>
      </c>
    </row>
    <row r="113" spans="1:36">
      <c r="A113" s="124" t="s">
        <v>123</v>
      </c>
      <c r="B113" s="125" t="s">
        <v>298</v>
      </c>
      <c r="C113" s="126" t="s">
        <v>183</v>
      </c>
      <c r="D113" s="73">
        <f>'2SEPT'!D114+'3OCT'!D113+'4NOV'!D113+'5DEC'!D113+'6JAN'!D113+'7FEB'!D113+'8MAR'!D113+'9APR'!D113+'10MAY'!D113+'11JUN'!D113+'12JUL'!D113</f>
        <v>110474.664</v>
      </c>
      <c r="E113" s="73">
        <f>'2SEPT'!E114+'3OCT'!E113+'4NOV'!E113+'5DEC'!E113+'6JAN'!E113+'7FEB'!E113+'8MAR'!E113+'9APR'!E113+'10MAY'!E113+'11JUN'!E113+'12JUL'!E113</f>
        <v>60491.047999999995</v>
      </c>
      <c r="F113" s="73">
        <f>'2SEPT'!F114+'3OCT'!F113+'4NOV'!F113+'5DEC'!F113+'6JAN'!F113+'7FEB'!F113+'8MAR'!F113+'9APR'!F113+'10MAY'!F113+'11JUN'!F113+'12JUL'!F113</f>
        <v>43174.476000000002</v>
      </c>
      <c r="G113" s="73">
        <f>'2SEPT'!G114+'3OCT'!G113+'4NOV'!G113+'5DEC'!G113+'6JAN'!G113+'7FEB'!G113+'8MAR'!G113+'9APR'!G113+'10MAY'!G113+'11JUN'!G113+'12JUL'!G113</f>
        <v>30085.756000000001</v>
      </c>
      <c r="H113" s="73">
        <f>'2SEPT'!H114+'3OCT'!H113+'4NOV'!H113+'5DEC'!H113+'6JAN'!H113+'7FEB'!H113+'8MAR'!H113+'9APR'!H113+'10MAY'!H113+'11JUN'!H113+'12JUL'!H113</f>
        <v>22748.056</v>
      </c>
      <c r="I113" s="104">
        <f>'2SEPT'!I114+'3OCT'!I113+'4NOV'!I113+'5DEC'!I113+'6JAN'!I113+'7FEB'!I113+'8MAR'!I113+'9APR'!I113+'10MAY'!I113+'11JUN'!I113+'12JUL'!I113</f>
        <v>266974</v>
      </c>
      <c r="J113" s="73" t="e">
        <f>'2SEPT'!K114+'3OCT'!K113+'4NOV'!J113+'5DEC'!J113+'6JAN'!J113+'7FEB'!J113+'8MAR'!J113+'9APR'!J113+'10MAY'!J113+'11JUN'!J113+'12JUL'!J113</f>
        <v>#VALUE!</v>
      </c>
      <c r="K113" s="73">
        <f>'2SEPT'!L114+'3OCT'!L113+'4NOV'!K113+'5DEC'!K113+'6JAN'!K113+'7FEB'!K113+'8MAR'!K113+'9APR'!K113+'10MAY'!K113+'11JUN'!K113+'12JUL'!K113</f>
        <v>0</v>
      </c>
      <c r="L113" s="73">
        <f>'2SEPT'!M114+'3OCT'!M113+'4NOV'!L113+'5DEC'!L113+'6JAN'!L113+'7FEB'!L113+'8MAR'!L113+'9APR'!L113+'10MAY'!L113+'11JUN'!L113+'12JUL'!L113</f>
        <v>0</v>
      </c>
      <c r="M113" s="73">
        <f>'2SEPT'!N114+'3OCT'!N113+'4NOV'!M113+'5DEC'!M113+'6JAN'!M113+'7FEB'!M113+'8MAR'!M113+'9APR'!M113+'10MAY'!M113+'11JUN'!M113+'12JUL'!M113</f>
        <v>0</v>
      </c>
      <c r="N113" s="73">
        <f>'2SEPT'!O114+'3OCT'!O113+'4NOV'!N113+'5DEC'!N113+'6JAN'!N113+'7FEB'!N113+'8MAR'!N113+'9APR'!N113+'10MAY'!N113+'11JUN'!N113+'12JUL'!N113</f>
        <v>0</v>
      </c>
      <c r="O113" s="73">
        <f>'2SEPT'!P114+'3OCT'!P113+'4NOV'!O113+'5DEC'!O113+'6JAN'!O113+'7FEB'!O113+'8MAR'!O113+'9APR'!O113+'10MAY'!O113+'11JUN'!O113+'12JUL'!O113</f>
        <v>0</v>
      </c>
      <c r="P113" s="73">
        <f>'2SEPT'!Q114+'3OCT'!Q113+'4NOV'!P113+'5DEC'!P113+'6JAN'!P113+'7FEB'!P113+'8MAR'!P113+'9APR'!P113+'10MAY'!P113+'11JUN'!P113+'12JUL'!P113</f>
        <v>0</v>
      </c>
      <c r="Q113" s="73">
        <f>'2SEPT'!R114+'3OCT'!R113+'4NOV'!Q113+'5DEC'!Q113+'6JAN'!Q113+'7FEB'!Q113+'8MAR'!Q113+'9APR'!Q113+'10MAY'!Q113+'11JUN'!Q113+'12JUL'!Q113</f>
        <v>0</v>
      </c>
      <c r="R113" s="73">
        <f>'2SEPT'!S114+'3OCT'!S113+'4NOV'!R113+'5DEC'!R113+'6JAN'!R113+'7FEB'!R113+'8MAR'!R113+'9APR'!R113+'10MAY'!R113+'11JUN'!R113+'12JUL'!R113</f>
        <v>0</v>
      </c>
      <c r="S113" s="73">
        <f>'2SEPT'!T114+'3OCT'!T113+'4NOV'!S113+'5DEC'!S113+'6JAN'!S113+'7FEB'!S113+'8MAR'!S113+'9APR'!S113+'10MAY'!S113+'11JUN'!S113+'12JUL'!S113</f>
        <v>0</v>
      </c>
      <c r="T113" s="105">
        <f>'2SEPT'!U114+'3OCT'!U113+'4NOV'!T113+'5DEC'!T113+'6JAN'!T113+'7FEB'!T113+'8MAR'!T113+'9APR'!T113+'10MAY'!T113+'11JUN'!T113+'12JUL'!T113</f>
        <v>0</v>
      </c>
      <c r="U113" s="73">
        <f>'2SEPT'!V114+'3OCT'!V113+'4NOV'!U113+'5DEC'!U113+'6JAN'!U113+'7FEB'!U113+'8MAR'!U113+'9APR'!U113+'10MAY'!U113+'11JUN'!U113+'12JUL'!U113</f>
        <v>0</v>
      </c>
      <c r="V113" s="73">
        <f>'2SEPT'!W114+'3OCT'!W113+'4NOV'!V113+'5DEC'!V113+'6JAN'!V113+'7FEB'!V113+'8MAR'!V113+'9APR'!V113+'10MAY'!V113+'11JUN'!V113+'12JUL'!V113</f>
        <v>0</v>
      </c>
      <c r="W113" s="73">
        <f>'2SEPT'!X114+'3OCT'!X113+'4NOV'!W113+'5DEC'!W113+'6JAN'!W113+'7FEB'!W113+'8MAR'!W113+'9APR'!W113+'10MAY'!W113+'11JUN'!W113+'12JUL'!W113</f>
        <v>0</v>
      </c>
      <c r="X113" s="73">
        <f>'2SEPT'!Y114+'3OCT'!Y113+'4NOV'!X113+'5DEC'!X113+'6JAN'!X113+'7FEB'!X113+'8MAR'!X113+'9APR'!X113+'10MAY'!X113+'11JUN'!X113+'12JUL'!X113</f>
        <v>0</v>
      </c>
      <c r="Y113" s="106">
        <f>'2SEPT'!Z114+'3OCT'!Z113+'4NOV'!Y113+'5DEC'!Y113+'6JAN'!Y113+'7FEB'!Y113+'8MAR'!Y113+'9APR'!Y113+'10MAY'!Y113+'11JUN'!Y113+'12JUL'!Y113</f>
        <v>0</v>
      </c>
      <c r="Z113" s="73">
        <f>'2SEPT'!AA114+'3OCT'!AA113+'4NOV'!Z113+'5DEC'!Z113+'6JAN'!Z113+'7FEB'!Z113+'8MAR'!Z113+'9APR'!Z113+'10MAY'!Z113+'11JUN'!Z113+'12JUL'!Z113</f>
        <v>0</v>
      </c>
      <c r="AA113" s="73">
        <f>'2SEPT'!AB114+'3OCT'!AB113+'4NOV'!AA113+'5DEC'!AA113+'6JAN'!AA113+'7FEB'!AA113+'8MAR'!AA113+'9APR'!AA113+'10MAY'!AA113+'11JUN'!AA113+'12JUL'!AA113</f>
        <v>0</v>
      </c>
      <c r="AB113" s="73">
        <f>'2SEPT'!AC114+'3OCT'!AC113+'4NOV'!AB113+'5DEC'!AB113+'6JAN'!AB113+'7FEB'!AB113+'8MAR'!AB113+'9APR'!AB113+'10MAY'!AB113+'11JUN'!AB113+'12JUL'!AB113</f>
        <v>0</v>
      </c>
      <c r="AC113" s="73">
        <f>'2SEPT'!AD114+'3OCT'!AD113+'4NOV'!AC113+'5DEC'!AC113+'6JAN'!AC113+'7FEB'!AC113+'8MAR'!AC113+'9APR'!AC113+'10MAY'!AC113+'11JUN'!AC113+'12JUL'!AC113</f>
        <v>0</v>
      </c>
      <c r="AD113" s="107">
        <f>'2SEPT'!AE114+'3OCT'!AE113+'4NOV'!AD113+'5DEC'!AD113+'6JAN'!AD113+'7FEB'!AD113+'8MAR'!AD113+'9APR'!AD113+'10MAY'!AD113+'11JUN'!AD113+'12JUL'!AD113</f>
        <v>0</v>
      </c>
      <c r="AE113" s="73">
        <f>'2SEPT'!AF114+'3OCT'!AF113+'4NOV'!AE113+'5DEC'!AE113+'6JAN'!AE113+'7FEB'!AE113+'8MAR'!AE113+'9APR'!AE113+'10MAY'!AE113+'11JUN'!AE113+'12JUL'!AE113</f>
        <v>0</v>
      </c>
      <c r="AF113" s="73">
        <f>'2SEPT'!AG114+'3OCT'!AG113+'4NOV'!AF113+'5DEC'!AF113+'6JAN'!AF113+'7FEB'!AF113+'8MAR'!AF113+'9APR'!AF113+'10MAY'!AF113+'11JUN'!AF113+'12JUL'!AF113</f>
        <v>0</v>
      </c>
      <c r="AG113" s="73">
        <f>'2SEPT'!AH114+'3OCT'!AH113+'4NOV'!AG113+'5DEC'!AG113+'6JAN'!AG113+'7FEB'!AG113+'8MAR'!AG113+'9APR'!AG113+'10MAY'!AG113+'11JUN'!AG113+'12JUL'!AG113</f>
        <v>0</v>
      </c>
      <c r="AH113" s="110">
        <f>'2SEPT'!AI114+'3OCT'!AI113+'4NOV'!AH113+'5DEC'!AH113+'6JAN'!AH113+'7FEB'!AH113+'8MAR'!AH113+'9APR'!AH113+'10MAY'!AH113+'11JUN'!AH113+'12JUL'!AH113</f>
        <v>350420.72</v>
      </c>
      <c r="AI113" s="51">
        <f>ORIGINAL!AC114-'TOTAL PMTS'!AH113</f>
        <v>-14744.059999999998</v>
      </c>
      <c r="AJ113" s="51">
        <f>ALLOCATION!Z114-'TOTAL PMTS'!AH113</f>
        <v>-14744.059999999998</v>
      </c>
    </row>
    <row r="114" spans="1:36">
      <c r="A114" s="124" t="s">
        <v>124</v>
      </c>
      <c r="B114" s="125" t="s">
        <v>299</v>
      </c>
      <c r="C114" s="132" t="s">
        <v>201</v>
      </c>
      <c r="D114" s="73">
        <f>'2SEPT'!D115+'3OCT'!D114+'4NOV'!D114+'5DEC'!D114+'6JAN'!D114+'7FEB'!D114+'8MAR'!D114+'9APR'!D114+'10MAY'!D114+'11JUN'!D114+'12JUL'!D114</f>
        <v>75336.0484</v>
      </c>
      <c r="E114" s="73">
        <f>'2SEPT'!E115+'3OCT'!E114+'4NOV'!E114+'5DEC'!E114+'6JAN'!E114+'7FEB'!E114+'8MAR'!E114+'9APR'!E114+'10MAY'!E114+'11JUN'!E114+'12JUL'!E114</f>
        <v>41252.2788</v>
      </c>
      <c r="F114" s="73">
        <f>'2SEPT'!F115+'3OCT'!F114+'4NOV'!F114+'5DEC'!F114+'6JAN'!F114+'7FEB'!F114+'8MAR'!F114+'9APR'!F114+'10MAY'!F114+'11JUN'!F114+'12JUL'!F114</f>
        <v>29441.310600000001</v>
      </c>
      <c r="G114" s="73">
        <f>'2SEPT'!G115+'3OCT'!G114+'4NOV'!G114+'5DEC'!G114+'6JAN'!G114+'7FEB'!G114+'8MAR'!G114+'9APR'!G114+'10MAY'!G114+'11JUN'!G114+'12JUL'!G114</f>
        <v>20516.428599999999</v>
      </c>
      <c r="H114" s="73">
        <f>'2SEPT'!H115+'3OCT'!H114+'4NOV'!H114+'5DEC'!H114+'6JAN'!H114+'7FEB'!H114+'8MAR'!H114+'9APR'!H114+'10MAY'!H114+'11JUN'!H114+'12JUL'!H114</f>
        <v>15511.9336</v>
      </c>
      <c r="I114" s="104">
        <f>'2SEPT'!I115+'3OCT'!I114+'4NOV'!I114+'5DEC'!I114+'6JAN'!I114+'7FEB'!I114+'8MAR'!I114+'9APR'!I114+'10MAY'!I114+'11JUN'!I114+'12JUL'!I114</f>
        <v>182058</v>
      </c>
      <c r="J114" s="73" t="e">
        <f>'2SEPT'!K115+'3OCT'!K114+'4NOV'!J114+'5DEC'!J114+'6JAN'!J114+'7FEB'!J114+'8MAR'!J114+'9APR'!J114+'10MAY'!J114+'11JUN'!J114+'12JUL'!J114</f>
        <v>#VALUE!</v>
      </c>
      <c r="K114" s="73">
        <f>'2SEPT'!L115+'3OCT'!L114+'4NOV'!K114+'5DEC'!K114+'6JAN'!K114+'7FEB'!K114+'8MAR'!K114+'9APR'!K114+'10MAY'!K114+'11JUN'!K114+'12JUL'!K114</f>
        <v>0</v>
      </c>
      <c r="L114" s="73">
        <f>'2SEPT'!M115+'3OCT'!M114+'4NOV'!L114+'5DEC'!L114+'6JAN'!L114+'7FEB'!L114+'8MAR'!L114+'9APR'!L114+'10MAY'!L114+'11JUN'!L114+'12JUL'!L114</f>
        <v>0</v>
      </c>
      <c r="M114" s="73">
        <f>'2SEPT'!N115+'3OCT'!N114+'4NOV'!M114+'5DEC'!M114+'6JAN'!M114+'7FEB'!M114+'8MAR'!M114+'9APR'!M114+'10MAY'!M114+'11JUN'!M114+'12JUL'!M114</f>
        <v>0</v>
      </c>
      <c r="N114" s="73">
        <f>'2SEPT'!O115+'3OCT'!O114+'4NOV'!N114+'5DEC'!N114+'6JAN'!N114+'7FEB'!N114+'8MAR'!N114+'9APR'!N114+'10MAY'!N114+'11JUN'!N114+'12JUL'!N114</f>
        <v>0</v>
      </c>
      <c r="O114" s="73">
        <f>'2SEPT'!P115+'3OCT'!P114+'4NOV'!O114+'5DEC'!O114+'6JAN'!O114+'7FEB'!O114+'8MAR'!O114+'9APR'!O114+'10MAY'!O114+'11JUN'!O114+'12JUL'!O114</f>
        <v>0</v>
      </c>
      <c r="P114" s="73">
        <f>'2SEPT'!Q115+'3OCT'!Q114+'4NOV'!P114+'5DEC'!P114+'6JAN'!P114+'7FEB'!P114+'8MAR'!P114+'9APR'!P114+'10MAY'!P114+'11JUN'!P114+'12JUL'!P114</f>
        <v>0</v>
      </c>
      <c r="Q114" s="73">
        <f>'2SEPT'!R115+'3OCT'!R114+'4NOV'!Q114+'5DEC'!Q114+'6JAN'!Q114+'7FEB'!Q114+'8MAR'!Q114+'9APR'!Q114+'10MAY'!Q114+'11JUN'!Q114+'12JUL'!Q114</f>
        <v>0</v>
      </c>
      <c r="R114" s="73">
        <f>'2SEPT'!S115+'3OCT'!S114+'4NOV'!R114+'5DEC'!R114+'6JAN'!R114+'7FEB'!R114+'8MAR'!R114+'9APR'!R114+'10MAY'!R114+'11JUN'!R114+'12JUL'!R114</f>
        <v>0</v>
      </c>
      <c r="S114" s="73">
        <f>'2SEPT'!T115+'3OCT'!T114+'4NOV'!S114+'5DEC'!S114+'6JAN'!S114+'7FEB'!S114+'8MAR'!S114+'9APR'!S114+'10MAY'!S114+'11JUN'!S114+'12JUL'!S114</f>
        <v>0</v>
      </c>
      <c r="T114" s="105">
        <f>'2SEPT'!U115+'3OCT'!U114+'4NOV'!T114+'5DEC'!T114+'6JAN'!T114+'7FEB'!T114+'8MAR'!T114+'9APR'!T114+'10MAY'!T114+'11JUN'!T114+'12JUL'!T114</f>
        <v>0</v>
      </c>
      <c r="U114" s="73">
        <f>'2SEPT'!V115+'3OCT'!V114+'4NOV'!U114+'5DEC'!U114+'6JAN'!U114+'7FEB'!U114+'8MAR'!U114+'9APR'!U114+'10MAY'!U114+'11JUN'!U114+'12JUL'!U114</f>
        <v>0</v>
      </c>
      <c r="V114" s="73">
        <f>'2SEPT'!W115+'3OCT'!W114+'4NOV'!V114+'5DEC'!V114+'6JAN'!V114+'7FEB'!V114+'8MAR'!V114+'9APR'!V114+'10MAY'!V114+'11JUN'!V114+'12JUL'!V114</f>
        <v>0</v>
      </c>
      <c r="W114" s="73">
        <f>'2SEPT'!X115+'3OCT'!X114+'4NOV'!W114+'5DEC'!W114+'6JAN'!W114+'7FEB'!W114+'8MAR'!W114+'9APR'!W114+'10MAY'!W114+'11JUN'!W114+'12JUL'!W114</f>
        <v>0</v>
      </c>
      <c r="X114" s="73">
        <f>'2SEPT'!Y115+'3OCT'!Y114+'4NOV'!X114+'5DEC'!X114+'6JAN'!X114+'7FEB'!X114+'8MAR'!X114+'9APR'!X114+'10MAY'!X114+'11JUN'!X114+'12JUL'!X114</f>
        <v>0</v>
      </c>
      <c r="Y114" s="106">
        <f>'2SEPT'!Z115+'3OCT'!Z114+'4NOV'!Y114+'5DEC'!Y114+'6JAN'!Y114+'7FEB'!Y114+'8MAR'!Y114+'9APR'!Y114+'10MAY'!Y114+'11JUN'!Y114+'12JUL'!Y114</f>
        <v>0</v>
      </c>
      <c r="Z114" s="73">
        <f>'2SEPT'!AA115+'3OCT'!AA114+'4NOV'!Z114+'5DEC'!Z114+'6JAN'!Z114+'7FEB'!Z114+'8MAR'!Z114+'9APR'!Z114+'10MAY'!Z114+'11JUN'!Z114+'12JUL'!Z114</f>
        <v>0</v>
      </c>
      <c r="AA114" s="73">
        <f>'2SEPT'!AB115+'3OCT'!AB114+'4NOV'!AA114+'5DEC'!AA114+'6JAN'!AA114+'7FEB'!AA114+'8MAR'!AA114+'9APR'!AA114+'10MAY'!AA114+'11JUN'!AA114+'12JUL'!AA114</f>
        <v>0</v>
      </c>
      <c r="AB114" s="73">
        <f>'2SEPT'!AC115+'3OCT'!AC114+'4NOV'!AB114+'5DEC'!AB114+'6JAN'!AB114+'7FEB'!AB114+'8MAR'!AB114+'9APR'!AB114+'10MAY'!AB114+'11JUN'!AB114+'12JUL'!AB114</f>
        <v>0</v>
      </c>
      <c r="AC114" s="73">
        <f>'2SEPT'!AD115+'3OCT'!AD114+'4NOV'!AC114+'5DEC'!AC114+'6JAN'!AC114+'7FEB'!AC114+'8MAR'!AC114+'9APR'!AC114+'10MAY'!AC114+'11JUN'!AC114+'12JUL'!AC114</f>
        <v>0</v>
      </c>
      <c r="AD114" s="107">
        <f>'2SEPT'!AE115+'3OCT'!AE114+'4NOV'!AD114+'5DEC'!AD114+'6JAN'!AD114+'7FEB'!AD114+'8MAR'!AD114+'9APR'!AD114+'10MAY'!AD114+'11JUN'!AD114+'12JUL'!AD114</f>
        <v>0</v>
      </c>
      <c r="AE114" s="73">
        <f>'2SEPT'!AF115+'3OCT'!AF114+'4NOV'!AE114+'5DEC'!AE114+'6JAN'!AE114+'7FEB'!AE114+'8MAR'!AE114+'9APR'!AE114+'10MAY'!AE114+'11JUN'!AE114+'12JUL'!AE114</f>
        <v>0</v>
      </c>
      <c r="AF114" s="73">
        <f>'2SEPT'!AG115+'3OCT'!AG114+'4NOV'!AF114+'5DEC'!AF114+'6JAN'!AF114+'7FEB'!AF114+'8MAR'!AF114+'9APR'!AF114+'10MAY'!AF114+'11JUN'!AF114+'12JUL'!AF114</f>
        <v>0</v>
      </c>
      <c r="AG114" s="73">
        <f>'2SEPT'!AH115+'3OCT'!AH114+'4NOV'!AG114+'5DEC'!AG114+'6JAN'!AG114+'7FEB'!AG114+'8MAR'!AG114+'9APR'!AG114+'10MAY'!AG114+'11JUN'!AG114+'12JUL'!AG114</f>
        <v>0</v>
      </c>
      <c r="AH114" s="110">
        <f>'2SEPT'!AI115+'3OCT'!AI114+'4NOV'!AH114+'5DEC'!AH114+'6JAN'!AH114+'7FEB'!AH114+'8MAR'!AH114+'9APR'!AH114+'10MAY'!AH114+'11JUN'!AH114+'12JUL'!AH114</f>
        <v>254150.66</v>
      </c>
      <c r="AI114" s="51">
        <f>ORIGINAL!AC115-'TOTAL PMTS'!AH114</f>
        <v>4376842.18</v>
      </c>
      <c r="AJ114" s="51">
        <f>ALLOCATION!Z115-'TOTAL PMTS'!AH114</f>
        <v>4376842.18</v>
      </c>
    </row>
    <row r="115" spans="1:36">
      <c r="A115" s="124" t="s">
        <v>125</v>
      </c>
      <c r="B115" s="125" t="s">
        <v>300</v>
      </c>
      <c r="C115" s="130" t="s">
        <v>190</v>
      </c>
      <c r="D115" s="73">
        <f>'2SEPT'!D116+'3OCT'!D115+'4NOV'!D115+'5DEC'!D115+'6JAN'!D115+'7FEB'!D115+'8MAR'!D115+'9APR'!D115+'10MAY'!D115+'11JUN'!D115+'12JUL'!D115</f>
        <v>692162.64079999994</v>
      </c>
      <c r="E115" s="73">
        <f>'2SEPT'!E116+'3OCT'!E115+'4NOV'!E115+'5DEC'!E115+'6JAN'!E115+'7FEB'!E115+'8MAR'!E115+'9APR'!E115+'10MAY'!E115+'11JUN'!E115+'12JUL'!E115</f>
        <v>379010.76559999998</v>
      </c>
      <c r="F115" s="73">
        <f>'2SEPT'!F116+'3OCT'!F115+'4NOV'!F115+'5DEC'!F115+'6JAN'!F115+'7FEB'!F115+'8MAR'!F115+'9APR'!F115+'10MAY'!F115+'11JUN'!F115+'12JUL'!F115</f>
        <v>270503.0172</v>
      </c>
      <c r="G115" s="73">
        <f>'2SEPT'!G116+'3OCT'!G115+'4NOV'!G115+'5DEC'!G115+'6JAN'!G115+'7FEB'!G115+'8MAR'!G115+'9APR'!G115+'10MAY'!G115+'11JUN'!G115+'12JUL'!G115</f>
        <v>188500.13319999998</v>
      </c>
      <c r="H115" s="73">
        <f>'2SEPT'!H116+'3OCT'!H115+'4NOV'!H115+'5DEC'!H115+'6JAN'!H115+'7FEB'!H115+'8MAR'!H115+'9APR'!H115+'10MAY'!H115+'11JUN'!H115+'12JUL'!H115</f>
        <v>142527.44320000001</v>
      </c>
      <c r="I115" s="104">
        <f>'2SEPT'!I116+'3OCT'!I115+'4NOV'!I115+'5DEC'!I115+'6JAN'!I115+'7FEB'!I115+'8MAR'!I115+'9APR'!I115+'10MAY'!I115+'11JUN'!I115+'12JUL'!I115</f>
        <v>1672704</v>
      </c>
      <c r="J115" s="73" t="e">
        <f>'2SEPT'!K116+'3OCT'!K115+'4NOV'!J115+'5DEC'!J115+'6JAN'!J115+'7FEB'!J115+'8MAR'!J115+'9APR'!J115+'10MAY'!J115+'11JUN'!J115+'12JUL'!J115</f>
        <v>#VALUE!</v>
      </c>
      <c r="K115" s="73">
        <f>'2SEPT'!L116+'3OCT'!L115+'4NOV'!K115+'5DEC'!K115+'6JAN'!K115+'7FEB'!K115+'8MAR'!K115+'9APR'!K115+'10MAY'!K115+'11JUN'!K115+'12JUL'!K115</f>
        <v>0</v>
      </c>
      <c r="L115" s="73">
        <f>'2SEPT'!M116+'3OCT'!M115+'4NOV'!L115+'5DEC'!L115+'6JAN'!L115+'7FEB'!L115+'8MAR'!L115+'9APR'!L115+'10MAY'!L115+'11JUN'!L115+'12JUL'!L115</f>
        <v>0</v>
      </c>
      <c r="M115" s="73">
        <f>'2SEPT'!N116+'3OCT'!N115+'4NOV'!M115+'5DEC'!M115+'6JAN'!M115+'7FEB'!M115+'8MAR'!M115+'9APR'!M115+'10MAY'!M115+'11JUN'!M115+'12JUL'!M115</f>
        <v>0</v>
      </c>
      <c r="N115" s="73">
        <f>'2SEPT'!O116+'3OCT'!O115+'4NOV'!N115+'5DEC'!N115+'6JAN'!N115+'7FEB'!N115+'8MAR'!N115+'9APR'!N115+'10MAY'!N115+'11JUN'!N115+'12JUL'!N115</f>
        <v>0</v>
      </c>
      <c r="O115" s="73">
        <f>'2SEPT'!P116+'3OCT'!P115+'4NOV'!O115+'5DEC'!O115+'6JAN'!O115+'7FEB'!O115+'8MAR'!O115+'9APR'!O115+'10MAY'!O115+'11JUN'!O115+'12JUL'!O115</f>
        <v>0</v>
      </c>
      <c r="P115" s="73">
        <f>'2SEPT'!Q116+'3OCT'!Q115+'4NOV'!P115+'5DEC'!P115+'6JAN'!P115+'7FEB'!P115+'8MAR'!P115+'9APR'!P115+'10MAY'!P115+'11JUN'!P115+'12JUL'!P115</f>
        <v>0</v>
      </c>
      <c r="Q115" s="73">
        <f>'2SEPT'!R116+'3OCT'!R115+'4NOV'!Q115+'5DEC'!Q115+'6JAN'!Q115+'7FEB'!Q115+'8MAR'!Q115+'9APR'!Q115+'10MAY'!Q115+'11JUN'!Q115+'12JUL'!Q115</f>
        <v>0</v>
      </c>
      <c r="R115" s="73">
        <f>'2SEPT'!S116+'3OCT'!S115+'4NOV'!R115+'5DEC'!R115+'6JAN'!R115+'7FEB'!R115+'8MAR'!R115+'9APR'!R115+'10MAY'!R115+'11JUN'!R115+'12JUL'!R115</f>
        <v>900236</v>
      </c>
      <c r="S115" s="73">
        <f>'2SEPT'!T116+'3OCT'!T115+'4NOV'!S115+'5DEC'!S115+'6JAN'!S115+'7FEB'!S115+'8MAR'!S115+'9APR'!S115+'10MAY'!S115+'11JUN'!S115+'12JUL'!S115</f>
        <v>0</v>
      </c>
      <c r="T115" s="105">
        <f>'2SEPT'!U116+'3OCT'!U115+'4NOV'!T115+'5DEC'!T115+'6JAN'!T115+'7FEB'!T115+'8MAR'!T115+'9APR'!T115+'10MAY'!T115+'11JUN'!T115+'12JUL'!T115</f>
        <v>900236</v>
      </c>
      <c r="U115" s="73">
        <f>'2SEPT'!V116+'3OCT'!V115+'4NOV'!U115+'5DEC'!U115+'6JAN'!U115+'7FEB'!U115+'8MAR'!U115+'9APR'!U115+'10MAY'!U115+'11JUN'!U115+'12JUL'!U115</f>
        <v>0</v>
      </c>
      <c r="V115" s="73">
        <f>'2SEPT'!W116+'3OCT'!W115+'4NOV'!V115+'5DEC'!V115+'6JAN'!V115+'7FEB'!V115+'8MAR'!V115+'9APR'!V115+'10MAY'!V115+'11JUN'!V115+'12JUL'!V115</f>
        <v>0</v>
      </c>
      <c r="W115" s="73">
        <f>'2SEPT'!X116+'3OCT'!X115+'4NOV'!W115+'5DEC'!W115+'6JAN'!W115+'7FEB'!W115+'8MAR'!W115+'9APR'!W115+'10MAY'!W115+'11JUN'!W115+'12JUL'!W115</f>
        <v>0</v>
      </c>
      <c r="X115" s="73">
        <f>'2SEPT'!Y116+'3OCT'!Y115+'4NOV'!X115+'5DEC'!X115+'6JAN'!X115+'7FEB'!X115+'8MAR'!X115+'9APR'!X115+'10MAY'!X115+'11JUN'!X115+'12JUL'!X115</f>
        <v>0</v>
      </c>
      <c r="Y115" s="106">
        <f>'2SEPT'!Z116+'3OCT'!Z115+'4NOV'!Y115+'5DEC'!Y115+'6JAN'!Y115+'7FEB'!Y115+'8MAR'!Y115+'9APR'!Y115+'10MAY'!Y115+'11JUN'!Y115+'12JUL'!Y115</f>
        <v>0</v>
      </c>
      <c r="Z115" s="73">
        <f>'2SEPT'!AA116+'3OCT'!AA115+'4NOV'!Z115+'5DEC'!Z115+'6JAN'!Z115+'7FEB'!Z115+'8MAR'!Z115+'9APR'!Z115+'10MAY'!Z115+'11JUN'!Z115+'12JUL'!Z115</f>
        <v>103192</v>
      </c>
      <c r="AA115" s="73">
        <f>'2SEPT'!AB116+'3OCT'!AB115+'4NOV'!AA115+'5DEC'!AA115+'6JAN'!AA115+'7FEB'!AA115+'8MAR'!AA115+'9APR'!AA115+'10MAY'!AA115+'11JUN'!AA115+'12JUL'!AA115</f>
        <v>0</v>
      </c>
      <c r="AB115" s="73">
        <f>'2SEPT'!AC116+'3OCT'!AC115+'4NOV'!AB115+'5DEC'!AB115+'6JAN'!AB115+'7FEB'!AB115+'8MAR'!AB115+'9APR'!AB115+'10MAY'!AB115+'11JUN'!AB115+'12JUL'!AB115</f>
        <v>0</v>
      </c>
      <c r="AC115" s="73">
        <f>'2SEPT'!AD116+'3OCT'!AD115+'4NOV'!AC115+'5DEC'!AC115+'6JAN'!AC115+'7FEB'!AC115+'8MAR'!AC115+'9APR'!AC115+'10MAY'!AC115+'11JUN'!AC115+'12JUL'!AC115</f>
        <v>0</v>
      </c>
      <c r="AD115" s="107">
        <f>'2SEPT'!AE116+'3OCT'!AE115+'4NOV'!AD115+'5DEC'!AD115+'6JAN'!AD115+'7FEB'!AD115+'8MAR'!AD115+'9APR'!AD115+'10MAY'!AD115+'11JUN'!AD115+'12JUL'!AD115</f>
        <v>103192</v>
      </c>
      <c r="AE115" s="73">
        <f>'2SEPT'!AF116+'3OCT'!AF115+'4NOV'!AE115+'5DEC'!AE115+'6JAN'!AE115+'7FEB'!AE115+'8MAR'!AE115+'9APR'!AE115+'10MAY'!AE115+'11JUN'!AE115+'12JUL'!AE115</f>
        <v>0</v>
      </c>
      <c r="AF115" s="73">
        <f>'2SEPT'!AG116+'3OCT'!AG115+'4NOV'!AF115+'5DEC'!AF115+'6JAN'!AF115+'7FEB'!AF115+'8MAR'!AF115+'9APR'!AF115+'10MAY'!AF115+'11JUN'!AF115+'12JUL'!AF115</f>
        <v>0</v>
      </c>
      <c r="AG115" s="73">
        <f>'2SEPT'!AH116+'3OCT'!AH115+'4NOV'!AG115+'5DEC'!AG115+'6JAN'!AG115+'7FEB'!AG115+'8MAR'!AG115+'9APR'!AG115+'10MAY'!AG115+'11JUN'!AG115+'12JUL'!AG115</f>
        <v>0</v>
      </c>
      <c r="AH115" s="110">
        <f>'2SEPT'!AI116+'3OCT'!AI115+'4NOV'!AH115+'5DEC'!AH115+'6JAN'!AH115+'7FEB'!AH115+'8MAR'!AH115+'9APR'!AH115+'10MAY'!AH115+'11JUN'!AH115+'12JUL'!AH115</f>
        <v>2584403.84</v>
      </c>
      <c r="AI115" s="51">
        <f>ORIGINAL!AC116-'TOTAL PMTS'!AH115</f>
        <v>-2415891.3199999998</v>
      </c>
      <c r="AJ115" s="51">
        <f>ALLOCATION!Z116-'TOTAL PMTS'!AH115</f>
        <v>-2415891.3199999998</v>
      </c>
    </row>
    <row r="116" spans="1:36">
      <c r="A116" s="124" t="s">
        <v>126</v>
      </c>
      <c r="B116" s="125" t="s">
        <v>301</v>
      </c>
      <c r="C116" s="127" t="s">
        <v>185</v>
      </c>
      <c r="D116" s="73">
        <f>'2SEPT'!D117+'3OCT'!D116+'4NOV'!D116+'5DEC'!D116+'6JAN'!D116+'7FEB'!D116+'8MAR'!D116+'9APR'!D116+'10MAY'!D116+'11JUN'!D116+'12JUL'!D116</f>
        <v>38586.287199999999</v>
      </c>
      <c r="E116" s="73">
        <f>'2SEPT'!E117+'3OCT'!E116+'4NOV'!E116+'5DEC'!E116+'6JAN'!E116+'7FEB'!E116+'8MAR'!E116+'9APR'!E116+'10MAY'!E116+'11JUN'!E116+'12JUL'!E116</f>
        <v>21128.5304</v>
      </c>
      <c r="F116" s="73">
        <f>'2SEPT'!F117+'3OCT'!F116+'4NOV'!F116+'5DEC'!F116+'6JAN'!F116+'7FEB'!F116+'8MAR'!F116+'9APR'!F116+'10MAY'!F116+'11JUN'!F116+'12JUL'!F116</f>
        <v>15082.334800000001</v>
      </c>
      <c r="G116" s="73">
        <f>'2SEPT'!G117+'3OCT'!G116+'4NOV'!G116+'5DEC'!G116+'6JAN'!G116+'7FEB'!G116+'8MAR'!G116+'9APR'!G116+'10MAY'!G116+'11JUN'!G116+'12JUL'!G116</f>
        <v>10507.7788</v>
      </c>
      <c r="H116" s="73">
        <f>'2SEPT'!H117+'3OCT'!H116+'4NOV'!H116+'5DEC'!H116+'6JAN'!H116+'7FEB'!H116+'8MAR'!H116+'9APR'!H116+'10MAY'!H116+'11JUN'!H116+'12JUL'!H116</f>
        <v>7945.0688</v>
      </c>
      <c r="I116" s="104">
        <f>'2SEPT'!I117+'3OCT'!I116+'4NOV'!I116+'5DEC'!I116+'6JAN'!I116+'7FEB'!I116+'8MAR'!I116+'9APR'!I116+'10MAY'!I116+'11JUN'!I116+'12JUL'!I116</f>
        <v>93250</v>
      </c>
      <c r="J116" s="73" t="e">
        <f>'2SEPT'!K117+'3OCT'!K116+'4NOV'!J116+'5DEC'!J116+'6JAN'!J116+'7FEB'!J116+'8MAR'!J116+'9APR'!J116+'10MAY'!J116+'11JUN'!J116+'12JUL'!J116</f>
        <v>#VALUE!</v>
      </c>
      <c r="K116" s="73">
        <f>'2SEPT'!L117+'3OCT'!L116+'4NOV'!K116+'5DEC'!K116+'6JAN'!K116+'7FEB'!K116+'8MAR'!K116+'9APR'!K116+'10MAY'!K116+'11JUN'!K116+'12JUL'!K116</f>
        <v>0</v>
      </c>
      <c r="L116" s="73">
        <f>'2SEPT'!M117+'3OCT'!M116+'4NOV'!L116+'5DEC'!L116+'6JAN'!L116+'7FEB'!L116+'8MAR'!L116+'9APR'!L116+'10MAY'!L116+'11JUN'!L116+'12JUL'!L116</f>
        <v>0</v>
      </c>
      <c r="M116" s="73">
        <f>'2SEPT'!N117+'3OCT'!N116+'4NOV'!M116+'5DEC'!M116+'6JAN'!M116+'7FEB'!M116+'8MAR'!M116+'9APR'!M116+'10MAY'!M116+'11JUN'!M116+'12JUL'!M116</f>
        <v>0</v>
      </c>
      <c r="N116" s="73">
        <f>'2SEPT'!O117+'3OCT'!O116+'4NOV'!N116+'5DEC'!N116+'6JAN'!N116+'7FEB'!N116+'8MAR'!N116+'9APR'!N116+'10MAY'!N116+'11JUN'!N116+'12JUL'!N116</f>
        <v>0</v>
      </c>
      <c r="O116" s="73">
        <f>'2SEPT'!P117+'3OCT'!P116+'4NOV'!O116+'5DEC'!O116+'6JAN'!O116+'7FEB'!O116+'8MAR'!O116+'9APR'!O116+'10MAY'!O116+'11JUN'!O116+'12JUL'!O116</f>
        <v>0</v>
      </c>
      <c r="P116" s="73">
        <f>'2SEPT'!Q117+'3OCT'!Q116+'4NOV'!P116+'5DEC'!P116+'6JAN'!P116+'7FEB'!P116+'8MAR'!P116+'9APR'!P116+'10MAY'!P116+'11JUN'!P116+'12JUL'!P116</f>
        <v>0</v>
      </c>
      <c r="Q116" s="73">
        <f>'2SEPT'!R117+'3OCT'!R116+'4NOV'!Q116+'5DEC'!Q116+'6JAN'!Q116+'7FEB'!Q116+'8MAR'!Q116+'9APR'!Q116+'10MAY'!Q116+'11JUN'!Q116+'12JUL'!Q116</f>
        <v>0</v>
      </c>
      <c r="R116" s="73">
        <f>'2SEPT'!S117+'3OCT'!S116+'4NOV'!R116+'5DEC'!R116+'6JAN'!R116+'7FEB'!R116+'8MAR'!R116+'9APR'!R116+'10MAY'!R116+'11JUN'!R116+'12JUL'!R116</f>
        <v>0</v>
      </c>
      <c r="S116" s="73">
        <f>'2SEPT'!T117+'3OCT'!T116+'4NOV'!S116+'5DEC'!S116+'6JAN'!S116+'7FEB'!S116+'8MAR'!S116+'9APR'!S116+'10MAY'!S116+'11JUN'!S116+'12JUL'!S116</f>
        <v>0</v>
      </c>
      <c r="T116" s="105">
        <f>'2SEPT'!U117+'3OCT'!U116+'4NOV'!T116+'5DEC'!T116+'6JAN'!T116+'7FEB'!T116+'8MAR'!T116+'9APR'!T116+'10MAY'!T116+'11JUN'!T116+'12JUL'!T116</f>
        <v>0</v>
      </c>
      <c r="U116" s="73">
        <f>'2SEPT'!V117+'3OCT'!V116+'4NOV'!U116+'5DEC'!U116+'6JAN'!U116+'7FEB'!U116+'8MAR'!U116+'9APR'!U116+'10MAY'!U116+'11JUN'!U116+'12JUL'!U116</f>
        <v>0</v>
      </c>
      <c r="V116" s="73">
        <f>'2SEPT'!W117+'3OCT'!W116+'4NOV'!V116+'5DEC'!V116+'6JAN'!V116+'7FEB'!V116+'8MAR'!V116+'9APR'!V116+'10MAY'!V116+'11JUN'!V116+'12JUL'!V116</f>
        <v>0</v>
      </c>
      <c r="W116" s="73">
        <f>'2SEPT'!X117+'3OCT'!X116+'4NOV'!W116+'5DEC'!W116+'6JAN'!W116+'7FEB'!W116+'8MAR'!W116+'9APR'!W116+'10MAY'!W116+'11JUN'!W116+'12JUL'!W116</f>
        <v>0</v>
      </c>
      <c r="X116" s="73">
        <f>'2SEPT'!Y117+'3OCT'!Y116+'4NOV'!X116+'5DEC'!X116+'6JAN'!X116+'7FEB'!X116+'8MAR'!X116+'9APR'!X116+'10MAY'!X116+'11JUN'!X116+'12JUL'!X116</f>
        <v>0</v>
      </c>
      <c r="Y116" s="106">
        <f>'2SEPT'!Z117+'3OCT'!Z116+'4NOV'!Y116+'5DEC'!Y116+'6JAN'!Y116+'7FEB'!Y116+'8MAR'!Y116+'9APR'!Y116+'10MAY'!Y116+'11JUN'!Y116+'12JUL'!Y116</f>
        <v>0</v>
      </c>
      <c r="Z116" s="73">
        <f>'2SEPT'!AA117+'3OCT'!AA116+'4NOV'!Z116+'5DEC'!Z116+'6JAN'!Z116+'7FEB'!Z116+'8MAR'!Z116+'9APR'!Z116+'10MAY'!Z116+'11JUN'!Z116+'12JUL'!Z116</f>
        <v>0</v>
      </c>
      <c r="AA116" s="73">
        <f>'2SEPT'!AB117+'3OCT'!AB116+'4NOV'!AA116+'5DEC'!AA116+'6JAN'!AA116+'7FEB'!AA116+'8MAR'!AA116+'9APR'!AA116+'10MAY'!AA116+'11JUN'!AA116+'12JUL'!AA116</f>
        <v>0</v>
      </c>
      <c r="AB116" s="73">
        <f>'2SEPT'!AC117+'3OCT'!AC116+'4NOV'!AB116+'5DEC'!AB116+'6JAN'!AB116+'7FEB'!AB116+'8MAR'!AB116+'9APR'!AB116+'10MAY'!AB116+'11JUN'!AB116+'12JUL'!AB116</f>
        <v>0</v>
      </c>
      <c r="AC116" s="73">
        <f>'2SEPT'!AD117+'3OCT'!AD116+'4NOV'!AC116+'5DEC'!AC116+'6JAN'!AC116+'7FEB'!AC116+'8MAR'!AC116+'9APR'!AC116+'10MAY'!AC116+'11JUN'!AC116+'12JUL'!AC116</f>
        <v>0</v>
      </c>
      <c r="AD116" s="107">
        <f>'2SEPT'!AE117+'3OCT'!AE116+'4NOV'!AD116+'5DEC'!AD116+'6JAN'!AD116+'7FEB'!AD116+'8MAR'!AD116+'9APR'!AD116+'10MAY'!AD116+'11JUN'!AD116+'12JUL'!AD116</f>
        <v>0</v>
      </c>
      <c r="AE116" s="73">
        <f>'2SEPT'!AF117+'3OCT'!AF116+'4NOV'!AE116+'5DEC'!AE116+'6JAN'!AE116+'7FEB'!AE116+'8MAR'!AE116+'9APR'!AE116+'10MAY'!AE116+'11JUN'!AE116+'12JUL'!AE116</f>
        <v>0</v>
      </c>
      <c r="AF116" s="73">
        <f>'2SEPT'!AG117+'3OCT'!AG116+'4NOV'!AF116+'5DEC'!AF116+'6JAN'!AF116+'7FEB'!AF116+'8MAR'!AF116+'9APR'!AF116+'10MAY'!AF116+'11JUN'!AF116+'12JUL'!AF116</f>
        <v>0</v>
      </c>
      <c r="AG116" s="73">
        <f>'2SEPT'!AH117+'3OCT'!AH116+'4NOV'!AG116+'5DEC'!AG116+'6JAN'!AG116+'7FEB'!AG116+'8MAR'!AG116+'9APR'!AG116+'10MAY'!AG116+'11JUN'!AG116+'12JUL'!AG116</f>
        <v>0</v>
      </c>
      <c r="AH116" s="110">
        <f>'2SEPT'!AI117+'3OCT'!AI116+'4NOV'!AH116+'5DEC'!AH116+'6JAN'!AH116+'7FEB'!AH116+'8MAR'!AH116+'9APR'!AH116+'10MAY'!AH116+'11JUN'!AH116+'12JUL'!AH116</f>
        <v>1004442.52</v>
      </c>
      <c r="AI116" s="51">
        <f>ORIGINAL!AC117-'TOTAL PMTS'!AH116</f>
        <v>-321126.89</v>
      </c>
      <c r="AJ116" s="51">
        <f>ALLOCATION!Z117-'TOTAL PMTS'!AH116</f>
        <v>-321126.89</v>
      </c>
    </row>
    <row r="117" spans="1:36">
      <c r="A117" s="124" t="s">
        <v>127</v>
      </c>
      <c r="B117" s="125" t="s">
        <v>302</v>
      </c>
      <c r="C117" s="133" t="s">
        <v>216</v>
      </c>
      <c r="D117" s="73">
        <f>'2SEPT'!D118+'3OCT'!D117+'4NOV'!D117+'5DEC'!D117+'6JAN'!D117+'7FEB'!D117+'8MAR'!D117+'9APR'!D117+'10MAY'!D117+'11JUN'!D117+'12JUL'!D117</f>
        <v>157222.30040000001</v>
      </c>
      <c r="E117" s="73">
        <f>'2SEPT'!E118+'3OCT'!E117+'4NOV'!E117+'5DEC'!E117+'6JAN'!E117+'7FEB'!E117+'8MAR'!E117+'9APR'!E117+'10MAY'!E117+'11JUN'!E117+'12JUL'!E117</f>
        <v>86090.242800000007</v>
      </c>
      <c r="F117" s="73">
        <f>'2SEPT'!F118+'3OCT'!F117+'4NOV'!F117+'5DEC'!F117+'6JAN'!F117+'7FEB'!F117+'8MAR'!F117+'9APR'!F117+'10MAY'!F117+'11JUN'!F117+'12JUL'!F117</f>
        <v>61443.828600000001</v>
      </c>
      <c r="G117" s="73">
        <f>'2SEPT'!G118+'3OCT'!G117+'4NOV'!G117+'5DEC'!G117+'6JAN'!G117+'7FEB'!G117+'8MAR'!G117+'9APR'!G117+'10MAY'!G117+'11JUN'!G117+'12JUL'!G117</f>
        <v>42818.486600000004</v>
      </c>
      <c r="H117" s="73">
        <f>'2SEPT'!H118+'3OCT'!H117+'4NOV'!H117+'5DEC'!H117+'6JAN'!H117+'7FEB'!H117+'8MAR'!H117+'9APR'!H117+'10MAY'!H117+'11JUN'!H117+'12JUL'!H117</f>
        <v>32374.141599999999</v>
      </c>
      <c r="I117" s="104">
        <f>'2SEPT'!I118+'3OCT'!I117+'4NOV'!I117+'5DEC'!I117+'6JAN'!I117+'7FEB'!I117+'8MAR'!I117+'9APR'!I117+'10MAY'!I117+'11JUN'!I117+'12JUL'!I117</f>
        <v>379949</v>
      </c>
      <c r="J117" s="73" t="e">
        <f>'2SEPT'!K118+'3OCT'!K117+'4NOV'!J117+'5DEC'!J117+'6JAN'!J117+'7FEB'!J117+'8MAR'!J117+'9APR'!J117+'10MAY'!J117+'11JUN'!J117+'12JUL'!J117</f>
        <v>#VALUE!</v>
      </c>
      <c r="K117" s="73">
        <f>'2SEPT'!L118+'3OCT'!L117+'4NOV'!K117+'5DEC'!K117+'6JAN'!K117+'7FEB'!K117+'8MAR'!K117+'9APR'!K117+'10MAY'!K117+'11JUN'!K117+'12JUL'!K117</f>
        <v>0</v>
      </c>
      <c r="L117" s="73">
        <f>'2SEPT'!M118+'3OCT'!M117+'4NOV'!L117+'5DEC'!L117+'6JAN'!L117+'7FEB'!L117+'8MAR'!L117+'9APR'!L117+'10MAY'!L117+'11JUN'!L117+'12JUL'!L117</f>
        <v>0</v>
      </c>
      <c r="M117" s="73">
        <f>'2SEPT'!N118+'3OCT'!N117+'4NOV'!M117+'5DEC'!M117+'6JAN'!M117+'7FEB'!M117+'8MAR'!M117+'9APR'!M117+'10MAY'!M117+'11JUN'!M117+'12JUL'!M117</f>
        <v>0</v>
      </c>
      <c r="N117" s="73">
        <f>'2SEPT'!O118+'3OCT'!O117+'4NOV'!N117+'5DEC'!N117+'6JAN'!N117+'7FEB'!N117+'8MAR'!N117+'9APR'!N117+'10MAY'!N117+'11JUN'!N117+'12JUL'!N117</f>
        <v>0</v>
      </c>
      <c r="O117" s="73">
        <f>'2SEPT'!P118+'3OCT'!P117+'4NOV'!O117+'5DEC'!O117+'6JAN'!O117+'7FEB'!O117+'8MAR'!O117+'9APR'!O117+'10MAY'!O117+'11JUN'!O117+'12JUL'!O117</f>
        <v>0</v>
      </c>
      <c r="P117" s="73">
        <f>'2SEPT'!Q118+'3OCT'!Q117+'4NOV'!P117+'5DEC'!P117+'6JAN'!P117+'7FEB'!P117+'8MAR'!P117+'9APR'!P117+'10MAY'!P117+'11JUN'!P117+'12JUL'!P117</f>
        <v>0</v>
      </c>
      <c r="Q117" s="73">
        <f>'2SEPT'!R118+'3OCT'!R117+'4NOV'!Q117+'5DEC'!Q117+'6JAN'!Q117+'7FEB'!Q117+'8MAR'!Q117+'9APR'!Q117+'10MAY'!Q117+'11JUN'!Q117+'12JUL'!Q117</f>
        <v>0</v>
      </c>
      <c r="R117" s="73">
        <f>'2SEPT'!S118+'3OCT'!S117+'4NOV'!R117+'5DEC'!R117+'6JAN'!R117+'7FEB'!R117+'8MAR'!R117+'9APR'!R117+'10MAY'!R117+'11JUN'!R117+'12JUL'!R117</f>
        <v>0</v>
      </c>
      <c r="S117" s="73">
        <f>'2SEPT'!T118+'3OCT'!T117+'4NOV'!S117+'5DEC'!S117+'6JAN'!S117+'7FEB'!S117+'8MAR'!S117+'9APR'!S117+'10MAY'!S117+'11JUN'!S117+'12JUL'!S117</f>
        <v>0</v>
      </c>
      <c r="T117" s="105">
        <f>'2SEPT'!U118+'3OCT'!U117+'4NOV'!T117+'5DEC'!T117+'6JAN'!T117+'7FEB'!T117+'8MAR'!T117+'9APR'!T117+'10MAY'!T117+'11JUN'!T117+'12JUL'!T117</f>
        <v>0</v>
      </c>
      <c r="U117" s="73">
        <f>'2SEPT'!V118+'3OCT'!V117+'4NOV'!U117+'5DEC'!U117+'6JAN'!U117+'7FEB'!U117+'8MAR'!U117+'9APR'!U117+'10MAY'!U117+'11JUN'!U117+'12JUL'!U117</f>
        <v>0</v>
      </c>
      <c r="V117" s="73">
        <f>'2SEPT'!W118+'3OCT'!W117+'4NOV'!V117+'5DEC'!V117+'6JAN'!V117+'7FEB'!V117+'8MAR'!V117+'9APR'!V117+'10MAY'!V117+'11JUN'!V117+'12JUL'!V117</f>
        <v>0</v>
      </c>
      <c r="W117" s="73">
        <f>'2SEPT'!X118+'3OCT'!X117+'4NOV'!W117+'5DEC'!W117+'6JAN'!W117+'7FEB'!W117+'8MAR'!W117+'9APR'!W117+'10MAY'!W117+'11JUN'!W117+'12JUL'!W117</f>
        <v>0</v>
      </c>
      <c r="X117" s="73">
        <f>'2SEPT'!Y118+'3OCT'!Y117+'4NOV'!X117+'5DEC'!X117+'6JAN'!X117+'7FEB'!X117+'8MAR'!X117+'9APR'!X117+'10MAY'!X117+'11JUN'!X117+'12JUL'!X117</f>
        <v>0</v>
      </c>
      <c r="Y117" s="106">
        <f>'2SEPT'!Z118+'3OCT'!Z117+'4NOV'!Y117+'5DEC'!Y117+'6JAN'!Y117+'7FEB'!Y117+'8MAR'!Y117+'9APR'!Y117+'10MAY'!Y117+'11JUN'!Y117+'12JUL'!Y117</f>
        <v>0</v>
      </c>
      <c r="Z117" s="73">
        <f>'2SEPT'!AA118+'3OCT'!AA117+'4NOV'!Z117+'5DEC'!Z117+'6JAN'!Z117+'7FEB'!Z117+'8MAR'!Z117+'9APR'!Z117+'10MAY'!Z117+'11JUN'!Z117+'12JUL'!Z117</f>
        <v>0</v>
      </c>
      <c r="AA117" s="73">
        <f>'2SEPT'!AB118+'3OCT'!AB117+'4NOV'!AA117+'5DEC'!AA117+'6JAN'!AA117+'7FEB'!AA117+'8MAR'!AA117+'9APR'!AA117+'10MAY'!AA117+'11JUN'!AA117+'12JUL'!AA117</f>
        <v>0</v>
      </c>
      <c r="AB117" s="73">
        <f>'2SEPT'!AC118+'3OCT'!AC117+'4NOV'!AB117+'5DEC'!AB117+'6JAN'!AB117+'7FEB'!AB117+'8MAR'!AB117+'9APR'!AB117+'10MAY'!AB117+'11JUN'!AB117+'12JUL'!AB117</f>
        <v>0</v>
      </c>
      <c r="AC117" s="73">
        <f>'2SEPT'!AD118+'3OCT'!AD117+'4NOV'!AC117+'5DEC'!AC117+'6JAN'!AC117+'7FEB'!AC117+'8MAR'!AC117+'9APR'!AC117+'10MAY'!AC117+'11JUN'!AC117+'12JUL'!AC117</f>
        <v>0</v>
      </c>
      <c r="AD117" s="107">
        <f>'2SEPT'!AE118+'3OCT'!AE117+'4NOV'!AD117+'5DEC'!AD117+'6JAN'!AD117+'7FEB'!AD117+'8MAR'!AD117+'9APR'!AD117+'10MAY'!AD117+'11JUN'!AD117+'12JUL'!AD117</f>
        <v>0</v>
      </c>
      <c r="AE117" s="73">
        <f>'2SEPT'!AF118+'3OCT'!AF117+'4NOV'!AE117+'5DEC'!AE117+'6JAN'!AE117+'7FEB'!AE117+'8MAR'!AE117+'9APR'!AE117+'10MAY'!AE117+'11JUN'!AE117+'12JUL'!AE117</f>
        <v>0</v>
      </c>
      <c r="AF117" s="73">
        <f>'2SEPT'!AG118+'3OCT'!AG117+'4NOV'!AF117+'5DEC'!AF117+'6JAN'!AF117+'7FEB'!AF117+'8MAR'!AF117+'9APR'!AF117+'10MAY'!AF117+'11JUN'!AF117+'12JUL'!AF117</f>
        <v>0</v>
      </c>
      <c r="AG117" s="73">
        <f>'2SEPT'!AH118+'3OCT'!AH117+'4NOV'!AG117+'5DEC'!AG117+'6JAN'!AG117+'7FEB'!AG117+'8MAR'!AG117+'9APR'!AG117+'10MAY'!AG117+'11JUN'!AG117+'12JUL'!AG117</f>
        <v>0</v>
      </c>
      <c r="AH117" s="110">
        <f>'2SEPT'!AI118+'3OCT'!AI117+'4NOV'!AH117+'5DEC'!AH117+'6JAN'!AH117+'7FEB'!AH117+'8MAR'!AH117+'9APR'!AH117+'10MAY'!AH117+'11JUN'!AH117+'12JUL'!AH117</f>
        <v>248087.63</v>
      </c>
      <c r="AI117" s="51">
        <f>ORIGINAL!AC118-'TOTAL PMTS'!AH117</f>
        <v>44811.599999999977</v>
      </c>
      <c r="AJ117" s="51">
        <f>ALLOCATION!Z118-'TOTAL PMTS'!AH117</f>
        <v>44811.599999999977</v>
      </c>
    </row>
    <row r="118" spans="1:36">
      <c r="A118" s="124" t="s">
        <v>128</v>
      </c>
      <c r="B118" s="125" t="s">
        <v>303</v>
      </c>
      <c r="C118" s="131" t="s">
        <v>181</v>
      </c>
      <c r="D118" s="73">
        <f>'2SEPT'!D119+'3OCT'!D118+'4NOV'!D118+'5DEC'!D118+'6JAN'!D118+'7FEB'!D118+'8MAR'!D118+'9APR'!D118+'10MAY'!D118+'11JUN'!D118+'12JUL'!D118</f>
        <v>66780.317999999999</v>
      </c>
      <c r="E118" s="73">
        <f>'2SEPT'!E119+'3OCT'!E118+'4NOV'!E118+'5DEC'!E118+'6JAN'!E118+'7FEB'!E118+'8MAR'!E118+'9APR'!E118+'10MAY'!E118+'11JUN'!E118+'12JUL'!E118</f>
        <v>36564.525999999998</v>
      </c>
      <c r="F118" s="73">
        <f>'2SEPT'!F119+'3OCT'!F118+'4NOV'!F118+'5DEC'!F118+'6JAN'!F118+'7FEB'!F118+'8MAR'!F118+'9APR'!F118+'10MAY'!F118+'11JUN'!F118+'12JUL'!F118</f>
        <v>26095.987000000001</v>
      </c>
      <c r="G118" s="73">
        <f>'2SEPT'!G119+'3OCT'!G118+'4NOV'!G118+'5DEC'!G118+'6JAN'!G118+'7FEB'!G118+'8MAR'!G118+'9APR'!G118+'10MAY'!G118+'11JUN'!G118+'12JUL'!G118</f>
        <v>18186.597000000002</v>
      </c>
      <c r="H118" s="73">
        <f>'2SEPT'!H119+'3OCT'!H118+'4NOV'!H118+'5DEC'!H118+'6JAN'!H118+'7FEB'!H118+'8MAR'!H118+'9APR'!H118+'10MAY'!H118+'11JUN'!H118+'12JUL'!H118</f>
        <v>13752.572</v>
      </c>
      <c r="I118" s="104">
        <f>'2SEPT'!I119+'3OCT'!I118+'4NOV'!I118+'5DEC'!I118+'6JAN'!I118+'7FEB'!I118+'8MAR'!I118+'9APR'!I118+'10MAY'!I118+'11JUN'!I118+'12JUL'!I118</f>
        <v>161380</v>
      </c>
      <c r="J118" s="73" t="e">
        <f>'2SEPT'!K119+'3OCT'!K118+'4NOV'!J118+'5DEC'!J118+'6JAN'!J118+'7FEB'!J118+'8MAR'!J118+'9APR'!J118+'10MAY'!J118+'11JUN'!J118+'12JUL'!J118</f>
        <v>#VALUE!</v>
      </c>
      <c r="K118" s="73">
        <f>'2SEPT'!L119+'3OCT'!L118+'4NOV'!K118+'5DEC'!K118+'6JAN'!K118+'7FEB'!K118+'8MAR'!K118+'9APR'!K118+'10MAY'!K118+'11JUN'!K118+'12JUL'!K118</f>
        <v>0</v>
      </c>
      <c r="L118" s="73">
        <f>'2SEPT'!M119+'3OCT'!M118+'4NOV'!L118+'5DEC'!L118+'6JAN'!L118+'7FEB'!L118+'8MAR'!L118+'9APR'!L118+'10MAY'!L118+'11JUN'!L118+'12JUL'!L118</f>
        <v>0</v>
      </c>
      <c r="M118" s="73">
        <f>'2SEPT'!N119+'3OCT'!N118+'4NOV'!M118+'5DEC'!M118+'6JAN'!M118+'7FEB'!M118+'8MAR'!M118+'9APR'!M118+'10MAY'!M118+'11JUN'!M118+'12JUL'!M118</f>
        <v>0</v>
      </c>
      <c r="N118" s="73">
        <f>'2SEPT'!O119+'3OCT'!O118+'4NOV'!N118+'5DEC'!N118+'6JAN'!N118+'7FEB'!N118+'8MAR'!N118+'9APR'!N118+'10MAY'!N118+'11JUN'!N118+'12JUL'!N118</f>
        <v>0</v>
      </c>
      <c r="O118" s="73">
        <f>'2SEPT'!P119+'3OCT'!P118+'4NOV'!O118+'5DEC'!O118+'6JAN'!O118+'7FEB'!O118+'8MAR'!O118+'9APR'!O118+'10MAY'!O118+'11JUN'!O118+'12JUL'!O118</f>
        <v>0</v>
      </c>
      <c r="P118" s="73">
        <f>'2SEPT'!Q119+'3OCT'!Q118+'4NOV'!P118+'5DEC'!P118+'6JAN'!P118+'7FEB'!P118+'8MAR'!P118+'9APR'!P118+'10MAY'!P118+'11JUN'!P118+'12JUL'!P118</f>
        <v>0</v>
      </c>
      <c r="Q118" s="73">
        <f>'2SEPT'!R119+'3OCT'!R118+'4NOV'!Q118+'5DEC'!Q118+'6JAN'!Q118+'7FEB'!Q118+'8MAR'!Q118+'9APR'!Q118+'10MAY'!Q118+'11JUN'!Q118+'12JUL'!Q118</f>
        <v>0</v>
      </c>
      <c r="R118" s="73">
        <f>'2SEPT'!S119+'3OCT'!S118+'4NOV'!R118+'5DEC'!R118+'6JAN'!R118+'7FEB'!R118+'8MAR'!R118+'9APR'!R118+'10MAY'!R118+'11JUN'!R118+'12JUL'!R118</f>
        <v>0</v>
      </c>
      <c r="S118" s="73">
        <f>'2SEPT'!T119+'3OCT'!T118+'4NOV'!S118+'5DEC'!S118+'6JAN'!S118+'7FEB'!S118+'8MAR'!S118+'9APR'!S118+'10MAY'!S118+'11JUN'!S118+'12JUL'!S118</f>
        <v>0</v>
      </c>
      <c r="T118" s="105">
        <f>'2SEPT'!U119+'3OCT'!U118+'4NOV'!T118+'5DEC'!T118+'6JAN'!T118+'7FEB'!T118+'8MAR'!T118+'9APR'!T118+'10MAY'!T118+'11JUN'!T118+'12JUL'!T118</f>
        <v>0</v>
      </c>
      <c r="U118" s="73">
        <f>'2SEPT'!V119+'3OCT'!V118+'4NOV'!U118+'5DEC'!U118+'6JAN'!U118+'7FEB'!U118+'8MAR'!U118+'9APR'!U118+'10MAY'!U118+'11JUN'!U118+'12JUL'!U118</f>
        <v>0</v>
      </c>
      <c r="V118" s="73">
        <f>'2SEPT'!W119+'3OCT'!W118+'4NOV'!V118+'5DEC'!V118+'6JAN'!V118+'7FEB'!V118+'8MAR'!V118+'9APR'!V118+'10MAY'!V118+'11JUN'!V118+'12JUL'!V118</f>
        <v>0</v>
      </c>
      <c r="W118" s="73">
        <f>'2SEPT'!X119+'3OCT'!X118+'4NOV'!W118+'5DEC'!W118+'6JAN'!W118+'7FEB'!W118+'8MAR'!W118+'9APR'!W118+'10MAY'!W118+'11JUN'!W118+'12JUL'!W118</f>
        <v>0</v>
      </c>
      <c r="X118" s="73">
        <f>'2SEPT'!Y119+'3OCT'!Y118+'4NOV'!X118+'5DEC'!X118+'6JAN'!X118+'7FEB'!X118+'8MAR'!X118+'9APR'!X118+'10MAY'!X118+'11JUN'!X118+'12JUL'!X118</f>
        <v>0</v>
      </c>
      <c r="Y118" s="106">
        <f>'2SEPT'!Z119+'3OCT'!Z118+'4NOV'!Y118+'5DEC'!Y118+'6JAN'!Y118+'7FEB'!Y118+'8MAR'!Y118+'9APR'!Y118+'10MAY'!Y118+'11JUN'!Y118+'12JUL'!Y118</f>
        <v>0</v>
      </c>
      <c r="Z118" s="73">
        <f>'2SEPT'!AA119+'3OCT'!AA118+'4NOV'!Z118+'5DEC'!Z118+'6JAN'!Z118+'7FEB'!Z118+'8MAR'!Z118+'9APR'!Z118+'10MAY'!Z118+'11JUN'!Z118+'12JUL'!Z118</f>
        <v>0</v>
      </c>
      <c r="AA118" s="73">
        <f>'2SEPT'!AB119+'3OCT'!AB118+'4NOV'!AA118+'5DEC'!AA118+'6JAN'!AA118+'7FEB'!AA118+'8MAR'!AA118+'9APR'!AA118+'10MAY'!AA118+'11JUN'!AA118+'12JUL'!AA118</f>
        <v>0</v>
      </c>
      <c r="AB118" s="73">
        <f>'2SEPT'!AC119+'3OCT'!AC118+'4NOV'!AB118+'5DEC'!AB118+'6JAN'!AB118+'7FEB'!AB118+'8MAR'!AB118+'9APR'!AB118+'10MAY'!AB118+'11JUN'!AB118+'12JUL'!AB118</f>
        <v>0</v>
      </c>
      <c r="AC118" s="73">
        <f>'2SEPT'!AD119+'3OCT'!AD118+'4NOV'!AC118+'5DEC'!AC118+'6JAN'!AC118+'7FEB'!AC118+'8MAR'!AC118+'9APR'!AC118+'10MAY'!AC118+'11JUN'!AC118+'12JUL'!AC118</f>
        <v>0</v>
      </c>
      <c r="AD118" s="107">
        <f>'2SEPT'!AE119+'3OCT'!AE118+'4NOV'!AD118+'5DEC'!AD118+'6JAN'!AD118+'7FEB'!AD118+'8MAR'!AD118+'9APR'!AD118+'10MAY'!AD118+'11JUN'!AD118+'12JUL'!AD118</f>
        <v>0</v>
      </c>
      <c r="AE118" s="73">
        <f>'2SEPT'!AF119+'3OCT'!AF118+'4NOV'!AE118+'5DEC'!AE118+'6JAN'!AE118+'7FEB'!AE118+'8MAR'!AE118+'9APR'!AE118+'10MAY'!AE118+'11JUN'!AE118+'12JUL'!AE118</f>
        <v>0</v>
      </c>
      <c r="AF118" s="73">
        <f>'2SEPT'!AG119+'3OCT'!AG118+'4NOV'!AF118+'5DEC'!AF118+'6JAN'!AF118+'7FEB'!AF118+'8MAR'!AF118+'9APR'!AF118+'10MAY'!AF118+'11JUN'!AF118+'12JUL'!AF118</f>
        <v>0</v>
      </c>
      <c r="AG118" s="73">
        <f>'2SEPT'!AH119+'3OCT'!AH118+'4NOV'!AG118+'5DEC'!AG118+'6JAN'!AG118+'7FEB'!AG118+'8MAR'!AG118+'9APR'!AG118+'10MAY'!AG118+'11JUN'!AG118+'12JUL'!AG118</f>
        <v>0</v>
      </c>
      <c r="AH118" s="110">
        <f>'2SEPT'!AI119+'3OCT'!AI118+'4NOV'!AH118+'5DEC'!AH118+'6JAN'!AH118+'7FEB'!AH118+'8MAR'!AH118+'9APR'!AH118+'10MAY'!AH118+'11JUN'!AH118+'12JUL'!AH118</f>
        <v>302519.23</v>
      </c>
      <c r="AI118" s="51">
        <f>ORIGINAL!AC119-'TOTAL PMTS'!AH118</f>
        <v>-60238.139999999985</v>
      </c>
      <c r="AJ118" s="51">
        <f>ALLOCATION!Z119-'TOTAL PMTS'!AH118</f>
        <v>-60238.139999999985</v>
      </c>
    </row>
    <row r="119" spans="1:36">
      <c r="A119" s="124" t="s">
        <v>129</v>
      </c>
      <c r="B119" s="125" t="s">
        <v>304</v>
      </c>
      <c r="C119" s="133" t="s">
        <v>216</v>
      </c>
      <c r="D119" s="73">
        <f>'2SEPT'!D120+'3OCT'!D119+'4NOV'!D119+'5DEC'!D119+'6JAN'!D119+'7FEB'!D119+'8MAR'!D119+'9APR'!D119+'10MAY'!D119+'11JUN'!D119+'12JUL'!D119</f>
        <v>37666</v>
      </c>
      <c r="E119" s="73">
        <f>'2SEPT'!E120+'3OCT'!E119+'4NOV'!E119+'5DEC'!E119+'6JAN'!E119+'7FEB'!E119+'8MAR'!E119+'9APR'!E119+'10MAY'!E119+'11JUN'!E119+'12JUL'!E119</f>
        <v>20625</v>
      </c>
      <c r="F119" s="73">
        <f>'2SEPT'!F120+'3OCT'!F119+'4NOV'!F119+'5DEC'!F119+'6JAN'!F119+'7FEB'!F119+'8MAR'!F119+'9APR'!F119+'10MAY'!F119+'11JUN'!F119+'12JUL'!F119</f>
        <v>14720</v>
      </c>
      <c r="G119" s="73">
        <f>'2SEPT'!G120+'3OCT'!G119+'4NOV'!G119+'5DEC'!G119+'6JAN'!G119+'7FEB'!G119+'8MAR'!G119+'9APR'!G119+'10MAY'!G119+'11JUN'!G119+'12JUL'!G119</f>
        <v>10259</v>
      </c>
      <c r="H119" s="73">
        <f>'2SEPT'!H120+'3OCT'!H119+'4NOV'!H119+'5DEC'!H119+'6JAN'!H119+'7FEB'!H119+'8MAR'!H119+'9APR'!H119+'10MAY'!H119+'11JUN'!H119+'12JUL'!H119</f>
        <v>7755</v>
      </c>
      <c r="I119" s="104">
        <f>'2SEPT'!I120+'3OCT'!I119+'4NOV'!I119+'5DEC'!I119+'6JAN'!I119+'7FEB'!I119+'8MAR'!I119+'9APR'!I119+'10MAY'!I119+'11JUN'!I119+'12JUL'!I119</f>
        <v>91025</v>
      </c>
      <c r="J119" s="73" t="e">
        <f>'2SEPT'!K120+'3OCT'!K119+'4NOV'!J119+'5DEC'!J119+'6JAN'!J119+'7FEB'!J119+'8MAR'!J119+'9APR'!J119+'10MAY'!J119+'11JUN'!J119+'12JUL'!J119</f>
        <v>#VALUE!</v>
      </c>
      <c r="K119" s="73">
        <f>'2SEPT'!L120+'3OCT'!L119+'4NOV'!K119+'5DEC'!K119+'6JAN'!K119+'7FEB'!K119+'8MAR'!K119+'9APR'!K119+'10MAY'!K119+'11JUN'!K119+'12JUL'!K119</f>
        <v>0</v>
      </c>
      <c r="L119" s="73">
        <f>'2SEPT'!M120+'3OCT'!M119+'4NOV'!L119+'5DEC'!L119+'6JAN'!L119+'7FEB'!L119+'8MAR'!L119+'9APR'!L119+'10MAY'!L119+'11JUN'!L119+'12JUL'!L119</f>
        <v>0</v>
      </c>
      <c r="M119" s="73">
        <f>'2SEPT'!N120+'3OCT'!N119+'4NOV'!M119+'5DEC'!M119+'6JAN'!M119+'7FEB'!M119+'8MAR'!M119+'9APR'!M119+'10MAY'!M119+'11JUN'!M119+'12JUL'!M119</f>
        <v>0</v>
      </c>
      <c r="N119" s="73">
        <f>'2SEPT'!O120+'3OCT'!O119+'4NOV'!N119+'5DEC'!N119+'6JAN'!N119+'7FEB'!N119+'8MAR'!N119+'9APR'!N119+'10MAY'!N119+'11JUN'!N119+'12JUL'!N119</f>
        <v>0</v>
      </c>
      <c r="O119" s="73">
        <f>'2SEPT'!P120+'3OCT'!P119+'4NOV'!O119+'5DEC'!O119+'6JAN'!O119+'7FEB'!O119+'8MAR'!O119+'9APR'!O119+'10MAY'!O119+'11JUN'!O119+'12JUL'!O119</f>
        <v>0</v>
      </c>
      <c r="P119" s="73">
        <f>'2SEPT'!Q120+'3OCT'!Q119+'4NOV'!P119+'5DEC'!P119+'6JAN'!P119+'7FEB'!P119+'8MAR'!P119+'9APR'!P119+'10MAY'!P119+'11JUN'!P119+'12JUL'!P119</f>
        <v>0</v>
      </c>
      <c r="Q119" s="73">
        <f>'2SEPT'!R120+'3OCT'!R119+'4NOV'!Q119+'5DEC'!Q119+'6JAN'!Q119+'7FEB'!Q119+'8MAR'!Q119+'9APR'!Q119+'10MAY'!Q119+'11JUN'!Q119+'12JUL'!Q119</f>
        <v>0</v>
      </c>
      <c r="R119" s="73">
        <f>'2SEPT'!S120+'3OCT'!S119+'4NOV'!R119+'5DEC'!R119+'6JAN'!R119+'7FEB'!R119+'8MAR'!R119+'9APR'!R119+'10MAY'!R119+'11JUN'!R119+'12JUL'!R119</f>
        <v>0</v>
      </c>
      <c r="S119" s="73">
        <f>'2SEPT'!T120+'3OCT'!T119+'4NOV'!S119+'5DEC'!S119+'6JAN'!S119+'7FEB'!S119+'8MAR'!S119+'9APR'!S119+'10MAY'!S119+'11JUN'!S119+'12JUL'!S119</f>
        <v>0</v>
      </c>
      <c r="T119" s="105">
        <f>'2SEPT'!U120+'3OCT'!U119+'4NOV'!T119+'5DEC'!T119+'6JAN'!T119+'7FEB'!T119+'8MAR'!T119+'9APR'!T119+'10MAY'!T119+'11JUN'!T119+'12JUL'!T119</f>
        <v>0</v>
      </c>
      <c r="U119" s="73">
        <f>'2SEPT'!V120+'3OCT'!V119+'4NOV'!U119+'5DEC'!U119+'6JAN'!U119+'7FEB'!U119+'8MAR'!U119+'9APR'!U119+'10MAY'!U119+'11JUN'!U119+'12JUL'!U119</f>
        <v>0</v>
      </c>
      <c r="V119" s="73">
        <f>'2SEPT'!W120+'3OCT'!W119+'4NOV'!V119+'5DEC'!V119+'6JAN'!V119+'7FEB'!V119+'8MAR'!V119+'9APR'!V119+'10MAY'!V119+'11JUN'!V119+'12JUL'!V119</f>
        <v>0</v>
      </c>
      <c r="W119" s="73">
        <f>'2SEPT'!X120+'3OCT'!X119+'4NOV'!W119+'5DEC'!W119+'6JAN'!W119+'7FEB'!W119+'8MAR'!W119+'9APR'!W119+'10MAY'!W119+'11JUN'!W119+'12JUL'!W119</f>
        <v>0</v>
      </c>
      <c r="X119" s="73">
        <f>'2SEPT'!Y120+'3OCT'!Y119+'4NOV'!X119+'5DEC'!X119+'6JAN'!X119+'7FEB'!X119+'8MAR'!X119+'9APR'!X119+'10MAY'!X119+'11JUN'!X119+'12JUL'!X119</f>
        <v>0</v>
      </c>
      <c r="Y119" s="106">
        <f>'2SEPT'!Z120+'3OCT'!Z119+'4NOV'!Y119+'5DEC'!Y119+'6JAN'!Y119+'7FEB'!Y119+'8MAR'!Y119+'9APR'!Y119+'10MAY'!Y119+'11JUN'!Y119+'12JUL'!Y119</f>
        <v>0</v>
      </c>
      <c r="Z119" s="73">
        <f>'2SEPT'!AA120+'3OCT'!AA119+'4NOV'!Z119+'5DEC'!Z119+'6JAN'!Z119+'7FEB'!Z119+'8MAR'!Z119+'9APR'!Z119+'10MAY'!Z119+'11JUN'!Z119+'12JUL'!Z119</f>
        <v>0</v>
      </c>
      <c r="AA119" s="73">
        <f>'2SEPT'!AB120+'3OCT'!AB119+'4NOV'!AA119+'5DEC'!AA119+'6JAN'!AA119+'7FEB'!AA119+'8MAR'!AA119+'9APR'!AA119+'10MAY'!AA119+'11JUN'!AA119+'12JUL'!AA119</f>
        <v>0</v>
      </c>
      <c r="AB119" s="73">
        <f>'2SEPT'!AC120+'3OCT'!AC119+'4NOV'!AB119+'5DEC'!AB119+'6JAN'!AB119+'7FEB'!AB119+'8MAR'!AB119+'9APR'!AB119+'10MAY'!AB119+'11JUN'!AB119+'12JUL'!AB119</f>
        <v>0</v>
      </c>
      <c r="AC119" s="73">
        <f>'2SEPT'!AD120+'3OCT'!AD119+'4NOV'!AC119+'5DEC'!AC119+'6JAN'!AC119+'7FEB'!AC119+'8MAR'!AC119+'9APR'!AC119+'10MAY'!AC119+'11JUN'!AC119+'12JUL'!AC119</f>
        <v>0</v>
      </c>
      <c r="AD119" s="107">
        <f>'2SEPT'!AE120+'3OCT'!AE119+'4NOV'!AD119+'5DEC'!AD119+'6JAN'!AD119+'7FEB'!AD119+'8MAR'!AD119+'9APR'!AD119+'10MAY'!AD119+'11JUN'!AD119+'12JUL'!AD119</f>
        <v>0</v>
      </c>
      <c r="AE119" s="73">
        <f>'2SEPT'!AF120+'3OCT'!AF119+'4NOV'!AE119+'5DEC'!AE119+'6JAN'!AE119+'7FEB'!AE119+'8MAR'!AE119+'9APR'!AE119+'10MAY'!AE119+'11JUN'!AE119+'12JUL'!AE119</f>
        <v>0</v>
      </c>
      <c r="AF119" s="73">
        <f>'2SEPT'!AG120+'3OCT'!AG119+'4NOV'!AF119+'5DEC'!AF119+'6JAN'!AF119+'7FEB'!AF119+'8MAR'!AF119+'9APR'!AF119+'10MAY'!AF119+'11JUN'!AF119+'12JUL'!AF119</f>
        <v>0</v>
      </c>
      <c r="AG119" s="73">
        <f>'2SEPT'!AH120+'3OCT'!AH119+'4NOV'!AG119+'5DEC'!AG119+'6JAN'!AG119+'7FEB'!AG119+'8MAR'!AG119+'9APR'!AG119+'10MAY'!AG119+'11JUN'!AG119+'12JUL'!AG119</f>
        <v>0</v>
      </c>
      <c r="AH119" s="110">
        <f>'2SEPT'!AI120+'3OCT'!AI119+'4NOV'!AH119+'5DEC'!AH119+'6JAN'!AH119+'7FEB'!AH119+'8MAR'!AH119+'9APR'!AH119+'10MAY'!AH119+'11JUN'!AH119+'12JUL'!AH119</f>
        <v>110421</v>
      </c>
      <c r="AI119" s="51">
        <f>ORIGINAL!AC120-'TOTAL PMTS'!AH119</f>
        <v>797515.79</v>
      </c>
      <c r="AJ119" s="51">
        <f>ALLOCATION!Z120-'TOTAL PMTS'!AH119</f>
        <v>797515.79</v>
      </c>
    </row>
    <row r="120" spans="1:36">
      <c r="A120" s="124" t="s">
        <v>130</v>
      </c>
      <c r="B120" s="125" t="s">
        <v>305</v>
      </c>
      <c r="C120" s="126" t="s">
        <v>183</v>
      </c>
      <c r="D120" s="73">
        <f>'2SEPT'!D121+'3OCT'!D120+'4NOV'!D120+'5DEC'!D120+'6JAN'!D120+'7FEB'!D120+'8MAR'!D120+'9APR'!D120+'10MAY'!D120+'11JUN'!D120+'12JUL'!D120</f>
        <v>199199.052</v>
      </c>
      <c r="E120" s="73">
        <f>'2SEPT'!E121+'3OCT'!E120+'4NOV'!E120+'5DEC'!E120+'6JAN'!E120+'7FEB'!E120+'8MAR'!E120+'9APR'!E120+'10MAY'!E120+'11JUN'!E120+'12JUL'!E120</f>
        <v>109076.564</v>
      </c>
      <c r="F120" s="73">
        <f>'2SEPT'!F121+'3OCT'!F120+'4NOV'!F120+'5DEC'!F120+'6JAN'!F120+'7FEB'!F120+'8MAR'!F120+'9APR'!F120+'10MAY'!F120+'11JUN'!F120+'12JUL'!F120</f>
        <v>77849.217999999993</v>
      </c>
      <c r="G120" s="73">
        <f>'2SEPT'!G121+'3OCT'!G120+'4NOV'!G120+'5DEC'!G120+'6JAN'!G120+'7FEB'!G120+'8MAR'!G120+'9APR'!G120+'10MAY'!G120+'11JUN'!G120+'12JUL'!G120</f>
        <v>54249.758000000002</v>
      </c>
      <c r="H120" s="73">
        <f>'2SEPT'!H121+'3OCT'!H120+'4NOV'!H120+'5DEC'!H120+'6JAN'!H120+'7FEB'!H120+'8MAR'!H120+'9APR'!H120+'10MAY'!H120+'11JUN'!H120+'12JUL'!H120</f>
        <v>41017.407999999996</v>
      </c>
      <c r="I120" s="104">
        <f>'2SEPT'!I121+'3OCT'!I120+'4NOV'!I120+'5DEC'!I120+'6JAN'!I120+'7FEB'!I120+'8MAR'!I120+'9APR'!I120+'10MAY'!I120+'11JUN'!I120+'12JUL'!I120</f>
        <v>481392</v>
      </c>
      <c r="J120" s="73" t="e">
        <f>'2SEPT'!K121+'3OCT'!K120+'4NOV'!J120+'5DEC'!J120+'6JAN'!J120+'7FEB'!J120+'8MAR'!J120+'9APR'!J120+'10MAY'!J120+'11JUN'!J120+'12JUL'!J120</f>
        <v>#VALUE!</v>
      </c>
      <c r="K120" s="73">
        <f>'2SEPT'!L121+'3OCT'!L120+'4NOV'!K120+'5DEC'!K120+'6JAN'!K120+'7FEB'!K120+'8MAR'!K120+'9APR'!K120+'10MAY'!K120+'11JUN'!K120+'12JUL'!K120</f>
        <v>0</v>
      </c>
      <c r="L120" s="73">
        <f>'2SEPT'!M121+'3OCT'!M120+'4NOV'!L120+'5DEC'!L120+'6JAN'!L120+'7FEB'!L120+'8MAR'!L120+'9APR'!L120+'10MAY'!L120+'11JUN'!L120+'12JUL'!L120</f>
        <v>0</v>
      </c>
      <c r="M120" s="73">
        <f>'2SEPT'!N121+'3OCT'!N120+'4NOV'!M120+'5DEC'!M120+'6JAN'!M120+'7FEB'!M120+'8MAR'!M120+'9APR'!M120+'10MAY'!M120+'11JUN'!M120+'12JUL'!M120</f>
        <v>0</v>
      </c>
      <c r="N120" s="73">
        <f>'2SEPT'!O121+'3OCT'!O120+'4NOV'!N120+'5DEC'!N120+'6JAN'!N120+'7FEB'!N120+'8MAR'!N120+'9APR'!N120+'10MAY'!N120+'11JUN'!N120+'12JUL'!N120</f>
        <v>0</v>
      </c>
      <c r="O120" s="73">
        <f>'2SEPT'!P121+'3OCT'!P120+'4NOV'!O120+'5DEC'!O120+'6JAN'!O120+'7FEB'!O120+'8MAR'!O120+'9APR'!O120+'10MAY'!O120+'11JUN'!O120+'12JUL'!O120</f>
        <v>0</v>
      </c>
      <c r="P120" s="73">
        <f>'2SEPT'!Q121+'3OCT'!Q120+'4NOV'!P120+'5DEC'!P120+'6JAN'!P120+'7FEB'!P120+'8MAR'!P120+'9APR'!P120+'10MAY'!P120+'11JUN'!P120+'12JUL'!P120</f>
        <v>0</v>
      </c>
      <c r="Q120" s="73">
        <f>'2SEPT'!R121+'3OCT'!R120+'4NOV'!Q120+'5DEC'!Q120+'6JAN'!Q120+'7FEB'!Q120+'8MAR'!Q120+'9APR'!Q120+'10MAY'!Q120+'11JUN'!Q120+'12JUL'!Q120</f>
        <v>0</v>
      </c>
      <c r="R120" s="73">
        <f>'2SEPT'!S121+'3OCT'!S120+'4NOV'!R120+'5DEC'!R120+'6JAN'!R120+'7FEB'!R120+'8MAR'!R120+'9APR'!R120+'10MAY'!R120+'11JUN'!R120+'12JUL'!R120</f>
        <v>0</v>
      </c>
      <c r="S120" s="73">
        <f>'2SEPT'!T121+'3OCT'!T120+'4NOV'!S120+'5DEC'!S120+'6JAN'!S120+'7FEB'!S120+'8MAR'!S120+'9APR'!S120+'10MAY'!S120+'11JUN'!S120+'12JUL'!S120</f>
        <v>0</v>
      </c>
      <c r="T120" s="105">
        <f>'2SEPT'!U121+'3OCT'!U120+'4NOV'!T120+'5DEC'!T120+'6JAN'!T120+'7FEB'!T120+'8MAR'!T120+'9APR'!T120+'10MAY'!T120+'11JUN'!T120+'12JUL'!T120</f>
        <v>0</v>
      </c>
      <c r="U120" s="73">
        <f>'2SEPT'!V121+'3OCT'!V120+'4NOV'!U120+'5DEC'!U120+'6JAN'!U120+'7FEB'!U120+'8MAR'!U120+'9APR'!U120+'10MAY'!U120+'11JUN'!U120+'12JUL'!U120</f>
        <v>0</v>
      </c>
      <c r="V120" s="73">
        <f>'2SEPT'!W121+'3OCT'!W120+'4NOV'!V120+'5DEC'!V120+'6JAN'!V120+'7FEB'!V120+'8MAR'!V120+'9APR'!V120+'10MAY'!V120+'11JUN'!V120+'12JUL'!V120</f>
        <v>0</v>
      </c>
      <c r="W120" s="73">
        <f>'2SEPT'!X121+'3OCT'!X120+'4NOV'!W120+'5DEC'!W120+'6JAN'!W120+'7FEB'!W120+'8MAR'!W120+'9APR'!W120+'10MAY'!W120+'11JUN'!W120+'12JUL'!W120</f>
        <v>0</v>
      </c>
      <c r="X120" s="73">
        <f>'2SEPT'!Y121+'3OCT'!Y120+'4NOV'!X120+'5DEC'!X120+'6JAN'!X120+'7FEB'!X120+'8MAR'!X120+'9APR'!X120+'10MAY'!X120+'11JUN'!X120+'12JUL'!X120</f>
        <v>0</v>
      </c>
      <c r="Y120" s="106">
        <f>'2SEPT'!Z121+'3OCT'!Z120+'4NOV'!Y120+'5DEC'!Y120+'6JAN'!Y120+'7FEB'!Y120+'8MAR'!Y120+'9APR'!Y120+'10MAY'!Y120+'11JUN'!Y120+'12JUL'!Y120</f>
        <v>0</v>
      </c>
      <c r="Z120" s="73">
        <f>'2SEPT'!AA121+'3OCT'!AA120+'4NOV'!Z120+'5DEC'!Z120+'6JAN'!Z120+'7FEB'!Z120+'8MAR'!Z120+'9APR'!Z120+'10MAY'!Z120+'11JUN'!Z120+'12JUL'!Z120</f>
        <v>0</v>
      </c>
      <c r="AA120" s="73">
        <f>'2SEPT'!AB121+'3OCT'!AB120+'4NOV'!AA120+'5DEC'!AA120+'6JAN'!AA120+'7FEB'!AA120+'8MAR'!AA120+'9APR'!AA120+'10MAY'!AA120+'11JUN'!AA120+'12JUL'!AA120</f>
        <v>0</v>
      </c>
      <c r="AB120" s="73">
        <f>'2SEPT'!AC121+'3OCT'!AC120+'4NOV'!AB120+'5DEC'!AB120+'6JAN'!AB120+'7FEB'!AB120+'8MAR'!AB120+'9APR'!AB120+'10MAY'!AB120+'11JUN'!AB120+'12JUL'!AB120</f>
        <v>0</v>
      </c>
      <c r="AC120" s="73">
        <f>'2SEPT'!AD121+'3OCT'!AD120+'4NOV'!AC120+'5DEC'!AC120+'6JAN'!AC120+'7FEB'!AC120+'8MAR'!AC120+'9APR'!AC120+'10MAY'!AC120+'11JUN'!AC120+'12JUL'!AC120</f>
        <v>0</v>
      </c>
      <c r="AD120" s="107">
        <f>'2SEPT'!AE121+'3OCT'!AE120+'4NOV'!AD120+'5DEC'!AD120+'6JAN'!AD120+'7FEB'!AD120+'8MAR'!AD120+'9APR'!AD120+'10MAY'!AD120+'11JUN'!AD120+'12JUL'!AD120</f>
        <v>0</v>
      </c>
      <c r="AE120" s="73">
        <f>'2SEPT'!AF121+'3OCT'!AF120+'4NOV'!AE120+'5DEC'!AE120+'6JAN'!AE120+'7FEB'!AE120+'8MAR'!AE120+'9APR'!AE120+'10MAY'!AE120+'11JUN'!AE120+'12JUL'!AE120</f>
        <v>0</v>
      </c>
      <c r="AF120" s="73">
        <f>'2SEPT'!AG121+'3OCT'!AG120+'4NOV'!AF120+'5DEC'!AF120+'6JAN'!AF120+'7FEB'!AF120+'8MAR'!AF120+'9APR'!AF120+'10MAY'!AF120+'11JUN'!AF120+'12JUL'!AF120</f>
        <v>0</v>
      </c>
      <c r="AG120" s="73">
        <f>'2SEPT'!AH121+'3OCT'!AH120+'4NOV'!AG120+'5DEC'!AG120+'6JAN'!AG120+'7FEB'!AG120+'8MAR'!AG120+'9APR'!AG120+'10MAY'!AG120+'11JUN'!AG120+'12JUL'!AG120</f>
        <v>0</v>
      </c>
      <c r="AH120" s="110">
        <f>'2SEPT'!AI121+'3OCT'!AI120+'4NOV'!AH120+'5DEC'!AH120+'6JAN'!AH120+'7FEB'!AH120+'8MAR'!AH120+'9APR'!AH120+'10MAY'!AH120+'11JUN'!AH120+'12JUL'!AH120</f>
        <v>422041.88</v>
      </c>
      <c r="AI120" s="51">
        <f>ORIGINAL!AC121-'TOTAL PMTS'!AH120</f>
        <v>-229046.08000000002</v>
      </c>
      <c r="AJ120" s="51">
        <f>ALLOCATION!Z121-'TOTAL PMTS'!AH120</f>
        <v>-229046.08000000002</v>
      </c>
    </row>
    <row r="121" spans="1:36">
      <c r="A121" s="124" t="s">
        <v>131</v>
      </c>
      <c r="B121" s="125" t="s">
        <v>306</v>
      </c>
      <c r="C121" s="127" t="s">
        <v>185</v>
      </c>
      <c r="D121" s="73">
        <f>'2SEPT'!D122+'3OCT'!D121+'4NOV'!D121+'5DEC'!D121+'6JAN'!D121+'7FEB'!D121+'8MAR'!D121+'9APR'!D121+'10MAY'!D121+'11JUN'!D121+'12JUL'!D121</f>
        <v>42569.650999999998</v>
      </c>
      <c r="E121" s="73">
        <f>'2SEPT'!E122+'3OCT'!E121+'4NOV'!E121+'5DEC'!E121+'6JAN'!E121+'7FEB'!E121+'8MAR'!E121+'9APR'!E121+'10MAY'!E121+'11JUN'!E121+'12JUL'!E121</f>
        <v>23310.906999999999</v>
      </c>
      <c r="F121" s="73">
        <f>'2SEPT'!F122+'3OCT'!F121+'4NOV'!F121+'5DEC'!F121+'6JAN'!F121+'7FEB'!F121+'8MAR'!F121+'9APR'!F121+'10MAY'!F121+'11JUN'!F121+'12JUL'!F121</f>
        <v>16637.1715</v>
      </c>
      <c r="G121" s="73">
        <f>'2SEPT'!G122+'3OCT'!G121+'4NOV'!G121+'5DEC'!G121+'6JAN'!G121+'7FEB'!G121+'8MAR'!G121+'9APR'!G121+'10MAY'!G121+'11JUN'!G121+'12JUL'!G121</f>
        <v>11592.816500000001</v>
      </c>
      <c r="H121" s="73">
        <f>'2SEPT'!H122+'3OCT'!H121+'4NOV'!H121+'5DEC'!H121+'6JAN'!H121+'7FEB'!H121+'8MAR'!H121+'9APR'!H121+'10MAY'!H121+'11JUN'!H121+'12JUL'!H121</f>
        <v>8764.4539999999997</v>
      </c>
      <c r="I121" s="104">
        <f>'2SEPT'!I122+'3OCT'!I121+'4NOV'!I121+'5DEC'!I121+'6JAN'!I121+'7FEB'!I121+'8MAR'!I121+'9APR'!I121+'10MAY'!I121+'11JUN'!I121+'12JUL'!I121</f>
        <v>102875</v>
      </c>
      <c r="J121" s="73" t="e">
        <f>'2SEPT'!K122+'3OCT'!K121+'4NOV'!J121+'5DEC'!J121+'6JAN'!J121+'7FEB'!J121+'8MAR'!J121+'9APR'!J121+'10MAY'!J121+'11JUN'!J121+'12JUL'!J121</f>
        <v>#VALUE!</v>
      </c>
      <c r="K121" s="73">
        <f>'2SEPT'!L122+'3OCT'!L121+'4NOV'!K121+'5DEC'!K121+'6JAN'!K121+'7FEB'!K121+'8MAR'!K121+'9APR'!K121+'10MAY'!K121+'11JUN'!K121+'12JUL'!K121</f>
        <v>0</v>
      </c>
      <c r="L121" s="73">
        <f>'2SEPT'!M122+'3OCT'!M121+'4NOV'!L121+'5DEC'!L121+'6JAN'!L121+'7FEB'!L121+'8MAR'!L121+'9APR'!L121+'10MAY'!L121+'11JUN'!L121+'12JUL'!L121</f>
        <v>0</v>
      </c>
      <c r="M121" s="73">
        <f>'2SEPT'!N122+'3OCT'!N121+'4NOV'!M121+'5DEC'!M121+'6JAN'!M121+'7FEB'!M121+'8MAR'!M121+'9APR'!M121+'10MAY'!M121+'11JUN'!M121+'12JUL'!M121</f>
        <v>0</v>
      </c>
      <c r="N121" s="73">
        <f>'2SEPT'!O122+'3OCT'!O121+'4NOV'!N121+'5DEC'!N121+'6JAN'!N121+'7FEB'!N121+'8MAR'!N121+'9APR'!N121+'10MAY'!N121+'11JUN'!N121+'12JUL'!N121</f>
        <v>0</v>
      </c>
      <c r="O121" s="73">
        <f>'2SEPT'!P122+'3OCT'!P121+'4NOV'!O121+'5DEC'!O121+'6JAN'!O121+'7FEB'!O121+'8MAR'!O121+'9APR'!O121+'10MAY'!O121+'11JUN'!O121+'12JUL'!O121</f>
        <v>0</v>
      </c>
      <c r="P121" s="73">
        <f>'2SEPT'!Q122+'3OCT'!Q121+'4NOV'!P121+'5DEC'!P121+'6JAN'!P121+'7FEB'!P121+'8MAR'!P121+'9APR'!P121+'10MAY'!P121+'11JUN'!P121+'12JUL'!P121</f>
        <v>0</v>
      </c>
      <c r="Q121" s="73">
        <f>'2SEPT'!R122+'3OCT'!R121+'4NOV'!Q121+'5DEC'!Q121+'6JAN'!Q121+'7FEB'!Q121+'8MAR'!Q121+'9APR'!Q121+'10MAY'!Q121+'11JUN'!Q121+'12JUL'!Q121</f>
        <v>0</v>
      </c>
      <c r="R121" s="73">
        <f>'2SEPT'!S122+'3OCT'!S121+'4NOV'!R121+'5DEC'!R121+'6JAN'!R121+'7FEB'!R121+'8MAR'!R121+'9APR'!R121+'10MAY'!R121+'11JUN'!R121+'12JUL'!R121</f>
        <v>0</v>
      </c>
      <c r="S121" s="73">
        <f>'2SEPT'!T122+'3OCT'!T121+'4NOV'!S121+'5DEC'!S121+'6JAN'!S121+'7FEB'!S121+'8MAR'!S121+'9APR'!S121+'10MAY'!S121+'11JUN'!S121+'12JUL'!S121</f>
        <v>0</v>
      </c>
      <c r="T121" s="105">
        <f>'2SEPT'!U122+'3OCT'!U121+'4NOV'!T121+'5DEC'!T121+'6JAN'!T121+'7FEB'!T121+'8MAR'!T121+'9APR'!T121+'10MAY'!T121+'11JUN'!T121+'12JUL'!T121</f>
        <v>0</v>
      </c>
      <c r="U121" s="73">
        <f>'2SEPT'!V122+'3OCT'!V121+'4NOV'!U121+'5DEC'!U121+'6JAN'!U121+'7FEB'!U121+'8MAR'!U121+'9APR'!U121+'10MAY'!U121+'11JUN'!U121+'12JUL'!U121</f>
        <v>0</v>
      </c>
      <c r="V121" s="73">
        <f>'2SEPT'!W122+'3OCT'!W121+'4NOV'!V121+'5DEC'!V121+'6JAN'!V121+'7FEB'!V121+'8MAR'!V121+'9APR'!V121+'10MAY'!V121+'11JUN'!V121+'12JUL'!V121</f>
        <v>0</v>
      </c>
      <c r="W121" s="73">
        <f>'2SEPT'!X122+'3OCT'!X121+'4NOV'!W121+'5DEC'!W121+'6JAN'!W121+'7FEB'!W121+'8MAR'!W121+'9APR'!W121+'10MAY'!W121+'11JUN'!W121+'12JUL'!W121</f>
        <v>0</v>
      </c>
      <c r="X121" s="73">
        <f>'2SEPT'!Y122+'3OCT'!Y121+'4NOV'!X121+'5DEC'!X121+'6JAN'!X121+'7FEB'!X121+'8MAR'!X121+'9APR'!X121+'10MAY'!X121+'11JUN'!X121+'12JUL'!X121</f>
        <v>0</v>
      </c>
      <c r="Y121" s="106">
        <f>'2SEPT'!Z122+'3OCT'!Z121+'4NOV'!Y121+'5DEC'!Y121+'6JAN'!Y121+'7FEB'!Y121+'8MAR'!Y121+'9APR'!Y121+'10MAY'!Y121+'11JUN'!Y121+'12JUL'!Y121</f>
        <v>0</v>
      </c>
      <c r="Z121" s="73">
        <f>'2SEPT'!AA122+'3OCT'!AA121+'4NOV'!Z121+'5DEC'!Z121+'6JAN'!Z121+'7FEB'!Z121+'8MAR'!Z121+'9APR'!Z121+'10MAY'!Z121+'11JUN'!Z121+'12JUL'!Z121</f>
        <v>0</v>
      </c>
      <c r="AA121" s="73">
        <f>'2SEPT'!AB122+'3OCT'!AB121+'4NOV'!AA121+'5DEC'!AA121+'6JAN'!AA121+'7FEB'!AA121+'8MAR'!AA121+'9APR'!AA121+'10MAY'!AA121+'11JUN'!AA121+'12JUL'!AA121</f>
        <v>0</v>
      </c>
      <c r="AB121" s="73">
        <f>'2SEPT'!AC122+'3OCT'!AC121+'4NOV'!AB121+'5DEC'!AB121+'6JAN'!AB121+'7FEB'!AB121+'8MAR'!AB121+'9APR'!AB121+'10MAY'!AB121+'11JUN'!AB121+'12JUL'!AB121</f>
        <v>0</v>
      </c>
      <c r="AC121" s="73">
        <f>'2SEPT'!AD122+'3OCT'!AD121+'4NOV'!AC121+'5DEC'!AC121+'6JAN'!AC121+'7FEB'!AC121+'8MAR'!AC121+'9APR'!AC121+'10MAY'!AC121+'11JUN'!AC121+'12JUL'!AC121</f>
        <v>0</v>
      </c>
      <c r="AD121" s="107">
        <f>'2SEPT'!AE122+'3OCT'!AE121+'4NOV'!AD121+'5DEC'!AD121+'6JAN'!AD121+'7FEB'!AD121+'8MAR'!AD121+'9APR'!AD121+'10MAY'!AD121+'11JUN'!AD121+'12JUL'!AD121</f>
        <v>0</v>
      </c>
      <c r="AE121" s="73">
        <f>'2SEPT'!AF122+'3OCT'!AF121+'4NOV'!AE121+'5DEC'!AE121+'6JAN'!AE121+'7FEB'!AE121+'8MAR'!AE121+'9APR'!AE121+'10MAY'!AE121+'11JUN'!AE121+'12JUL'!AE121</f>
        <v>0</v>
      </c>
      <c r="AF121" s="73">
        <f>'2SEPT'!AG122+'3OCT'!AG121+'4NOV'!AF121+'5DEC'!AF121+'6JAN'!AF121+'7FEB'!AF121+'8MAR'!AF121+'9APR'!AF121+'10MAY'!AF121+'11JUN'!AF121+'12JUL'!AF121</f>
        <v>0</v>
      </c>
      <c r="AG121" s="73">
        <f>'2SEPT'!AH122+'3OCT'!AH121+'4NOV'!AG121+'5DEC'!AG121+'6JAN'!AG121+'7FEB'!AG121+'8MAR'!AG121+'9APR'!AG121+'10MAY'!AG121+'11JUN'!AG121+'12JUL'!AG121</f>
        <v>0</v>
      </c>
      <c r="AH121" s="110">
        <f>'2SEPT'!AI122+'3OCT'!AI121+'4NOV'!AH121+'5DEC'!AH121+'6JAN'!AH121+'7FEB'!AH121+'8MAR'!AH121+'9APR'!AH121+'10MAY'!AH121+'11JUN'!AH121+'12JUL'!AH121</f>
        <v>335796.8</v>
      </c>
      <c r="AI121" s="51">
        <f>ORIGINAL!AC122-'TOTAL PMTS'!AH121</f>
        <v>506965.92</v>
      </c>
      <c r="AJ121" s="51">
        <f>ALLOCATION!Z122-'TOTAL PMTS'!AH121</f>
        <v>506965.92</v>
      </c>
    </row>
    <row r="122" spans="1:36">
      <c r="A122" s="124" t="s">
        <v>132</v>
      </c>
      <c r="B122" s="125" t="s">
        <v>307</v>
      </c>
      <c r="C122" s="130" t="s">
        <v>190</v>
      </c>
      <c r="D122" s="73">
        <f>'2SEPT'!D123+'3OCT'!D122+'4NOV'!D122+'5DEC'!D122+'6JAN'!D122+'7FEB'!D122+'8MAR'!D122+'9APR'!D122+'10MAY'!D122+'11JUN'!D122+'12JUL'!D122</f>
        <v>180145.51300000001</v>
      </c>
      <c r="E122" s="73">
        <f>'2SEPT'!E123+'3OCT'!E122+'4NOV'!E122+'5DEC'!E122+'6JAN'!E122+'7FEB'!E122+'8MAR'!E122+'9APR'!E122+'10MAY'!E122+'11JUN'!E122+'12JUL'!E122</f>
        <v>98641.641000000003</v>
      </c>
      <c r="F122" s="73">
        <f>'2SEPT'!F123+'3OCT'!F122+'4NOV'!F122+'5DEC'!F122+'6JAN'!F122+'7FEB'!F122+'8MAR'!F122+'9APR'!F122+'10MAY'!F122+'11JUN'!F122+'12JUL'!F122</f>
        <v>70402.054499999998</v>
      </c>
      <c r="G122" s="73">
        <f>'2SEPT'!G123+'3OCT'!G122+'4NOV'!G122+'5DEC'!G122+'6JAN'!G122+'7FEB'!G122+'8MAR'!G122+'9APR'!G122+'10MAY'!G122+'11JUN'!G122+'12JUL'!G122</f>
        <v>49058.1895</v>
      </c>
      <c r="H122" s="73">
        <f>'2SEPT'!H123+'3OCT'!H122+'4NOV'!H122+'5DEC'!H122+'6JAN'!H122+'7FEB'!H122+'8MAR'!H122+'9APR'!H122+'10MAY'!H122+'11JUN'!H122+'12JUL'!H122</f>
        <v>37096.601999999999</v>
      </c>
      <c r="I122" s="104">
        <f>'2SEPT'!I123+'3OCT'!I122+'4NOV'!I122+'5DEC'!I122+'6JAN'!I122+'7FEB'!I122+'8MAR'!I122+'9APR'!I122+'10MAY'!I122+'11JUN'!I122+'12JUL'!I122</f>
        <v>435344</v>
      </c>
      <c r="J122" s="73" t="e">
        <f>'2SEPT'!K123+'3OCT'!K122+'4NOV'!J122+'5DEC'!J122+'6JAN'!J122+'7FEB'!J122+'8MAR'!J122+'9APR'!J122+'10MAY'!J122+'11JUN'!J122+'12JUL'!J122</f>
        <v>#VALUE!</v>
      </c>
      <c r="K122" s="73">
        <f>'2SEPT'!L123+'3OCT'!L122+'4NOV'!K122+'5DEC'!K122+'6JAN'!K122+'7FEB'!K122+'8MAR'!K122+'9APR'!K122+'10MAY'!K122+'11JUN'!K122+'12JUL'!K122</f>
        <v>0</v>
      </c>
      <c r="L122" s="73">
        <f>'2SEPT'!M123+'3OCT'!M122+'4NOV'!L122+'5DEC'!L122+'6JAN'!L122+'7FEB'!L122+'8MAR'!L122+'9APR'!L122+'10MAY'!L122+'11JUN'!L122+'12JUL'!L122</f>
        <v>0</v>
      </c>
      <c r="M122" s="73">
        <f>'2SEPT'!N123+'3OCT'!N122+'4NOV'!M122+'5DEC'!M122+'6JAN'!M122+'7FEB'!M122+'8MAR'!M122+'9APR'!M122+'10MAY'!M122+'11JUN'!M122+'12JUL'!M122</f>
        <v>0</v>
      </c>
      <c r="N122" s="73">
        <f>'2SEPT'!O123+'3OCT'!O122+'4NOV'!N122+'5DEC'!N122+'6JAN'!N122+'7FEB'!N122+'8MAR'!N122+'9APR'!N122+'10MAY'!N122+'11JUN'!N122+'12JUL'!N122</f>
        <v>0</v>
      </c>
      <c r="O122" s="73">
        <f>'2SEPT'!P123+'3OCT'!P122+'4NOV'!O122+'5DEC'!O122+'6JAN'!O122+'7FEB'!O122+'8MAR'!O122+'9APR'!O122+'10MAY'!O122+'11JUN'!O122+'12JUL'!O122</f>
        <v>41371</v>
      </c>
      <c r="P122" s="73">
        <f>'2SEPT'!Q123+'3OCT'!Q122+'4NOV'!P122+'5DEC'!P122+'6JAN'!P122+'7FEB'!P122+'8MAR'!P122+'9APR'!P122+'10MAY'!P122+'11JUN'!P122+'12JUL'!P122</f>
        <v>0</v>
      </c>
      <c r="Q122" s="73">
        <f>'2SEPT'!R123+'3OCT'!R122+'4NOV'!Q122+'5DEC'!Q122+'6JAN'!Q122+'7FEB'!Q122+'8MAR'!Q122+'9APR'!Q122+'10MAY'!Q122+'11JUN'!Q122+'12JUL'!Q122</f>
        <v>0</v>
      </c>
      <c r="R122" s="73">
        <f>'2SEPT'!S123+'3OCT'!S122+'4NOV'!R122+'5DEC'!R122+'6JAN'!R122+'7FEB'!R122+'8MAR'!R122+'9APR'!R122+'10MAY'!R122+'11JUN'!R122+'12JUL'!R122</f>
        <v>0</v>
      </c>
      <c r="S122" s="73">
        <f>'2SEPT'!T123+'3OCT'!T122+'4NOV'!S122+'5DEC'!S122+'6JAN'!S122+'7FEB'!S122+'8MAR'!S122+'9APR'!S122+'10MAY'!S122+'11JUN'!S122+'12JUL'!S122</f>
        <v>0</v>
      </c>
      <c r="T122" s="105">
        <f>'2SEPT'!U123+'3OCT'!U122+'4NOV'!T122+'5DEC'!T122+'6JAN'!T122+'7FEB'!T122+'8MAR'!T122+'9APR'!T122+'10MAY'!T122+'11JUN'!T122+'12JUL'!T122</f>
        <v>0</v>
      </c>
      <c r="U122" s="73">
        <f>'2SEPT'!V123+'3OCT'!V122+'4NOV'!U122+'5DEC'!U122+'6JAN'!U122+'7FEB'!U122+'8MAR'!U122+'9APR'!U122+'10MAY'!U122+'11JUN'!U122+'12JUL'!U122</f>
        <v>0</v>
      </c>
      <c r="V122" s="73">
        <f>'2SEPT'!W123+'3OCT'!W122+'4NOV'!V122+'5DEC'!V122+'6JAN'!V122+'7FEB'!V122+'8MAR'!V122+'9APR'!V122+'10MAY'!V122+'11JUN'!V122+'12JUL'!V122</f>
        <v>0</v>
      </c>
      <c r="W122" s="73">
        <f>'2SEPT'!X123+'3OCT'!X122+'4NOV'!W122+'5DEC'!W122+'6JAN'!W122+'7FEB'!W122+'8MAR'!W122+'9APR'!W122+'10MAY'!W122+'11JUN'!W122+'12JUL'!W122</f>
        <v>0</v>
      </c>
      <c r="X122" s="73">
        <f>'2SEPT'!Y123+'3OCT'!Y122+'4NOV'!X122+'5DEC'!X122+'6JAN'!X122+'7FEB'!X122+'8MAR'!X122+'9APR'!X122+'10MAY'!X122+'11JUN'!X122+'12JUL'!X122</f>
        <v>0</v>
      </c>
      <c r="Y122" s="106">
        <f>'2SEPT'!Z123+'3OCT'!Z122+'4NOV'!Y122+'5DEC'!Y122+'6JAN'!Y122+'7FEB'!Y122+'8MAR'!Y122+'9APR'!Y122+'10MAY'!Y122+'11JUN'!Y122+'12JUL'!Y122</f>
        <v>0</v>
      </c>
      <c r="Z122" s="73">
        <f>'2SEPT'!AA123+'3OCT'!AA122+'4NOV'!Z122+'5DEC'!Z122+'6JAN'!Z122+'7FEB'!Z122+'8MAR'!Z122+'9APR'!Z122+'10MAY'!Z122+'11JUN'!Z122+'12JUL'!Z122</f>
        <v>0</v>
      </c>
      <c r="AA122" s="73">
        <f>'2SEPT'!AB123+'3OCT'!AB122+'4NOV'!AA122+'5DEC'!AA122+'6JAN'!AA122+'7FEB'!AA122+'8MAR'!AA122+'9APR'!AA122+'10MAY'!AA122+'11JUN'!AA122+'12JUL'!AA122</f>
        <v>0</v>
      </c>
      <c r="AB122" s="73">
        <f>'2SEPT'!AC123+'3OCT'!AC122+'4NOV'!AB122+'5DEC'!AB122+'6JAN'!AB122+'7FEB'!AB122+'8MAR'!AB122+'9APR'!AB122+'10MAY'!AB122+'11JUN'!AB122+'12JUL'!AB122</f>
        <v>0</v>
      </c>
      <c r="AC122" s="73">
        <f>'2SEPT'!AD123+'3OCT'!AD122+'4NOV'!AC122+'5DEC'!AC122+'6JAN'!AC122+'7FEB'!AC122+'8MAR'!AC122+'9APR'!AC122+'10MAY'!AC122+'11JUN'!AC122+'12JUL'!AC122</f>
        <v>0</v>
      </c>
      <c r="AD122" s="107">
        <f>'2SEPT'!AE123+'3OCT'!AE122+'4NOV'!AD122+'5DEC'!AD122+'6JAN'!AD122+'7FEB'!AD122+'8MAR'!AD122+'9APR'!AD122+'10MAY'!AD122+'11JUN'!AD122+'12JUL'!AD122</f>
        <v>0</v>
      </c>
      <c r="AE122" s="73">
        <f>'2SEPT'!AF123+'3OCT'!AF122+'4NOV'!AE122+'5DEC'!AE122+'6JAN'!AE122+'7FEB'!AE122+'8MAR'!AE122+'9APR'!AE122+'10MAY'!AE122+'11JUN'!AE122+'12JUL'!AE122</f>
        <v>0</v>
      </c>
      <c r="AF122" s="73">
        <f>'2SEPT'!AG123+'3OCT'!AG122+'4NOV'!AF122+'5DEC'!AF122+'6JAN'!AF122+'7FEB'!AF122+'8MAR'!AF122+'9APR'!AF122+'10MAY'!AF122+'11JUN'!AF122+'12JUL'!AF122</f>
        <v>0</v>
      </c>
      <c r="AG122" s="73">
        <f>'2SEPT'!AH123+'3OCT'!AH122+'4NOV'!AG122+'5DEC'!AG122+'6JAN'!AG122+'7FEB'!AG122+'8MAR'!AG122+'9APR'!AG122+'10MAY'!AG122+'11JUN'!AG122+'12JUL'!AG122</f>
        <v>0</v>
      </c>
      <c r="AH122" s="110">
        <f>'2SEPT'!AI123+'3OCT'!AI122+'4NOV'!AH122+'5DEC'!AH122+'6JAN'!AH122+'7FEB'!AH122+'8MAR'!AH122+'9APR'!AH122+'10MAY'!AH122+'11JUN'!AH122+'12JUL'!AH122</f>
        <v>341812.72</v>
      </c>
      <c r="AI122" s="51">
        <f>ORIGINAL!AC123-'TOTAL PMTS'!AH122</f>
        <v>1224303.81</v>
      </c>
      <c r="AJ122" s="51">
        <f>ALLOCATION!Z123-'TOTAL PMTS'!AH122</f>
        <v>1224303.81</v>
      </c>
    </row>
    <row r="123" spans="1:36">
      <c r="A123" s="124" t="s">
        <v>133</v>
      </c>
      <c r="B123" s="125" t="s">
        <v>308</v>
      </c>
      <c r="C123" s="130" t="s">
        <v>190</v>
      </c>
      <c r="D123" s="73">
        <f>'2SEPT'!D124+'3OCT'!D123+'4NOV'!D123+'5DEC'!D123+'6JAN'!D123+'7FEB'!D123+'8MAR'!D123+'9APR'!D123+'10MAY'!D123+'11JUN'!D123+'12JUL'!D123</f>
        <v>288479.58059999999</v>
      </c>
      <c r="E123" s="73">
        <f>'2SEPT'!E124+'3OCT'!E123+'4NOV'!E123+'5DEC'!E123+'6JAN'!E123+'7FEB'!E123+'8MAR'!E123+'9APR'!E123+'10MAY'!E123+'11JUN'!E123+'12JUL'!E123</f>
        <v>157965.77419999999</v>
      </c>
      <c r="F123" s="73">
        <f>'2SEPT'!F124+'3OCT'!F123+'4NOV'!F123+'5DEC'!F123+'6JAN'!F123+'7FEB'!F123+'8MAR'!F123+'9APR'!F123+'10MAY'!F123+'11JUN'!F123+'12JUL'!F123</f>
        <v>112738.5379</v>
      </c>
      <c r="G123" s="73">
        <f>'2SEPT'!G124+'3OCT'!G123+'4NOV'!G123+'5DEC'!G123+'6JAN'!G123+'7FEB'!G123+'8MAR'!G123+'9APR'!G123+'10MAY'!G123+'11JUN'!G123+'12JUL'!G123</f>
        <v>78563.374899999995</v>
      </c>
      <c r="H123" s="73">
        <f>'2SEPT'!H124+'3OCT'!H123+'4NOV'!H123+'5DEC'!H123+'6JAN'!H123+'7FEB'!H123+'8MAR'!H123+'9APR'!H123+'10MAY'!H123+'11JUN'!H123+'12JUL'!H123</f>
        <v>59400.732400000001</v>
      </c>
      <c r="I123" s="104">
        <f>'2SEPT'!I124+'3OCT'!I123+'4NOV'!I123+'5DEC'!I123+'6JAN'!I123+'7FEB'!I123+'8MAR'!I123+'9APR'!I123+'10MAY'!I123+'11JUN'!I123+'12JUL'!I123</f>
        <v>697148</v>
      </c>
      <c r="J123" s="73" t="e">
        <f>'2SEPT'!K124+'3OCT'!K123+'4NOV'!J123+'5DEC'!J123+'6JAN'!J123+'7FEB'!J123+'8MAR'!J123+'9APR'!J123+'10MAY'!J123+'11JUN'!J123+'12JUL'!J123</f>
        <v>#VALUE!</v>
      </c>
      <c r="K123" s="73">
        <f>'2SEPT'!L124+'3OCT'!L123+'4NOV'!K123+'5DEC'!K123+'6JAN'!K123+'7FEB'!K123+'8MAR'!K123+'9APR'!K123+'10MAY'!K123+'11JUN'!K123+'12JUL'!K123</f>
        <v>0</v>
      </c>
      <c r="L123" s="73">
        <f>'2SEPT'!M124+'3OCT'!M123+'4NOV'!L123+'5DEC'!L123+'6JAN'!L123+'7FEB'!L123+'8MAR'!L123+'9APR'!L123+'10MAY'!L123+'11JUN'!L123+'12JUL'!L123</f>
        <v>0</v>
      </c>
      <c r="M123" s="73">
        <f>'2SEPT'!N124+'3OCT'!N123+'4NOV'!M123+'5DEC'!M123+'6JAN'!M123+'7FEB'!M123+'8MAR'!M123+'9APR'!M123+'10MAY'!M123+'11JUN'!M123+'12JUL'!M123</f>
        <v>0</v>
      </c>
      <c r="N123" s="73">
        <f>'2SEPT'!O124+'3OCT'!O123+'4NOV'!N123+'5DEC'!N123+'6JAN'!N123+'7FEB'!N123+'8MAR'!N123+'9APR'!N123+'10MAY'!N123+'11JUN'!N123+'12JUL'!N123</f>
        <v>0</v>
      </c>
      <c r="O123" s="73">
        <f>'2SEPT'!P124+'3OCT'!P123+'4NOV'!O123+'5DEC'!O123+'6JAN'!O123+'7FEB'!O123+'8MAR'!O123+'9APR'!O123+'10MAY'!O123+'11JUN'!O123+'12JUL'!O123</f>
        <v>55711</v>
      </c>
      <c r="P123" s="73">
        <f>'2SEPT'!Q124+'3OCT'!Q123+'4NOV'!P123+'5DEC'!P123+'6JAN'!P123+'7FEB'!P123+'8MAR'!P123+'9APR'!P123+'10MAY'!P123+'11JUN'!P123+'12JUL'!P123</f>
        <v>0</v>
      </c>
      <c r="Q123" s="73">
        <f>'2SEPT'!R124+'3OCT'!R123+'4NOV'!Q123+'5DEC'!Q123+'6JAN'!Q123+'7FEB'!Q123+'8MAR'!Q123+'9APR'!Q123+'10MAY'!Q123+'11JUN'!Q123+'12JUL'!Q123</f>
        <v>0</v>
      </c>
      <c r="R123" s="73">
        <f>'2SEPT'!S124+'3OCT'!S123+'4NOV'!R123+'5DEC'!R123+'6JAN'!R123+'7FEB'!R123+'8MAR'!R123+'9APR'!R123+'10MAY'!R123+'11JUN'!R123+'12JUL'!R123</f>
        <v>0</v>
      </c>
      <c r="S123" s="73">
        <f>'2SEPT'!T124+'3OCT'!T123+'4NOV'!S123+'5DEC'!S123+'6JAN'!S123+'7FEB'!S123+'8MAR'!S123+'9APR'!S123+'10MAY'!S123+'11JUN'!S123+'12JUL'!S123</f>
        <v>0</v>
      </c>
      <c r="T123" s="105">
        <f>'2SEPT'!U124+'3OCT'!U123+'4NOV'!T123+'5DEC'!T123+'6JAN'!T123+'7FEB'!T123+'8MAR'!T123+'9APR'!T123+'10MAY'!T123+'11JUN'!T123+'12JUL'!T123</f>
        <v>0</v>
      </c>
      <c r="U123" s="73">
        <f>'2SEPT'!V124+'3OCT'!V123+'4NOV'!U123+'5DEC'!U123+'6JAN'!U123+'7FEB'!U123+'8MAR'!U123+'9APR'!U123+'10MAY'!U123+'11JUN'!U123+'12JUL'!U123</f>
        <v>0</v>
      </c>
      <c r="V123" s="73">
        <f>'2SEPT'!W124+'3OCT'!W123+'4NOV'!V123+'5DEC'!V123+'6JAN'!V123+'7FEB'!V123+'8MAR'!V123+'9APR'!V123+'10MAY'!V123+'11JUN'!V123+'12JUL'!V123</f>
        <v>0</v>
      </c>
      <c r="W123" s="73">
        <f>'2SEPT'!X124+'3OCT'!X123+'4NOV'!W123+'5DEC'!W123+'6JAN'!W123+'7FEB'!W123+'8MAR'!W123+'9APR'!W123+'10MAY'!W123+'11JUN'!W123+'12JUL'!W123</f>
        <v>0</v>
      </c>
      <c r="X123" s="73">
        <f>'2SEPT'!Y124+'3OCT'!Y123+'4NOV'!X123+'5DEC'!X123+'6JAN'!X123+'7FEB'!X123+'8MAR'!X123+'9APR'!X123+'10MAY'!X123+'11JUN'!X123+'12JUL'!X123</f>
        <v>0</v>
      </c>
      <c r="Y123" s="106">
        <f>'2SEPT'!Z124+'3OCT'!Z123+'4NOV'!Y123+'5DEC'!Y123+'6JAN'!Y123+'7FEB'!Y123+'8MAR'!Y123+'9APR'!Y123+'10MAY'!Y123+'11JUN'!Y123+'12JUL'!Y123</f>
        <v>0</v>
      </c>
      <c r="Z123" s="73">
        <f>'2SEPT'!AA124+'3OCT'!AA123+'4NOV'!Z123+'5DEC'!Z123+'6JAN'!Z123+'7FEB'!Z123+'8MAR'!Z123+'9APR'!Z123+'10MAY'!Z123+'11JUN'!Z123+'12JUL'!Z123</f>
        <v>0</v>
      </c>
      <c r="AA123" s="73">
        <f>'2SEPT'!AB124+'3OCT'!AB123+'4NOV'!AA123+'5DEC'!AA123+'6JAN'!AA123+'7FEB'!AA123+'8MAR'!AA123+'9APR'!AA123+'10MAY'!AA123+'11JUN'!AA123+'12JUL'!AA123</f>
        <v>0</v>
      </c>
      <c r="AB123" s="73">
        <f>'2SEPT'!AC124+'3OCT'!AC123+'4NOV'!AB123+'5DEC'!AB123+'6JAN'!AB123+'7FEB'!AB123+'8MAR'!AB123+'9APR'!AB123+'10MAY'!AB123+'11JUN'!AB123+'12JUL'!AB123</f>
        <v>0</v>
      </c>
      <c r="AC123" s="73">
        <f>'2SEPT'!AD124+'3OCT'!AD123+'4NOV'!AC123+'5DEC'!AC123+'6JAN'!AC123+'7FEB'!AC123+'8MAR'!AC123+'9APR'!AC123+'10MAY'!AC123+'11JUN'!AC123+'12JUL'!AC123</f>
        <v>150000</v>
      </c>
      <c r="AD123" s="107">
        <f>'2SEPT'!AE124+'3OCT'!AE123+'4NOV'!AD123+'5DEC'!AD123+'6JAN'!AD123+'7FEB'!AD123+'8MAR'!AD123+'9APR'!AD123+'10MAY'!AD123+'11JUN'!AD123+'12JUL'!AD123</f>
        <v>150000</v>
      </c>
      <c r="AE123" s="73">
        <f>'2SEPT'!AF124+'3OCT'!AF123+'4NOV'!AE123+'5DEC'!AE123+'6JAN'!AE123+'7FEB'!AE123+'8MAR'!AE123+'9APR'!AE123+'10MAY'!AE123+'11JUN'!AE123+'12JUL'!AE123</f>
        <v>0</v>
      </c>
      <c r="AF123" s="73">
        <f>'2SEPT'!AG124+'3OCT'!AG123+'4NOV'!AF123+'5DEC'!AF123+'6JAN'!AF123+'7FEB'!AF123+'8MAR'!AF123+'9APR'!AF123+'10MAY'!AF123+'11JUN'!AF123+'12JUL'!AF123</f>
        <v>0</v>
      </c>
      <c r="AG123" s="73">
        <f>'2SEPT'!AH124+'3OCT'!AH123+'4NOV'!AG123+'5DEC'!AG123+'6JAN'!AG123+'7FEB'!AG123+'8MAR'!AG123+'9APR'!AG123+'10MAY'!AG123+'11JUN'!AG123+'12JUL'!AG123</f>
        <v>0</v>
      </c>
      <c r="AH123" s="110">
        <f>'2SEPT'!AI124+'3OCT'!AI123+'4NOV'!AH123+'5DEC'!AH123+'6JAN'!AH123+'7FEB'!AH123+'8MAR'!AH123+'9APR'!AH123+'10MAY'!AH123+'11JUN'!AH123+'12JUL'!AH123</f>
        <v>918541.53</v>
      </c>
      <c r="AI123" s="51">
        <f>ORIGINAL!AC124-'TOTAL PMTS'!AH123</f>
        <v>2157937.0700000003</v>
      </c>
      <c r="AJ123" s="51">
        <f>ALLOCATION!Z124-'TOTAL PMTS'!AH123</f>
        <v>2157937.0700000003</v>
      </c>
    </row>
    <row r="124" spans="1:36">
      <c r="A124" s="124" t="s">
        <v>134</v>
      </c>
      <c r="B124" s="125" t="s">
        <v>309</v>
      </c>
      <c r="C124" s="131" t="s">
        <v>181</v>
      </c>
      <c r="D124" s="73">
        <f>'2SEPT'!D125+'3OCT'!D124+'4NOV'!D124+'5DEC'!D124+'6JAN'!D124+'7FEB'!D124+'8MAR'!D124+'9APR'!D124+'10MAY'!D124+'11JUN'!D124+'12JUL'!D124</f>
        <v>249410.49800000002</v>
      </c>
      <c r="E124" s="73">
        <f>'2SEPT'!E125+'3OCT'!E124+'4NOV'!E124+'5DEC'!E124+'6JAN'!E124+'7FEB'!E124+'8MAR'!E124+'9APR'!E124+'10MAY'!E124+'11JUN'!E124+'12JUL'!E124</f>
        <v>136568.78599999999</v>
      </c>
      <c r="F124" s="73">
        <f>'2SEPT'!F125+'3OCT'!F124+'4NOV'!F124+'5DEC'!F124+'6JAN'!F124+'7FEB'!F124+'8MAR'!F124+'9APR'!F124+'10MAY'!F124+'11JUN'!F124+'12JUL'!F124</f>
        <v>97471.357000000004</v>
      </c>
      <c r="G124" s="73">
        <f>'2SEPT'!G125+'3OCT'!G124+'4NOV'!G124+'5DEC'!G124+'6JAN'!G124+'7FEB'!G124+'8MAR'!G124+'9APR'!G124+'10MAY'!G124+'11JUN'!G124+'12JUL'!G124</f>
        <v>67922.066999999995</v>
      </c>
      <c r="H124" s="73">
        <f>'2SEPT'!H125+'3OCT'!H124+'4NOV'!H124+'5DEC'!H124+'6JAN'!H124+'7FEB'!H124+'8MAR'!H124+'9APR'!H124+'10MAY'!H124+'11JUN'!H124+'12JUL'!H124</f>
        <v>51357.292000000001</v>
      </c>
      <c r="I124" s="104">
        <f>'2SEPT'!I125+'3OCT'!I124+'4NOV'!I124+'5DEC'!I124+'6JAN'!I124+'7FEB'!I124+'8MAR'!I124+'9APR'!I124+'10MAY'!I124+'11JUN'!I124+'12JUL'!I124</f>
        <v>602730</v>
      </c>
      <c r="J124" s="73" t="e">
        <f>'2SEPT'!K125+'3OCT'!K124+'4NOV'!J124+'5DEC'!J124+'6JAN'!J124+'7FEB'!J124+'8MAR'!J124+'9APR'!J124+'10MAY'!J124+'11JUN'!J124+'12JUL'!J124</f>
        <v>#VALUE!</v>
      </c>
      <c r="K124" s="73">
        <f>'2SEPT'!L125+'3OCT'!L124+'4NOV'!K124+'5DEC'!K124+'6JAN'!K124+'7FEB'!K124+'8MAR'!K124+'9APR'!K124+'10MAY'!K124+'11JUN'!K124+'12JUL'!K124</f>
        <v>0</v>
      </c>
      <c r="L124" s="73">
        <f>'2SEPT'!M125+'3OCT'!M124+'4NOV'!L124+'5DEC'!L124+'6JAN'!L124+'7FEB'!L124+'8MAR'!L124+'9APR'!L124+'10MAY'!L124+'11JUN'!L124+'12JUL'!L124</f>
        <v>0</v>
      </c>
      <c r="M124" s="73">
        <f>'2SEPT'!N125+'3OCT'!N124+'4NOV'!M124+'5DEC'!M124+'6JAN'!M124+'7FEB'!M124+'8MAR'!M124+'9APR'!M124+'10MAY'!M124+'11JUN'!M124+'12JUL'!M124</f>
        <v>0</v>
      </c>
      <c r="N124" s="73">
        <f>'2SEPT'!O125+'3OCT'!O124+'4NOV'!N124+'5DEC'!N124+'6JAN'!N124+'7FEB'!N124+'8MAR'!N124+'9APR'!N124+'10MAY'!N124+'11JUN'!N124+'12JUL'!N124</f>
        <v>0</v>
      </c>
      <c r="O124" s="73">
        <f>'2SEPT'!P125+'3OCT'!P124+'4NOV'!O124+'5DEC'!O124+'6JAN'!O124+'7FEB'!O124+'8MAR'!O124+'9APR'!O124+'10MAY'!O124+'11JUN'!O124+'12JUL'!O124</f>
        <v>0</v>
      </c>
      <c r="P124" s="73">
        <f>'2SEPT'!Q125+'3OCT'!Q124+'4NOV'!P124+'5DEC'!P124+'6JAN'!P124+'7FEB'!P124+'8MAR'!P124+'9APR'!P124+'10MAY'!P124+'11JUN'!P124+'12JUL'!P124</f>
        <v>18210</v>
      </c>
      <c r="Q124" s="73">
        <f>'2SEPT'!R125+'3OCT'!R124+'4NOV'!Q124+'5DEC'!Q124+'6JAN'!Q124+'7FEB'!Q124+'8MAR'!Q124+'9APR'!Q124+'10MAY'!Q124+'11JUN'!Q124+'12JUL'!Q124</f>
        <v>0</v>
      </c>
      <c r="R124" s="73">
        <f>'2SEPT'!S125+'3OCT'!S124+'4NOV'!R124+'5DEC'!R124+'6JAN'!R124+'7FEB'!R124+'8MAR'!R124+'9APR'!R124+'10MAY'!R124+'11JUN'!R124+'12JUL'!R124</f>
        <v>1256933</v>
      </c>
      <c r="S124" s="73">
        <f>'2SEPT'!T125+'3OCT'!T124+'4NOV'!S124+'5DEC'!S124+'6JAN'!S124+'7FEB'!S124+'8MAR'!S124+'9APR'!S124+'10MAY'!S124+'11JUN'!S124+'12JUL'!S124</f>
        <v>0</v>
      </c>
      <c r="T124" s="105">
        <f>'2SEPT'!U125+'3OCT'!U124+'4NOV'!T124+'5DEC'!T124+'6JAN'!T124+'7FEB'!T124+'8MAR'!T124+'9APR'!T124+'10MAY'!T124+'11JUN'!T124+'12JUL'!T124</f>
        <v>1256933</v>
      </c>
      <c r="U124" s="73">
        <f>'2SEPT'!V125+'3OCT'!V124+'4NOV'!U124+'5DEC'!U124+'6JAN'!U124+'7FEB'!U124+'8MAR'!U124+'9APR'!U124+'10MAY'!U124+'11JUN'!U124+'12JUL'!U124</f>
        <v>0</v>
      </c>
      <c r="V124" s="73">
        <f>'2SEPT'!W125+'3OCT'!W124+'4NOV'!V124+'5DEC'!V124+'6JAN'!V124+'7FEB'!V124+'8MAR'!V124+'9APR'!V124+'10MAY'!V124+'11JUN'!V124+'12JUL'!V124</f>
        <v>0</v>
      </c>
      <c r="W124" s="73">
        <f>'2SEPT'!X125+'3OCT'!X124+'4NOV'!W124+'5DEC'!W124+'6JAN'!W124+'7FEB'!W124+'8MAR'!W124+'9APR'!W124+'10MAY'!W124+'11JUN'!W124+'12JUL'!W124</f>
        <v>0</v>
      </c>
      <c r="X124" s="73">
        <f>'2SEPT'!Y125+'3OCT'!Y124+'4NOV'!X124+'5DEC'!X124+'6JAN'!X124+'7FEB'!X124+'8MAR'!X124+'9APR'!X124+'10MAY'!X124+'11JUN'!X124+'12JUL'!X124</f>
        <v>0</v>
      </c>
      <c r="Y124" s="106">
        <f>'2SEPT'!Z125+'3OCT'!Z124+'4NOV'!Y124+'5DEC'!Y124+'6JAN'!Y124+'7FEB'!Y124+'8MAR'!Y124+'9APR'!Y124+'10MAY'!Y124+'11JUN'!Y124+'12JUL'!Y124</f>
        <v>0</v>
      </c>
      <c r="Z124" s="73">
        <f>'2SEPT'!AA125+'3OCT'!AA124+'4NOV'!Z124+'5DEC'!Z124+'6JAN'!Z124+'7FEB'!Z124+'8MAR'!Z124+'9APR'!Z124+'10MAY'!Z124+'11JUN'!Z124+'12JUL'!Z124</f>
        <v>0</v>
      </c>
      <c r="AA124" s="73">
        <f>'2SEPT'!AB125+'3OCT'!AB124+'4NOV'!AA124+'5DEC'!AA124+'6JAN'!AA124+'7FEB'!AA124+'8MAR'!AA124+'9APR'!AA124+'10MAY'!AA124+'11JUN'!AA124+'12JUL'!AA124</f>
        <v>0</v>
      </c>
      <c r="AB124" s="73">
        <f>'2SEPT'!AC125+'3OCT'!AC124+'4NOV'!AB124+'5DEC'!AB124+'6JAN'!AB124+'7FEB'!AB124+'8MAR'!AB124+'9APR'!AB124+'10MAY'!AB124+'11JUN'!AB124+'12JUL'!AB124</f>
        <v>0</v>
      </c>
      <c r="AC124" s="73">
        <f>'2SEPT'!AD125+'3OCT'!AD124+'4NOV'!AC124+'5DEC'!AC124+'6JAN'!AC124+'7FEB'!AC124+'8MAR'!AC124+'9APR'!AC124+'10MAY'!AC124+'11JUN'!AC124+'12JUL'!AC124</f>
        <v>0</v>
      </c>
      <c r="AD124" s="107">
        <f>'2SEPT'!AE125+'3OCT'!AE124+'4NOV'!AD124+'5DEC'!AD124+'6JAN'!AD124+'7FEB'!AD124+'8MAR'!AD124+'9APR'!AD124+'10MAY'!AD124+'11JUN'!AD124+'12JUL'!AD124</f>
        <v>0</v>
      </c>
      <c r="AE124" s="73">
        <f>'2SEPT'!AF125+'3OCT'!AF124+'4NOV'!AE124+'5DEC'!AE124+'6JAN'!AE124+'7FEB'!AE124+'8MAR'!AE124+'9APR'!AE124+'10MAY'!AE124+'11JUN'!AE124+'12JUL'!AE124</f>
        <v>0</v>
      </c>
      <c r="AF124" s="73">
        <f>'2SEPT'!AG125+'3OCT'!AG124+'4NOV'!AF124+'5DEC'!AF124+'6JAN'!AF124+'7FEB'!AF124+'8MAR'!AF124+'9APR'!AF124+'10MAY'!AF124+'11JUN'!AF124+'12JUL'!AF124</f>
        <v>0</v>
      </c>
      <c r="AG124" s="73">
        <f>'2SEPT'!AH125+'3OCT'!AH124+'4NOV'!AG124+'5DEC'!AG124+'6JAN'!AG124+'7FEB'!AG124+'8MAR'!AG124+'9APR'!AG124+'10MAY'!AG124+'11JUN'!AG124+'12JUL'!AG124</f>
        <v>0</v>
      </c>
      <c r="AH124" s="110">
        <f>'2SEPT'!AI125+'3OCT'!AI124+'4NOV'!AH124+'5DEC'!AH124+'6JAN'!AH124+'7FEB'!AH124+'8MAR'!AH124+'9APR'!AH124+'10MAY'!AH124+'11JUN'!AH124+'12JUL'!AH124</f>
        <v>2699904.6</v>
      </c>
      <c r="AI124" s="51">
        <f>ORIGINAL!AC125-'TOTAL PMTS'!AH124</f>
        <v>-2500075.6</v>
      </c>
      <c r="AJ124" s="51">
        <f>ALLOCATION!Z125-'TOTAL PMTS'!AH124</f>
        <v>-2500075.6</v>
      </c>
    </row>
    <row r="125" spans="1:36">
      <c r="A125" s="124" t="s">
        <v>135</v>
      </c>
      <c r="B125" s="125" t="s">
        <v>310</v>
      </c>
      <c r="C125" s="126" t="s">
        <v>183</v>
      </c>
      <c r="D125" s="73">
        <f>'2SEPT'!D126+'3OCT'!D125+'4NOV'!D125+'5DEC'!D125+'6JAN'!D125+'7FEB'!D125+'8MAR'!D125+'9APR'!D125+'10MAY'!D125+'11JUN'!D125+'12JUL'!D125</f>
        <v>44758.489000000001</v>
      </c>
      <c r="E125" s="73">
        <f>'2SEPT'!E126+'3OCT'!E125+'4NOV'!E125+'5DEC'!E125+'6JAN'!E125+'7FEB'!E125+'8MAR'!E125+'9APR'!E125+'10MAY'!E125+'11JUN'!E125+'12JUL'!E125</f>
        <v>24508.073</v>
      </c>
      <c r="F125" s="73">
        <f>'2SEPT'!F126+'3OCT'!F125+'4NOV'!F125+'5DEC'!F125+'6JAN'!F125+'7FEB'!F125+'8MAR'!F125+'9APR'!F125+'10MAY'!F125+'11JUN'!F125+'12JUL'!F125</f>
        <v>17492.338500000002</v>
      </c>
      <c r="G125" s="73">
        <f>'2SEPT'!G126+'3OCT'!G125+'4NOV'!G125+'5DEC'!G125+'6JAN'!G125+'7FEB'!G125+'8MAR'!G125+'9APR'!G125+'10MAY'!G125+'11JUN'!G125+'12JUL'!G125</f>
        <v>12187.9935</v>
      </c>
      <c r="H125" s="73">
        <f>'2SEPT'!H126+'3OCT'!H125+'4NOV'!H125+'5DEC'!H125+'6JAN'!H125+'7FEB'!H125+'8MAR'!H125+'9APR'!H125+'10MAY'!H125+'11JUN'!H125+'12JUL'!H125</f>
        <v>9217.1059999999998</v>
      </c>
      <c r="I125" s="104">
        <f>'2SEPT'!I126+'3OCT'!I125+'4NOV'!I125+'5DEC'!I125+'6JAN'!I125+'7FEB'!I125+'8MAR'!I125+'9APR'!I125+'10MAY'!I125+'11JUN'!I125+'12JUL'!I125</f>
        <v>108164</v>
      </c>
      <c r="J125" s="73" t="e">
        <f>'2SEPT'!K126+'3OCT'!K125+'4NOV'!J125+'5DEC'!J125+'6JAN'!J125+'7FEB'!J125+'8MAR'!J125+'9APR'!J125+'10MAY'!J125+'11JUN'!J125+'12JUL'!J125</f>
        <v>#VALUE!</v>
      </c>
      <c r="K125" s="73">
        <f>'2SEPT'!L126+'3OCT'!L125+'4NOV'!K125+'5DEC'!K125+'6JAN'!K125+'7FEB'!K125+'8MAR'!K125+'9APR'!K125+'10MAY'!K125+'11JUN'!K125+'12JUL'!K125</f>
        <v>0</v>
      </c>
      <c r="L125" s="73">
        <f>'2SEPT'!M126+'3OCT'!M125+'4NOV'!L125+'5DEC'!L125+'6JAN'!L125+'7FEB'!L125+'8MAR'!L125+'9APR'!L125+'10MAY'!L125+'11JUN'!L125+'12JUL'!L125</f>
        <v>0</v>
      </c>
      <c r="M125" s="73">
        <f>'2SEPT'!N126+'3OCT'!N125+'4NOV'!M125+'5DEC'!M125+'6JAN'!M125+'7FEB'!M125+'8MAR'!M125+'9APR'!M125+'10MAY'!M125+'11JUN'!M125+'12JUL'!M125</f>
        <v>0</v>
      </c>
      <c r="N125" s="73">
        <f>'2SEPT'!O126+'3OCT'!O125+'4NOV'!N125+'5DEC'!N125+'6JAN'!N125+'7FEB'!N125+'8MAR'!N125+'9APR'!N125+'10MAY'!N125+'11JUN'!N125+'12JUL'!N125</f>
        <v>0</v>
      </c>
      <c r="O125" s="73">
        <f>'2SEPT'!P126+'3OCT'!P125+'4NOV'!O125+'5DEC'!O125+'6JAN'!O125+'7FEB'!O125+'8MAR'!O125+'9APR'!O125+'10MAY'!O125+'11JUN'!O125+'12JUL'!O125</f>
        <v>0</v>
      </c>
      <c r="P125" s="73">
        <f>'2SEPT'!Q126+'3OCT'!Q125+'4NOV'!P125+'5DEC'!P125+'6JAN'!P125+'7FEB'!P125+'8MAR'!P125+'9APR'!P125+'10MAY'!P125+'11JUN'!P125+'12JUL'!P125</f>
        <v>0</v>
      </c>
      <c r="Q125" s="73">
        <f>'2SEPT'!R126+'3OCT'!R125+'4NOV'!Q125+'5DEC'!Q125+'6JAN'!Q125+'7FEB'!Q125+'8MAR'!Q125+'9APR'!Q125+'10MAY'!Q125+'11JUN'!Q125+'12JUL'!Q125</f>
        <v>0</v>
      </c>
      <c r="R125" s="73">
        <f>'2SEPT'!S126+'3OCT'!S125+'4NOV'!R125+'5DEC'!R125+'6JAN'!R125+'7FEB'!R125+'8MAR'!R125+'9APR'!R125+'10MAY'!R125+'11JUN'!R125+'12JUL'!R125</f>
        <v>0</v>
      </c>
      <c r="S125" s="73">
        <f>'2SEPT'!T126+'3OCT'!T125+'4NOV'!S125+'5DEC'!S125+'6JAN'!S125+'7FEB'!S125+'8MAR'!S125+'9APR'!S125+'10MAY'!S125+'11JUN'!S125+'12JUL'!S125</f>
        <v>0</v>
      </c>
      <c r="T125" s="105">
        <f>'2SEPT'!U126+'3OCT'!U125+'4NOV'!T125+'5DEC'!T125+'6JAN'!T125+'7FEB'!T125+'8MAR'!T125+'9APR'!T125+'10MAY'!T125+'11JUN'!T125+'12JUL'!T125</f>
        <v>0</v>
      </c>
      <c r="U125" s="73">
        <f>'2SEPT'!V126+'3OCT'!V125+'4NOV'!U125+'5DEC'!U125+'6JAN'!U125+'7FEB'!U125+'8MAR'!U125+'9APR'!U125+'10MAY'!U125+'11JUN'!U125+'12JUL'!U125</f>
        <v>0</v>
      </c>
      <c r="V125" s="73">
        <f>'2SEPT'!W126+'3OCT'!W125+'4NOV'!V125+'5DEC'!V125+'6JAN'!V125+'7FEB'!V125+'8MAR'!V125+'9APR'!V125+'10MAY'!V125+'11JUN'!V125+'12JUL'!V125</f>
        <v>0</v>
      </c>
      <c r="W125" s="73">
        <f>'2SEPT'!X126+'3OCT'!X125+'4NOV'!W125+'5DEC'!W125+'6JAN'!W125+'7FEB'!W125+'8MAR'!W125+'9APR'!W125+'10MAY'!W125+'11JUN'!W125+'12JUL'!W125</f>
        <v>0</v>
      </c>
      <c r="X125" s="73">
        <f>'2SEPT'!Y126+'3OCT'!Y125+'4NOV'!X125+'5DEC'!X125+'6JAN'!X125+'7FEB'!X125+'8MAR'!X125+'9APR'!X125+'10MAY'!X125+'11JUN'!X125+'12JUL'!X125</f>
        <v>0</v>
      </c>
      <c r="Y125" s="106">
        <f>'2SEPT'!Z126+'3OCT'!Z125+'4NOV'!Y125+'5DEC'!Y125+'6JAN'!Y125+'7FEB'!Y125+'8MAR'!Y125+'9APR'!Y125+'10MAY'!Y125+'11JUN'!Y125+'12JUL'!Y125</f>
        <v>0</v>
      </c>
      <c r="Z125" s="73">
        <f>'2SEPT'!AA126+'3OCT'!AA125+'4NOV'!Z125+'5DEC'!Z125+'6JAN'!Z125+'7FEB'!Z125+'8MAR'!Z125+'9APR'!Z125+'10MAY'!Z125+'11JUN'!Z125+'12JUL'!Z125</f>
        <v>0</v>
      </c>
      <c r="AA125" s="73">
        <f>'2SEPT'!AB126+'3OCT'!AB125+'4NOV'!AA125+'5DEC'!AA125+'6JAN'!AA125+'7FEB'!AA125+'8MAR'!AA125+'9APR'!AA125+'10MAY'!AA125+'11JUN'!AA125+'12JUL'!AA125</f>
        <v>0</v>
      </c>
      <c r="AB125" s="73">
        <f>'2SEPT'!AC126+'3OCT'!AC125+'4NOV'!AB125+'5DEC'!AB125+'6JAN'!AB125+'7FEB'!AB125+'8MAR'!AB125+'9APR'!AB125+'10MAY'!AB125+'11JUN'!AB125+'12JUL'!AB125</f>
        <v>0</v>
      </c>
      <c r="AC125" s="73">
        <f>'2SEPT'!AD126+'3OCT'!AD125+'4NOV'!AC125+'5DEC'!AC125+'6JAN'!AC125+'7FEB'!AC125+'8MAR'!AC125+'9APR'!AC125+'10MAY'!AC125+'11JUN'!AC125+'12JUL'!AC125</f>
        <v>0</v>
      </c>
      <c r="AD125" s="107">
        <f>'2SEPT'!AE126+'3OCT'!AE125+'4NOV'!AD125+'5DEC'!AD125+'6JAN'!AD125+'7FEB'!AD125+'8MAR'!AD125+'9APR'!AD125+'10MAY'!AD125+'11JUN'!AD125+'12JUL'!AD125</f>
        <v>0</v>
      </c>
      <c r="AE125" s="73">
        <f>'2SEPT'!AF126+'3OCT'!AF125+'4NOV'!AE125+'5DEC'!AE125+'6JAN'!AE125+'7FEB'!AE125+'8MAR'!AE125+'9APR'!AE125+'10MAY'!AE125+'11JUN'!AE125+'12JUL'!AE125</f>
        <v>0</v>
      </c>
      <c r="AF125" s="73">
        <f>'2SEPT'!AG126+'3OCT'!AG125+'4NOV'!AF125+'5DEC'!AF125+'6JAN'!AF125+'7FEB'!AF125+'8MAR'!AF125+'9APR'!AF125+'10MAY'!AF125+'11JUN'!AF125+'12JUL'!AF125</f>
        <v>0</v>
      </c>
      <c r="AG125" s="73">
        <f>'2SEPT'!AH126+'3OCT'!AH125+'4NOV'!AG125+'5DEC'!AG125+'6JAN'!AG125+'7FEB'!AG125+'8MAR'!AG125+'9APR'!AG125+'10MAY'!AG125+'11JUN'!AG125+'12JUL'!AG125</f>
        <v>0</v>
      </c>
      <c r="AH125" s="110">
        <f>'2SEPT'!AI126+'3OCT'!AI125+'4NOV'!AH125+'5DEC'!AH125+'6JAN'!AH125+'7FEB'!AH125+'8MAR'!AH125+'9APR'!AH125+'10MAY'!AH125+'11JUN'!AH125+'12JUL'!AH125</f>
        <v>405173</v>
      </c>
      <c r="AI125" s="51">
        <f>ORIGINAL!AC126-'TOTAL PMTS'!AH125</f>
        <v>-405173</v>
      </c>
      <c r="AJ125" s="51">
        <f>ALLOCATION!Z126-'TOTAL PMTS'!AH125</f>
        <v>-164574</v>
      </c>
    </row>
    <row r="126" spans="1:36">
      <c r="A126" s="124" t="s">
        <v>136</v>
      </c>
      <c r="B126" s="125" t="s">
        <v>311</v>
      </c>
      <c r="C126" s="132" t="s">
        <v>201</v>
      </c>
      <c r="D126" s="73">
        <f>'2SEPT'!D127+'3OCT'!D126+'4NOV'!D126+'5DEC'!D126+'6JAN'!D126+'7FEB'!D126+'8MAR'!D126+'9APR'!D126+'10MAY'!D126+'11JUN'!D126+'12JUL'!D126</f>
        <v>40240</v>
      </c>
      <c r="E126" s="73">
        <f>'2SEPT'!E127+'3OCT'!E126+'4NOV'!E126+'5DEC'!E126+'6JAN'!E126+'7FEB'!E126+'8MAR'!E126+'9APR'!E126+'10MAY'!E126+'11JUN'!E126+'12JUL'!E126</f>
        <v>22035</v>
      </c>
      <c r="F126" s="73">
        <f>'2SEPT'!F127+'3OCT'!F126+'4NOV'!F126+'5DEC'!F126+'6JAN'!F126+'7FEB'!F126+'8MAR'!F126+'9APR'!F126+'10MAY'!F126+'11JUN'!F126+'12JUL'!F126</f>
        <v>15729</v>
      </c>
      <c r="G126" s="73">
        <f>'2SEPT'!G127+'3OCT'!G126+'4NOV'!G126+'5DEC'!G126+'6JAN'!G126+'7FEB'!G126+'8MAR'!G126+'9APR'!G126+'10MAY'!G126+'11JUN'!G126+'12JUL'!G126</f>
        <v>10959</v>
      </c>
      <c r="H126" s="73">
        <f>'2SEPT'!H127+'3OCT'!H126+'4NOV'!H126+'5DEC'!H126+'6JAN'!H126+'7FEB'!H126+'8MAR'!H126+'9APR'!H126+'10MAY'!H126+'11JUN'!H126+'12JUL'!H126</f>
        <v>8285</v>
      </c>
      <c r="I126" s="104">
        <f>'2SEPT'!I127+'3OCT'!I126+'4NOV'!I126+'5DEC'!I126+'6JAN'!I126+'7FEB'!I126+'8MAR'!I126+'9APR'!I126+'10MAY'!I126+'11JUN'!I126+'12JUL'!I126</f>
        <v>97248</v>
      </c>
      <c r="J126" s="73" t="e">
        <f>'2SEPT'!K127+'3OCT'!K126+'4NOV'!J126+'5DEC'!J126+'6JAN'!J126+'7FEB'!J126+'8MAR'!J126+'9APR'!J126+'10MAY'!J126+'11JUN'!J126+'12JUL'!J126</f>
        <v>#VALUE!</v>
      </c>
      <c r="K126" s="73">
        <f>'2SEPT'!L127+'3OCT'!L126+'4NOV'!K126+'5DEC'!K126+'6JAN'!K126+'7FEB'!K126+'8MAR'!K126+'9APR'!K126+'10MAY'!K126+'11JUN'!K126+'12JUL'!K126</f>
        <v>0</v>
      </c>
      <c r="L126" s="73">
        <f>'2SEPT'!M127+'3OCT'!M126+'4NOV'!L126+'5DEC'!L126+'6JAN'!L126+'7FEB'!L126+'8MAR'!L126+'9APR'!L126+'10MAY'!L126+'11JUN'!L126+'12JUL'!L126</f>
        <v>0</v>
      </c>
      <c r="M126" s="73">
        <f>'2SEPT'!N127+'3OCT'!N126+'4NOV'!M126+'5DEC'!M126+'6JAN'!M126+'7FEB'!M126+'8MAR'!M126+'9APR'!M126+'10MAY'!M126+'11JUN'!M126+'12JUL'!M126</f>
        <v>0</v>
      </c>
      <c r="N126" s="73">
        <f>'2SEPT'!O127+'3OCT'!O126+'4NOV'!N126+'5DEC'!N126+'6JAN'!N126+'7FEB'!N126+'8MAR'!N126+'9APR'!N126+'10MAY'!N126+'11JUN'!N126+'12JUL'!N126</f>
        <v>0</v>
      </c>
      <c r="O126" s="73">
        <f>'2SEPT'!P127+'3OCT'!P126+'4NOV'!O126+'5DEC'!O126+'6JAN'!O126+'7FEB'!O126+'8MAR'!O126+'9APR'!O126+'10MAY'!O126+'11JUN'!O126+'12JUL'!O126</f>
        <v>0</v>
      </c>
      <c r="P126" s="73">
        <f>'2SEPT'!Q127+'3OCT'!Q126+'4NOV'!P126+'5DEC'!P126+'6JAN'!P126+'7FEB'!P126+'8MAR'!P126+'9APR'!P126+'10MAY'!P126+'11JUN'!P126+'12JUL'!P126</f>
        <v>0</v>
      </c>
      <c r="Q126" s="73">
        <f>'2SEPT'!R127+'3OCT'!R126+'4NOV'!Q126+'5DEC'!Q126+'6JAN'!Q126+'7FEB'!Q126+'8MAR'!Q126+'9APR'!Q126+'10MAY'!Q126+'11JUN'!Q126+'12JUL'!Q126</f>
        <v>0</v>
      </c>
      <c r="R126" s="73">
        <f>'2SEPT'!S127+'3OCT'!S126+'4NOV'!R126+'5DEC'!R126+'6JAN'!R126+'7FEB'!R126+'8MAR'!R126+'9APR'!R126+'10MAY'!R126+'11JUN'!R126+'12JUL'!R126</f>
        <v>0</v>
      </c>
      <c r="S126" s="73">
        <f>'2SEPT'!T127+'3OCT'!T126+'4NOV'!S126+'5DEC'!S126+'6JAN'!S126+'7FEB'!S126+'8MAR'!S126+'9APR'!S126+'10MAY'!S126+'11JUN'!S126+'12JUL'!S126</f>
        <v>0</v>
      </c>
      <c r="T126" s="105">
        <f>'2SEPT'!U127+'3OCT'!U126+'4NOV'!T126+'5DEC'!T126+'6JAN'!T126+'7FEB'!T126+'8MAR'!T126+'9APR'!T126+'10MAY'!T126+'11JUN'!T126+'12JUL'!T126</f>
        <v>0</v>
      </c>
      <c r="U126" s="73">
        <f>'2SEPT'!V127+'3OCT'!V126+'4NOV'!U126+'5DEC'!U126+'6JAN'!U126+'7FEB'!U126+'8MAR'!U126+'9APR'!U126+'10MAY'!U126+'11JUN'!U126+'12JUL'!U126</f>
        <v>0</v>
      </c>
      <c r="V126" s="73">
        <f>'2SEPT'!W127+'3OCT'!W126+'4NOV'!V126+'5DEC'!V126+'6JAN'!V126+'7FEB'!V126+'8MAR'!V126+'9APR'!V126+'10MAY'!V126+'11JUN'!V126+'12JUL'!V126</f>
        <v>0</v>
      </c>
      <c r="W126" s="73">
        <f>'2SEPT'!X127+'3OCT'!X126+'4NOV'!W126+'5DEC'!W126+'6JAN'!W126+'7FEB'!W126+'8MAR'!W126+'9APR'!W126+'10MAY'!W126+'11JUN'!W126+'12JUL'!W126</f>
        <v>0</v>
      </c>
      <c r="X126" s="73">
        <f>'2SEPT'!Y127+'3OCT'!Y126+'4NOV'!X126+'5DEC'!X126+'6JAN'!X126+'7FEB'!X126+'8MAR'!X126+'9APR'!X126+'10MAY'!X126+'11JUN'!X126+'12JUL'!X126</f>
        <v>0</v>
      </c>
      <c r="Y126" s="106">
        <f>'2SEPT'!Z127+'3OCT'!Z126+'4NOV'!Y126+'5DEC'!Y126+'6JAN'!Y126+'7FEB'!Y126+'8MAR'!Y126+'9APR'!Y126+'10MAY'!Y126+'11JUN'!Y126+'12JUL'!Y126</f>
        <v>0</v>
      </c>
      <c r="Z126" s="73">
        <f>'2SEPT'!AA127+'3OCT'!AA126+'4NOV'!Z126+'5DEC'!Z126+'6JAN'!Z126+'7FEB'!Z126+'8MAR'!Z126+'9APR'!Z126+'10MAY'!Z126+'11JUN'!Z126+'12JUL'!Z126</f>
        <v>0</v>
      </c>
      <c r="AA126" s="73">
        <f>'2SEPT'!AB127+'3OCT'!AB126+'4NOV'!AA126+'5DEC'!AA126+'6JAN'!AA126+'7FEB'!AA126+'8MAR'!AA126+'9APR'!AA126+'10MAY'!AA126+'11JUN'!AA126+'12JUL'!AA126</f>
        <v>0</v>
      </c>
      <c r="AB126" s="73">
        <f>'2SEPT'!AC127+'3OCT'!AC126+'4NOV'!AB126+'5DEC'!AB126+'6JAN'!AB126+'7FEB'!AB126+'8MAR'!AB126+'9APR'!AB126+'10MAY'!AB126+'11JUN'!AB126+'12JUL'!AB126</f>
        <v>0</v>
      </c>
      <c r="AC126" s="73">
        <f>'2SEPT'!AD127+'3OCT'!AD126+'4NOV'!AC126+'5DEC'!AC126+'6JAN'!AC126+'7FEB'!AC126+'8MAR'!AC126+'9APR'!AC126+'10MAY'!AC126+'11JUN'!AC126+'12JUL'!AC126</f>
        <v>0</v>
      </c>
      <c r="AD126" s="107">
        <f>'2SEPT'!AE127+'3OCT'!AE126+'4NOV'!AD126+'5DEC'!AD126+'6JAN'!AD126+'7FEB'!AD126+'8MAR'!AD126+'9APR'!AD126+'10MAY'!AD126+'11JUN'!AD126+'12JUL'!AD126</f>
        <v>0</v>
      </c>
      <c r="AE126" s="73">
        <f>'2SEPT'!AF127+'3OCT'!AF126+'4NOV'!AE126+'5DEC'!AE126+'6JAN'!AE126+'7FEB'!AE126+'8MAR'!AE126+'9APR'!AE126+'10MAY'!AE126+'11JUN'!AE126+'12JUL'!AE126</f>
        <v>0</v>
      </c>
      <c r="AF126" s="73">
        <f>'2SEPT'!AG127+'3OCT'!AG126+'4NOV'!AF126+'5DEC'!AF126+'6JAN'!AF126+'7FEB'!AF126+'8MAR'!AF126+'9APR'!AF126+'10MAY'!AF126+'11JUN'!AF126+'12JUL'!AF126</f>
        <v>0</v>
      </c>
      <c r="AG126" s="73">
        <f>'2SEPT'!AH127+'3OCT'!AH126+'4NOV'!AG126+'5DEC'!AG126+'6JAN'!AG126+'7FEB'!AG126+'8MAR'!AG126+'9APR'!AG126+'10MAY'!AG126+'11JUN'!AG126+'12JUL'!AG126</f>
        <v>0</v>
      </c>
      <c r="AH126" s="110">
        <f>'2SEPT'!AI127+'3OCT'!AI126+'4NOV'!AH126+'5DEC'!AH126+'6JAN'!AH126+'7FEB'!AH126+'8MAR'!AH126+'9APR'!AH126+'10MAY'!AH126+'11JUN'!AH126+'12JUL'!AH126</f>
        <v>81257</v>
      </c>
      <c r="AI126" s="51">
        <f>ORIGINAL!AC127-'TOTAL PMTS'!AH126</f>
        <v>-81257</v>
      </c>
      <c r="AJ126" s="51">
        <f>ALLOCATION!Z127-'TOTAL PMTS'!AH126</f>
        <v>37845</v>
      </c>
    </row>
    <row r="127" spans="1:36">
      <c r="A127" s="124" t="s">
        <v>137</v>
      </c>
      <c r="B127" s="125" t="s">
        <v>312</v>
      </c>
      <c r="C127" s="131" t="s">
        <v>181</v>
      </c>
      <c r="D127" s="73">
        <f>'2SEPT'!D128+'3OCT'!D127+'4NOV'!D127+'5DEC'!D127+'6JAN'!D127+'7FEB'!D127+'8MAR'!D127+'9APR'!D127+'10MAY'!D127+'11JUN'!D127+'12JUL'!D127</f>
        <v>25279</v>
      </c>
      <c r="E127" s="73">
        <f>'2SEPT'!E128+'3OCT'!E127+'4NOV'!E127+'5DEC'!E127+'6JAN'!E127+'7FEB'!E127+'8MAR'!E127+'9APR'!E127+'10MAY'!E127+'11JUN'!E127+'12JUL'!E127</f>
        <v>13853</v>
      </c>
      <c r="F127" s="73">
        <f>'2SEPT'!F128+'3OCT'!F127+'4NOV'!F127+'5DEC'!F127+'6JAN'!F127+'7FEB'!F127+'8MAR'!F127+'9APR'!F127+'10MAY'!F127+'11JUN'!F127+'12JUL'!F127</f>
        <v>9887</v>
      </c>
      <c r="G127" s="73">
        <f>'2SEPT'!G128+'3OCT'!G127+'4NOV'!G127+'5DEC'!G127+'6JAN'!G127+'7FEB'!G127+'8MAR'!G127+'9APR'!G127+'10MAY'!G127+'11JUN'!G127+'12JUL'!G127</f>
        <v>6893</v>
      </c>
      <c r="H127" s="73">
        <f>'2SEPT'!H128+'3OCT'!H127+'4NOV'!H127+'5DEC'!H127+'6JAN'!H127+'7FEB'!H127+'8MAR'!H127+'9APR'!H127+'10MAY'!H127+'11JUN'!H127+'12JUL'!H127</f>
        <v>5163</v>
      </c>
      <c r="I127" s="104">
        <f>'2SEPT'!I128+'3OCT'!I127+'4NOV'!I127+'5DEC'!I127+'6JAN'!I127+'7FEB'!I127+'8MAR'!I127+'9APR'!I127+'10MAY'!I127+'11JUN'!I127+'12JUL'!I127</f>
        <v>61075</v>
      </c>
      <c r="J127" s="73">
        <f>'2SEPT'!K128+'3OCT'!K127+'4NOV'!J127+'5DEC'!J127+'6JAN'!J127+'7FEB'!J127+'8MAR'!J127+'9APR'!J127+'10MAY'!J127+'11JUN'!J127+'12JUL'!J127</f>
        <v>0</v>
      </c>
      <c r="K127" s="73">
        <f>'2SEPT'!L128+'3OCT'!L127+'4NOV'!K127+'5DEC'!K127+'6JAN'!K127+'7FEB'!K127+'8MAR'!K127+'9APR'!K127+'10MAY'!K127+'11JUN'!K127+'12JUL'!K127</f>
        <v>0</v>
      </c>
      <c r="L127" s="73">
        <f>'2SEPT'!M128+'3OCT'!M127+'4NOV'!L127+'5DEC'!L127+'6JAN'!L127+'7FEB'!L127+'8MAR'!L127+'9APR'!L127+'10MAY'!L127+'11JUN'!L127+'12JUL'!L127</f>
        <v>0</v>
      </c>
      <c r="M127" s="73">
        <f>'2SEPT'!N128+'3OCT'!N127+'4NOV'!M127+'5DEC'!M127+'6JAN'!M127+'7FEB'!M127+'8MAR'!M127+'9APR'!M127+'10MAY'!M127+'11JUN'!M127+'12JUL'!M127</f>
        <v>0</v>
      </c>
      <c r="N127" s="73">
        <f>'2SEPT'!O128+'3OCT'!O127+'4NOV'!N127+'5DEC'!N127+'6JAN'!N127+'7FEB'!N127+'8MAR'!N127+'9APR'!N127+'10MAY'!N127+'11JUN'!N127+'12JUL'!N127</f>
        <v>0</v>
      </c>
      <c r="O127" s="73">
        <f>'2SEPT'!P128+'3OCT'!P127+'4NOV'!O127+'5DEC'!O127+'6JAN'!O127+'7FEB'!O127+'8MAR'!O127+'9APR'!O127+'10MAY'!O127+'11JUN'!O127+'12JUL'!O127</f>
        <v>0</v>
      </c>
      <c r="P127" s="73">
        <f>'2SEPT'!Q128+'3OCT'!Q127+'4NOV'!P127+'5DEC'!P127+'6JAN'!P127+'7FEB'!P127+'8MAR'!P127+'9APR'!P127+'10MAY'!P127+'11JUN'!P127+'12JUL'!P127</f>
        <v>0</v>
      </c>
      <c r="Q127" s="73">
        <f>'2SEPT'!R128+'3OCT'!R127+'4NOV'!Q127+'5DEC'!Q127+'6JAN'!Q127+'7FEB'!Q127+'8MAR'!Q127+'9APR'!Q127+'10MAY'!Q127+'11JUN'!Q127+'12JUL'!Q127</f>
        <v>0</v>
      </c>
      <c r="R127" s="73">
        <f>'2SEPT'!S128+'3OCT'!S127+'4NOV'!R127+'5DEC'!R127+'6JAN'!R127+'7FEB'!R127+'8MAR'!R127+'9APR'!R127+'10MAY'!R127+'11JUN'!R127+'12JUL'!R127</f>
        <v>0</v>
      </c>
      <c r="S127" s="73">
        <f>'2SEPT'!T128+'3OCT'!T127+'4NOV'!S127+'5DEC'!S127+'6JAN'!S127+'7FEB'!S127+'8MAR'!S127+'9APR'!S127+'10MAY'!S127+'11JUN'!S127+'12JUL'!S127</f>
        <v>0</v>
      </c>
      <c r="T127" s="105">
        <f>'2SEPT'!U128+'3OCT'!U127+'4NOV'!T127+'5DEC'!T127+'6JAN'!T127+'7FEB'!T127+'8MAR'!T127+'9APR'!T127+'10MAY'!T127+'11JUN'!T127+'12JUL'!T127</f>
        <v>0</v>
      </c>
      <c r="U127" s="73">
        <f>'2SEPT'!V128+'3OCT'!V127+'4NOV'!U127+'5DEC'!U127+'6JAN'!U127+'7FEB'!U127+'8MAR'!U127+'9APR'!U127+'10MAY'!U127+'11JUN'!U127+'12JUL'!U127</f>
        <v>0</v>
      </c>
      <c r="V127" s="73">
        <f>'2SEPT'!W128+'3OCT'!W127+'4NOV'!V127+'5DEC'!V127+'6JAN'!V127+'7FEB'!V127+'8MAR'!V127+'9APR'!V127+'10MAY'!V127+'11JUN'!V127+'12JUL'!V127</f>
        <v>0</v>
      </c>
      <c r="W127" s="73">
        <f>'2SEPT'!X128+'3OCT'!X127+'4NOV'!W127+'5DEC'!W127+'6JAN'!W127+'7FEB'!W127+'8MAR'!W127+'9APR'!W127+'10MAY'!W127+'11JUN'!W127+'12JUL'!W127</f>
        <v>0</v>
      </c>
      <c r="X127" s="73">
        <f>'2SEPT'!Y128+'3OCT'!Y127+'4NOV'!X127+'5DEC'!X127+'6JAN'!X127+'7FEB'!X127+'8MAR'!X127+'9APR'!X127+'10MAY'!X127+'11JUN'!X127+'12JUL'!X127</f>
        <v>0</v>
      </c>
      <c r="Y127" s="106">
        <f>'2SEPT'!Z128+'3OCT'!Z127+'4NOV'!Y127+'5DEC'!Y127+'6JAN'!Y127+'7FEB'!Y127+'8MAR'!Y127+'9APR'!Y127+'10MAY'!Y127+'11JUN'!Y127+'12JUL'!Y127</f>
        <v>0</v>
      </c>
      <c r="Z127" s="73">
        <f>'2SEPT'!AA128+'3OCT'!AA127+'4NOV'!Z127+'5DEC'!Z127+'6JAN'!Z127+'7FEB'!Z127+'8MAR'!Z127+'9APR'!Z127+'10MAY'!Z127+'11JUN'!Z127+'12JUL'!Z127</f>
        <v>0</v>
      </c>
      <c r="AA127" s="73">
        <f>'2SEPT'!AB128+'3OCT'!AB127+'4NOV'!AA127+'5DEC'!AA127+'6JAN'!AA127+'7FEB'!AA127+'8MAR'!AA127+'9APR'!AA127+'10MAY'!AA127+'11JUN'!AA127+'12JUL'!AA127</f>
        <v>0</v>
      </c>
      <c r="AB127" s="73">
        <f>'2SEPT'!AC128+'3OCT'!AC127+'4NOV'!AB127+'5DEC'!AB127+'6JAN'!AB127+'7FEB'!AB127+'8MAR'!AB127+'9APR'!AB127+'10MAY'!AB127+'11JUN'!AB127+'12JUL'!AB127</f>
        <v>0</v>
      </c>
      <c r="AC127" s="73">
        <f>'2SEPT'!AD128+'3OCT'!AD127+'4NOV'!AC127+'5DEC'!AC127+'6JAN'!AC127+'7FEB'!AC127+'8MAR'!AC127+'9APR'!AC127+'10MAY'!AC127+'11JUN'!AC127+'12JUL'!AC127</f>
        <v>0</v>
      </c>
      <c r="AD127" s="107">
        <f>'2SEPT'!AE128+'3OCT'!AE127+'4NOV'!AD127+'5DEC'!AD127+'6JAN'!AD127+'7FEB'!AD127+'8MAR'!AD127+'9APR'!AD127+'10MAY'!AD127+'11JUN'!AD127+'12JUL'!AD127</f>
        <v>0</v>
      </c>
      <c r="AE127" s="73">
        <f>'2SEPT'!AF128+'3OCT'!AF127+'4NOV'!AE127+'5DEC'!AE127+'6JAN'!AE127+'7FEB'!AE127+'8MAR'!AE127+'9APR'!AE127+'10MAY'!AE127+'11JUN'!AE127+'12JUL'!AE127</f>
        <v>0</v>
      </c>
      <c r="AF127" s="73">
        <f>'2SEPT'!AG128+'3OCT'!AG127+'4NOV'!AF127+'5DEC'!AF127+'6JAN'!AF127+'7FEB'!AF127+'8MAR'!AF127+'9APR'!AF127+'10MAY'!AF127+'11JUN'!AF127+'12JUL'!AF127</f>
        <v>0</v>
      </c>
      <c r="AG127" s="73">
        <f>'2SEPT'!AH128+'3OCT'!AH127+'4NOV'!AG127+'5DEC'!AG127+'6JAN'!AG127+'7FEB'!AG127+'8MAR'!AG127+'9APR'!AG127+'10MAY'!AG127+'11JUN'!AG127+'12JUL'!AG127</f>
        <v>0</v>
      </c>
      <c r="AH127" s="110">
        <f>'2SEPT'!AI128+'3OCT'!AI127+'4NOV'!AH127+'5DEC'!AH127+'6JAN'!AH127+'7FEB'!AH127+'8MAR'!AH127+'9APR'!AH127+'10MAY'!AH127+'11JUN'!AH127+'12JUL'!AH127</f>
        <v>132623</v>
      </c>
      <c r="AI127" s="51">
        <f>ORIGINAL!AC128-'TOTAL PMTS'!AH127</f>
        <v>503997.87</v>
      </c>
      <c r="AJ127" s="51">
        <f>ALLOCATION!Z128-'TOTAL PMTS'!AH127</f>
        <v>503997.87</v>
      </c>
    </row>
    <row r="128" spans="1:36">
      <c r="A128" s="124" t="s">
        <v>138</v>
      </c>
      <c r="B128" s="125" t="s">
        <v>313</v>
      </c>
      <c r="C128" s="131" t="s">
        <v>181</v>
      </c>
      <c r="D128" s="73">
        <f>'2SEPT'!D129+'3OCT'!D128+'4NOV'!D128+'5DEC'!D128+'6JAN'!D128+'7FEB'!D128+'8MAR'!D128+'9APR'!D128+'10MAY'!D128+'11JUN'!D128+'12JUL'!D128</f>
        <v>139545.04379999998</v>
      </c>
      <c r="E128" s="73">
        <f>'2SEPT'!E129+'3OCT'!E128+'4NOV'!E128+'5DEC'!E128+'6JAN'!E128+'7FEB'!E128+'8MAR'!E128+'9APR'!E128+'10MAY'!E128+'11JUN'!E128+'12JUL'!E128</f>
        <v>76409.136599999998</v>
      </c>
      <c r="F128" s="73">
        <f>'2SEPT'!F129+'3OCT'!F128+'4NOV'!F128+'5DEC'!F128+'6JAN'!F128+'7FEB'!F128+'8MAR'!F128+'9APR'!F128+'10MAY'!F128+'11JUN'!F128+'12JUL'!F128</f>
        <v>54534.956700000002</v>
      </c>
      <c r="G128" s="73">
        <f>'2SEPT'!G129+'3OCT'!G128+'4NOV'!G128+'5DEC'!G128+'6JAN'!G128+'7FEB'!G128+'8MAR'!G128+'9APR'!G128+'10MAY'!G128+'11JUN'!G128+'12JUL'!G128</f>
        <v>38002.757700000002</v>
      </c>
      <c r="H128" s="73">
        <f>'2SEPT'!H129+'3OCT'!H128+'4NOV'!H128+'5DEC'!H128+'6JAN'!H128+'7FEB'!H128+'8MAR'!H128+'9APR'!H128+'10MAY'!H128+'11JUN'!H128+'12JUL'!H128</f>
        <v>28734.105199999998</v>
      </c>
      <c r="I128" s="104">
        <f>'2SEPT'!I129+'3OCT'!I128+'4NOV'!I128+'5DEC'!I128+'6JAN'!I128+'7FEB'!I128+'8MAR'!I128+'9APR'!I128+'10MAY'!I128+'11JUN'!I128+'12JUL'!I128</f>
        <v>337226</v>
      </c>
      <c r="J128" s="73" t="e">
        <f>'2SEPT'!K129+'3OCT'!K128+'4NOV'!J128+'5DEC'!J128+'6JAN'!J128+'7FEB'!J128+'8MAR'!J128+'9APR'!J128+'10MAY'!J128+'11JUN'!J128+'12JUL'!J128</f>
        <v>#VALUE!</v>
      </c>
      <c r="K128" s="73">
        <f>'2SEPT'!L129+'3OCT'!L128+'4NOV'!K128+'5DEC'!K128+'6JAN'!K128+'7FEB'!K128+'8MAR'!K128+'9APR'!K128+'10MAY'!K128+'11JUN'!K128+'12JUL'!K128</f>
        <v>0</v>
      </c>
      <c r="L128" s="73">
        <f>'2SEPT'!M129+'3OCT'!M128+'4NOV'!L128+'5DEC'!L128+'6JAN'!L128+'7FEB'!L128+'8MAR'!L128+'9APR'!L128+'10MAY'!L128+'11JUN'!L128+'12JUL'!L128</f>
        <v>0</v>
      </c>
      <c r="M128" s="73">
        <f>'2SEPT'!N129+'3OCT'!N128+'4NOV'!M128+'5DEC'!M128+'6JAN'!M128+'7FEB'!M128+'8MAR'!M128+'9APR'!M128+'10MAY'!M128+'11JUN'!M128+'12JUL'!M128</f>
        <v>0</v>
      </c>
      <c r="N128" s="73">
        <f>'2SEPT'!O129+'3OCT'!O128+'4NOV'!N128+'5DEC'!N128+'6JAN'!N128+'7FEB'!N128+'8MAR'!N128+'9APR'!N128+'10MAY'!N128+'11JUN'!N128+'12JUL'!N128</f>
        <v>0</v>
      </c>
      <c r="O128" s="73">
        <f>'2SEPT'!P129+'3OCT'!P128+'4NOV'!O128+'5DEC'!O128+'6JAN'!O128+'7FEB'!O128+'8MAR'!O128+'9APR'!O128+'10MAY'!O128+'11JUN'!O128+'12JUL'!O128</f>
        <v>0</v>
      </c>
      <c r="P128" s="73">
        <f>'2SEPT'!Q129+'3OCT'!Q128+'4NOV'!P128+'5DEC'!P128+'6JAN'!P128+'7FEB'!P128+'8MAR'!P128+'9APR'!P128+'10MAY'!P128+'11JUN'!P128+'12JUL'!P128</f>
        <v>0</v>
      </c>
      <c r="Q128" s="73">
        <f>'2SEPT'!R129+'3OCT'!R128+'4NOV'!Q128+'5DEC'!Q128+'6JAN'!Q128+'7FEB'!Q128+'8MAR'!Q128+'9APR'!Q128+'10MAY'!Q128+'11JUN'!Q128+'12JUL'!Q128</f>
        <v>0</v>
      </c>
      <c r="R128" s="73">
        <f>'2SEPT'!S129+'3OCT'!S128+'4NOV'!R128+'5DEC'!R128+'6JAN'!R128+'7FEB'!R128+'8MAR'!R128+'9APR'!R128+'10MAY'!R128+'11JUN'!R128+'12JUL'!R128</f>
        <v>0</v>
      </c>
      <c r="S128" s="73">
        <f>'2SEPT'!T129+'3OCT'!T128+'4NOV'!S128+'5DEC'!S128+'6JAN'!S128+'7FEB'!S128+'8MAR'!S128+'9APR'!S128+'10MAY'!S128+'11JUN'!S128+'12JUL'!S128</f>
        <v>0</v>
      </c>
      <c r="T128" s="105">
        <f>'2SEPT'!U129+'3OCT'!U128+'4NOV'!T128+'5DEC'!T128+'6JAN'!T128+'7FEB'!T128+'8MAR'!T128+'9APR'!T128+'10MAY'!T128+'11JUN'!T128+'12JUL'!T128</f>
        <v>0</v>
      </c>
      <c r="U128" s="73">
        <f>'2SEPT'!V129+'3OCT'!V128+'4NOV'!U128+'5DEC'!U128+'6JAN'!U128+'7FEB'!U128+'8MAR'!U128+'9APR'!U128+'10MAY'!U128+'11JUN'!U128+'12JUL'!U128</f>
        <v>0</v>
      </c>
      <c r="V128" s="73">
        <f>'2SEPT'!W129+'3OCT'!W128+'4NOV'!V128+'5DEC'!V128+'6JAN'!V128+'7FEB'!V128+'8MAR'!V128+'9APR'!V128+'10MAY'!V128+'11JUN'!V128+'12JUL'!V128</f>
        <v>0</v>
      </c>
      <c r="W128" s="73">
        <f>'2SEPT'!X129+'3OCT'!X128+'4NOV'!W128+'5DEC'!W128+'6JAN'!W128+'7FEB'!W128+'8MAR'!W128+'9APR'!W128+'10MAY'!W128+'11JUN'!W128+'12JUL'!W128</f>
        <v>0</v>
      </c>
      <c r="X128" s="73">
        <f>'2SEPT'!Y129+'3OCT'!Y128+'4NOV'!X128+'5DEC'!X128+'6JAN'!X128+'7FEB'!X128+'8MAR'!X128+'9APR'!X128+'10MAY'!X128+'11JUN'!X128+'12JUL'!X128</f>
        <v>0</v>
      </c>
      <c r="Y128" s="106">
        <f>'2SEPT'!Z129+'3OCT'!Z128+'4NOV'!Y128+'5DEC'!Y128+'6JAN'!Y128+'7FEB'!Y128+'8MAR'!Y128+'9APR'!Y128+'10MAY'!Y128+'11JUN'!Y128+'12JUL'!Y128</f>
        <v>0</v>
      </c>
      <c r="Z128" s="73">
        <f>'2SEPT'!AA129+'3OCT'!AA128+'4NOV'!Z128+'5DEC'!Z128+'6JAN'!Z128+'7FEB'!Z128+'8MAR'!Z128+'9APR'!Z128+'10MAY'!Z128+'11JUN'!Z128+'12JUL'!Z128</f>
        <v>0</v>
      </c>
      <c r="AA128" s="73">
        <f>'2SEPT'!AB129+'3OCT'!AB128+'4NOV'!AA128+'5DEC'!AA128+'6JAN'!AA128+'7FEB'!AA128+'8MAR'!AA128+'9APR'!AA128+'10MAY'!AA128+'11JUN'!AA128+'12JUL'!AA128</f>
        <v>0</v>
      </c>
      <c r="AB128" s="73">
        <f>'2SEPT'!AC129+'3OCT'!AC128+'4NOV'!AB128+'5DEC'!AB128+'6JAN'!AB128+'7FEB'!AB128+'8MAR'!AB128+'9APR'!AB128+'10MAY'!AB128+'11JUN'!AB128+'12JUL'!AB128</f>
        <v>0</v>
      </c>
      <c r="AC128" s="73">
        <f>'2SEPT'!AD129+'3OCT'!AD128+'4NOV'!AC128+'5DEC'!AC128+'6JAN'!AC128+'7FEB'!AC128+'8MAR'!AC128+'9APR'!AC128+'10MAY'!AC128+'11JUN'!AC128+'12JUL'!AC128</f>
        <v>0</v>
      </c>
      <c r="AD128" s="107">
        <f>'2SEPT'!AE129+'3OCT'!AE128+'4NOV'!AD128+'5DEC'!AD128+'6JAN'!AD128+'7FEB'!AD128+'8MAR'!AD128+'9APR'!AD128+'10MAY'!AD128+'11JUN'!AD128+'12JUL'!AD128</f>
        <v>0</v>
      </c>
      <c r="AE128" s="73">
        <f>'2SEPT'!AF129+'3OCT'!AF128+'4NOV'!AE128+'5DEC'!AE128+'6JAN'!AE128+'7FEB'!AE128+'8MAR'!AE128+'9APR'!AE128+'10MAY'!AE128+'11JUN'!AE128+'12JUL'!AE128</f>
        <v>0</v>
      </c>
      <c r="AF128" s="73">
        <f>'2SEPT'!AG129+'3OCT'!AG128+'4NOV'!AF128+'5DEC'!AF128+'6JAN'!AF128+'7FEB'!AF128+'8MAR'!AF128+'9APR'!AF128+'10MAY'!AF128+'11JUN'!AF128+'12JUL'!AF128</f>
        <v>0</v>
      </c>
      <c r="AG128" s="73">
        <f>'2SEPT'!AH129+'3OCT'!AH128+'4NOV'!AG128+'5DEC'!AG128+'6JAN'!AG128+'7FEB'!AG128+'8MAR'!AG128+'9APR'!AG128+'10MAY'!AG128+'11JUN'!AG128+'12JUL'!AG128</f>
        <v>0</v>
      </c>
      <c r="AH128" s="110">
        <f>'2SEPT'!AI129+'3OCT'!AI128+'4NOV'!AH128+'5DEC'!AH128+'6JAN'!AH128+'7FEB'!AH128+'8MAR'!AH128+'9APR'!AH128+'10MAY'!AH128+'11JUN'!AH128+'12JUL'!AH128</f>
        <v>255390.87</v>
      </c>
      <c r="AI128" s="51">
        <f>ORIGINAL!AC129-'TOTAL PMTS'!AH128</f>
        <v>243729.13</v>
      </c>
      <c r="AJ128" s="51">
        <f>ALLOCATION!Z129-'TOTAL PMTS'!AH128</f>
        <v>243729.13</v>
      </c>
    </row>
    <row r="129" spans="1:36">
      <c r="A129" s="124" t="s">
        <v>139</v>
      </c>
      <c r="B129" s="125" t="s">
        <v>314</v>
      </c>
      <c r="C129" s="132" t="s">
        <v>201</v>
      </c>
      <c r="D129" s="73">
        <f>'2SEPT'!D130+'3OCT'!D129+'4NOV'!D129+'5DEC'!D129+'6JAN'!D129+'7FEB'!D129+'8MAR'!D129+'9APR'!D129+'10MAY'!D129+'11JUN'!D129+'12JUL'!D129</f>
        <v>110049.4206</v>
      </c>
      <c r="E129" s="73">
        <f>'2SEPT'!E130+'3OCT'!E129+'4NOV'!E129+'5DEC'!E129+'6JAN'!E129+'7FEB'!E129+'8MAR'!E129+'9APR'!E129+'10MAY'!E129+'11JUN'!E129+'12JUL'!E129</f>
        <v>60259.654200000004</v>
      </c>
      <c r="F129" s="73">
        <f>'2SEPT'!F130+'3OCT'!F129+'4NOV'!F129+'5DEC'!F129+'6JAN'!F129+'7FEB'!F129+'8MAR'!F129+'9APR'!F129+'10MAY'!F129+'11JUN'!F129+'12JUL'!F129</f>
        <v>43007.097900000001</v>
      </c>
      <c r="G129" s="73">
        <f>'2SEPT'!G130+'3OCT'!G129+'4NOV'!G129+'5DEC'!G129+'6JAN'!G129+'7FEB'!G129+'8MAR'!G129+'9APR'!G129+'10MAY'!G129+'11JUN'!G129+'12JUL'!G129</f>
        <v>29968.734899999999</v>
      </c>
      <c r="H129" s="73">
        <f>'2SEPT'!H130+'3OCT'!H129+'4NOV'!H129+'5DEC'!H129+'6JAN'!H129+'7FEB'!H129+'8MAR'!H129+'9APR'!H129+'10MAY'!H129+'11JUN'!H129+'12JUL'!H129</f>
        <v>22659.092400000001</v>
      </c>
      <c r="I129" s="104">
        <f>'2SEPT'!I130+'3OCT'!I129+'4NOV'!I129+'5DEC'!I129+'6JAN'!I129+'7FEB'!I129+'8MAR'!I129+'9APR'!I129+'10MAY'!I129+'11JUN'!I129+'12JUL'!I129</f>
        <v>265944</v>
      </c>
      <c r="J129" s="73" t="e">
        <f>'2SEPT'!K130+'3OCT'!K129+'4NOV'!J129+'5DEC'!J129+'6JAN'!J129+'7FEB'!J129+'8MAR'!J129+'9APR'!J129+'10MAY'!J129+'11JUN'!J129+'12JUL'!J129</f>
        <v>#VALUE!</v>
      </c>
      <c r="K129" s="73">
        <f>'2SEPT'!L130+'3OCT'!L129+'4NOV'!K129+'5DEC'!K129+'6JAN'!K129+'7FEB'!K129+'8MAR'!K129+'9APR'!K129+'10MAY'!K129+'11JUN'!K129+'12JUL'!K129</f>
        <v>0</v>
      </c>
      <c r="L129" s="73">
        <f>'2SEPT'!M130+'3OCT'!M129+'4NOV'!L129+'5DEC'!L129+'6JAN'!L129+'7FEB'!L129+'8MAR'!L129+'9APR'!L129+'10MAY'!L129+'11JUN'!L129+'12JUL'!L129</f>
        <v>0</v>
      </c>
      <c r="M129" s="73">
        <f>'2SEPT'!N130+'3OCT'!N129+'4NOV'!M129+'5DEC'!M129+'6JAN'!M129+'7FEB'!M129+'8MAR'!M129+'9APR'!M129+'10MAY'!M129+'11JUN'!M129+'12JUL'!M129</f>
        <v>0</v>
      </c>
      <c r="N129" s="73">
        <f>'2SEPT'!O130+'3OCT'!O129+'4NOV'!N129+'5DEC'!N129+'6JAN'!N129+'7FEB'!N129+'8MAR'!N129+'9APR'!N129+'10MAY'!N129+'11JUN'!N129+'12JUL'!N129</f>
        <v>0</v>
      </c>
      <c r="O129" s="73">
        <f>'2SEPT'!P130+'3OCT'!P129+'4NOV'!O129+'5DEC'!O129+'6JAN'!O129+'7FEB'!O129+'8MAR'!O129+'9APR'!O129+'10MAY'!O129+'11JUN'!O129+'12JUL'!O129</f>
        <v>0</v>
      </c>
      <c r="P129" s="73">
        <f>'2SEPT'!Q130+'3OCT'!Q129+'4NOV'!P129+'5DEC'!P129+'6JAN'!P129+'7FEB'!P129+'8MAR'!P129+'9APR'!P129+'10MAY'!P129+'11JUN'!P129+'12JUL'!P129</f>
        <v>0</v>
      </c>
      <c r="Q129" s="73">
        <f>'2SEPT'!R130+'3OCT'!R129+'4NOV'!Q129+'5DEC'!Q129+'6JAN'!Q129+'7FEB'!Q129+'8MAR'!Q129+'9APR'!Q129+'10MAY'!Q129+'11JUN'!Q129+'12JUL'!Q129</f>
        <v>0</v>
      </c>
      <c r="R129" s="73">
        <f>'2SEPT'!S130+'3OCT'!S129+'4NOV'!R129+'5DEC'!R129+'6JAN'!R129+'7FEB'!R129+'8MAR'!R129+'9APR'!R129+'10MAY'!R129+'11JUN'!R129+'12JUL'!R129</f>
        <v>0</v>
      </c>
      <c r="S129" s="73">
        <f>'2SEPT'!T130+'3OCT'!T129+'4NOV'!S129+'5DEC'!S129+'6JAN'!S129+'7FEB'!S129+'8MAR'!S129+'9APR'!S129+'10MAY'!S129+'11JUN'!S129+'12JUL'!S129</f>
        <v>0</v>
      </c>
      <c r="T129" s="105">
        <f>'2SEPT'!U130+'3OCT'!U129+'4NOV'!T129+'5DEC'!T129+'6JAN'!T129+'7FEB'!T129+'8MAR'!T129+'9APR'!T129+'10MAY'!T129+'11JUN'!T129+'12JUL'!T129</f>
        <v>0</v>
      </c>
      <c r="U129" s="73">
        <f>'2SEPT'!V130+'3OCT'!V129+'4NOV'!U129+'5DEC'!U129+'6JAN'!U129+'7FEB'!U129+'8MAR'!U129+'9APR'!U129+'10MAY'!U129+'11JUN'!U129+'12JUL'!U129</f>
        <v>0</v>
      </c>
      <c r="V129" s="73">
        <f>'2SEPT'!W130+'3OCT'!W129+'4NOV'!V129+'5DEC'!V129+'6JAN'!V129+'7FEB'!V129+'8MAR'!V129+'9APR'!V129+'10MAY'!V129+'11JUN'!V129+'12JUL'!V129</f>
        <v>0</v>
      </c>
      <c r="W129" s="73">
        <f>'2SEPT'!X130+'3OCT'!X129+'4NOV'!W129+'5DEC'!W129+'6JAN'!W129+'7FEB'!W129+'8MAR'!W129+'9APR'!W129+'10MAY'!W129+'11JUN'!W129+'12JUL'!W129</f>
        <v>0</v>
      </c>
      <c r="X129" s="73">
        <f>'2SEPT'!Y130+'3OCT'!Y129+'4NOV'!X129+'5DEC'!X129+'6JAN'!X129+'7FEB'!X129+'8MAR'!X129+'9APR'!X129+'10MAY'!X129+'11JUN'!X129+'12JUL'!X129</f>
        <v>0</v>
      </c>
      <c r="Y129" s="106">
        <f>'2SEPT'!Z130+'3OCT'!Z129+'4NOV'!Y129+'5DEC'!Y129+'6JAN'!Y129+'7FEB'!Y129+'8MAR'!Y129+'9APR'!Y129+'10MAY'!Y129+'11JUN'!Y129+'12JUL'!Y129</f>
        <v>0</v>
      </c>
      <c r="Z129" s="73">
        <f>'2SEPT'!AA130+'3OCT'!AA129+'4NOV'!Z129+'5DEC'!Z129+'6JAN'!Z129+'7FEB'!Z129+'8MAR'!Z129+'9APR'!Z129+'10MAY'!Z129+'11JUN'!Z129+'12JUL'!Z129</f>
        <v>0</v>
      </c>
      <c r="AA129" s="73">
        <f>'2SEPT'!AB130+'3OCT'!AB129+'4NOV'!AA129+'5DEC'!AA129+'6JAN'!AA129+'7FEB'!AA129+'8MAR'!AA129+'9APR'!AA129+'10MAY'!AA129+'11JUN'!AA129+'12JUL'!AA129</f>
        <v>0</v>
      </c>
      <c r="AB129" s="73">
        <f>'2SEPT'!AC130+'3OCT'!AC129+'4NOV'!AB129+'5DEC'!AB129+'6JAN'!AB129+'7FEB'!AB129+'8MAR'!AB129+'9APR'!AB129+'10MAY'!AB129+'11JUN'!AB129+'12JUL'!AB129</f>
        <v>0</v>
      </c>
      <c r="AC129" s="73">
        <f>'2SEPT'!AD130+'3OCT'!AD129+'4NOV'!AC129+'5DEC'!AC129+'6JAN'!AC129+'7FEB'!AC129+'8MAR'!AC129+'9APR'!AC129+'10MAY'!AC129+'11JUN'!AC129+'12JUL'!AC129</f>
        <v>0</v>
      </c>
      <c r="AD129" s="107">
        <f>'2SEPT'!AE130+'3OCT'!AE129+'4NOV'!AD129+'5DEC'!AD129+'6JAN'!AD129+'7FEB'!AD129+'8MAR'!AD129+'9APR'!AD129+'10MAY'!AD129+'11JUN'!AD129+'12JUL'!AD129</f>
        <v>0</v>
      </c>
      <c r="AE129" s="73">
        <f>'2SEPT'!AF130+'3OCT'!AF129+'4NOV'!AE129+'5DEC'!AE129+'6JAN'!AE129+'7FEB'!AE129+'8MAR'!AE129+'9APR'!AE129+'10MAY'!AE129+'11JUN'!AE129+'12JUL'!AE129</f>
        <v>0</v>
      </c>
      <c r="AF129" s="73">
        <f>'2SEPT'!AG130+'3OCT'!AG129+'4NOV'!AF129+'5DEC'!AF129+'6JAN'!AF129+'7FEB'!AF129+'8MAR'!AF129+'9APR'!AF129+'10MAY'!AF129+'11JUN'!AF129+'12JUL'!AF129</f>
        <v>0</v>
      </c>
      <c r="AG129" s="73">
        <f>'2SEPT'!AH130+'3OCT'!AH129+'4NOV'!AG129+'5DEC'!AG129+'6JAN'!AG129+'7FEB'!AG129+'8MAR'!AG129+'9APR'!AG129+'10MAY'!AG129+'11JUN'!AG129+'12JUL'!AG129</f>
        <v>0</v>
      </c>
      <c r="AH129" s="110">
        <f>'2SEPT'!AI130+'3OCT'!AI129+'4NOV'!AH129+'5DEC'!AH129+'6JAN'!AH129+'7FEB'!AH129+'8MAR'!AH129+'9APR'!AH129+'10MAY'!AH129+'11JUN'!AH129+'12JUL'!AH129</f>
        <v>349878</v>
      </c>
      <c r="AI129" s="51">
        <f>ORIGINAL!AC130-'TOTAL PMTS'!AH129</f>
        <v>1387062.21</v>
      </c>
      <c r="AJ129" s="51">
        <f>ALLOCATION!Z130-'TOTAL PMTS'!AH129</f>
        <v>1387062.21</v>
      </c>
    </row>
    <row r="130" spans="1:36">
      <c r="A130" s="124" t="s">
        <v>140</v>
      </c>
      <c r="B130" s="125" t="s">
        <v>315</v>
      </c>
      <c r="C130" s="126" t="s">
        <v>183</v>
      </c>
      <c r="D130" s="73">
        <f>'2SEPT'!D131+'3OCT'!D130+'4NOV'!D130+'5DEC'!D130+'6JAN'!D130+'7FEB'!D130+'8MAR'!D130+'9APR'!D130+'10MAY'!D130+'11JUN'!D130+'12JUL'!D130</f>
        <v>335302.73459999997</v>
      </c>
      <c r="E130" s="73">
        <f>'2SEPT'!E131+'3OCT'!E130+'4NOV'!E130+'5DEC'!E130+'6JAN'!E130+'7FEB'!E130+'8MAR'!E130+'9APR'!E130+'10MAY'!E130+'11JUN'!E130+'12JUL'!E130</f>
        <v>183602.75219999999</v>
      </c>
      <c r="F130" s="73">
        <f>'2SEPT'!F131+'3OCT'!F130+'4NOV'!F130+'5DEC'!F130+'6JAN'!F130+'7FEB'!F130+'8MAR'!F130+'9APR'!F130+'10MAY'!F130+'11JUN'!F130+'12JUL'!F130</f>
        <v>131040.29889999999</v>
      </c>
      <c r="G130" s="73">
        <f>'2SEPT'!G131+'3OCT'!G130+'4NOV'!G130+'5DEC'!G130+'6JAN'!G130+'7FEB'!G130+'8MAR'!G130+'9APR'!G130+'10MAY'!G130+'11JUN'!G130+'12JUL'!G130</f>
        <v>91315.965899999996</v>
      </c>
      <c r="H130" s="73">
        <f>'2SEPT'!H131+'3OCT'!H130+'4NOV'!H130+'5DEC'!H130+'6JAN'!H130+'7FEB'!H130+'8MAR'!H130+'9APR'!H130+'10MAY'!H130+'11JUN'!H130+'12JUL'!H130</f>
        <v>69044.248399999997</v>
      </c>
      <c r="I130" s="104">
        <f>'2SEPT'!I131+'3OCT'!I130+'4NOV'!I130+'5DEC'!I130+'6JAN'!I130+'7FEB'!I130+'8MAR'!I130+'9APR'!I130+'10MAY'!I130+'11JUN'!I130+'12JUL'!I130</f>
        <v>810306</v>
      </c>
      <c r="J130" s="73" t="e">
        <f>'2SEPT'!K131+'3OCT'!K130+'4NOV'!J130+'5DEC'!J130+'6JAN'!J130+'7FEB'!J130+'8MAR'!J130+'9APR'!J130+'10MAY'!J130+'11JUN'!J130+'12JUL'!J130</f>
        <v>#VALUE!</v>
      </c>
      <c r="K130" s="73">
        <f>'2SEPT'!L131+'3OCT'!L130+'4NOV'!K130+'5DEC'!K130+'6JAN'!K130+'7FEB'!K130+'8MAR'!K130+'9APR'!K130+'10MAY'!K130+'11JUN'!K130+'12JUL'!K130</f>
        <v>0</v>
      </c>
      <c r="L130" s="73">
        <f>'2SEPT'!M131+'3OCT'!M130+'4NOV'!L130+'5DEC'!L130+'6JAN'!L130+'7FEB'!L130+'8MAR'!L130+'9APR'!L130+'10MAY'!L130+'11JUN'!L130+'12JUL'!L130</f>
        <v>0</v>
      </c>
      <c r="M130" s="73">
        <f>'2SEPT'!N131+'3OCT'!N130+'4NOV'!M130+'5DEC'!M130+'6JAN'!M130+'7FEB'!M130+'8MAR'!M130+'9APR'!M130+'10MAY'!M130+'11JUN'!M130+'12JUL'!M130</f>
        <v>0</v>
      </c>
      <c r="N130" s="73">
        <f>'2SEPT'!O131+'3OCT'!O130+'4NOV'!N130+'5DEC'!N130+'6JAN'!N130+'7FEB'!N130+'8MAR'!N130+'9APR'!N130+'10MAY'!N130+'11JUN'!N130+'12JUL'!N130</f>
        <v>0</v>
      </c>
      <c r="O130" s="73">
        <f>'2SEPT'!P131+'3OCT'!P130+'4NOV'!O130+'5DEC'!O130+'6JAN'!O130+'7FEB'!O130+'8MAR'!O130+'9APR'!O130+'10MAY'!O130+'11JUN'!O130+'12JUL'!O130</f>
        <v>107047</v>
      </c>
      <c r="P130" s="73">
        <f>'2SEPT'!Q131+'3OCT'!Q130+'4NOV'!P130+'5DEC'!P130+'6JAN'!P130+'7FEB'!P130+'8MAR'!P130+'9APR'!P130+'10MAY'!P130+'11JUN'!P130+'12JUL'!P130</f>
        <v>0</v>
      </c>
      <c r="Q130" s="73">
        <f>'2SEPT'!R131+'3OCT'!R130+'4NOV'!Q130+'5DEC'!Q130+'6JAN'!Q130+'7FEB'!Q130+'8MAR'!Q130+'9APR'!Q130+'10MAY'!Q130+'11JUN'!Q130+'12JUL'!Q130</f>
        <v>0</v>
      </c>
      <c r="R130" s="73">
        <f>'2SEPT'!S131+'3OCT'!S130+'4NOV'!R130+'5DEC'!R130+'6JAN'!R130+'7FEB'!R130+'8MAR'!R130+'9APR'!R130+'10MAY'!R130+'11JUN'!R130+'12JUL'!R130</f>
        <v>0</v>
      </c>
      <c r="S130" s="73">
        <f>'2SEPT'!T131+'3OCT'!T130+'4NOV'!S130+'5DEC'!S130+'6JAN'!S130+'7FEB'!S130+'8MAR'!S130+'9APR'!S130+'10MAY'!S130+'11JUN'!S130+'12JUL'!S130</f>
        <v>0</v>
      </c>
      <c r="T130" s="105">
        <f>'2SEPT'!U131+'3OCT'!U130+'4NOV'!T130+'5DEC'!T130+'6JAN'!T130+'7FEB'!T130+'8MAR'!T130+'9APR'!T130+'10MAY'!T130+'11JUN'!T130+'12JUL'!T130</f>
        <v>0</v>
      </c>
      <c r="U130" s="73">
        <f>'2SEPT'!V131+'3OCT'!V130+'4NOV'!U130+'5DEC'!U130+'6JAN'!U130+'7FEB'!U130+'8MAR'!U130+'9APR'!U130+'10MAY'!U130+'11JUN'!U130+'12JUL'!U130</f>
        <v>0</v>
      </c>
      <c r="V130" s="73">
        <f>'2SEPT'!W131+'3OCT'!W130+'4NOV'!V130+'5DEC'!V130+'6JAN'!V130+'7FEB'!V130+'8MAR'!V130+'9APR'!V130+'10MAY'!V130+'11JUN'!V130+'12JUL'!V130</f>
        <v>0</v>
      </c>
      <c r="W130" s="73">
        <f>'2SEPT'!X131+'3OCT'!X130+'4NOV'!W130+'5DEC'!W130+'6JAN'!W130+'7FEB'!W130+'8MAR'!W130+'9APR'!W130+'10MAY'!W130+'11JUN'!W130+'12JUL'!W130</f>
        <v>0</v>
      </c>
      <c r="X130" s="73">
        <f>'2SEPT'!Y131+'3OCT'!Y130+'4NOV'!X130+'5DEC'!X130+'6JAN'!X130+'7FEB'!X130+'8MAR'!X130+'9APR'!X130+'10MAY'!X130+'11JUN'!X130+'12JUL'!X130</f>
        <v>0</v>
      </c>
      <c r="Y130" s="106">
        <f>'2SEPT'!Z131+'3OCT'!Z130+'4NOV'!Y130+'5DEC'!Y130+'6JAN'!Y130+'7FEB'!Y130+'8MAR'!Y130+'9APR'!Y130+'10MAY'!Y130+'11JUN'!Y130+'12JUL'!Y130</f>
        <v>0</v>
      </c>
      <c r="Z130" s="73">
        <f>'2SEPT'!AA131+'3OCT'!AA130+'4NOV'!Z130+'5DEC'!Z130+'6JAN'!Z130+'7FEB'!Z130+'8MAR'!Z130+'9APR'!Z130+'10MAY'!Z130+'11JUN'!Z130+'12JUL'!Z130</f>
        <v>0</v>
      </c>
      <c r="AA130" s="73">
        <f>'2SEPT'!AB131+'3OCT'!AB130+'4NOV'!AA130+'5DEC'!AA130+'6JAN'!AA130+'7FEB'!AA130+'8MAR'!AA130+'9APR'!AA130+'10MAY'!AA130+'11JUN'!AA130+'12JUL'!AA130</f>
        <v>0</v>
      </c>
      <c r="AB130" s="73">
        <f>'2SEPT'!AC131+'3OCT'!AC130+'4NOV'!AB130+'5DEC'!AB130+'6JAN'!AB130+'7FEB'!AB130+'8MAR'!AB130+'9APR'!AB130+'10MAY'!AB130+'11JUN'!AB130+'12JUL'!AB130</f>
        <v>0</v>
      </c>
      <c r="AC130" s="73">
        <f>'2SEPT'!AD131+'3OCT'!AD130+'4NOV'!AC130+'5DEC'!AC130+'6JAN'!AC130+'7FEB'!AC130+'8MAR'!AC130+'9APR'!AC130+'10MAY'!AC130+'11JUN'!AC130+'12JUL'!AC130</f>
        <v>0</v>
      </c>
      <c r="AD130" s="107">
        <f>'2SEPT'!AE131+'3OCT'!AE130+'4NOV'!AD130+'5DEC'!AD130+'6JAN'!AD130+'7FEB'!AD130+'8MAR'!AD130+'9APR'!AD130+'10MAY'!AD130+'11JUN'!AD130+'12JUL'!AD130</f>
        <v>0</v>
      </c>
      <c r="AE130" s="73">
        <f>'2SEPT'!AF131+'3OCT'!AF130+'4NOV'!AE130+'5DEC'!AE130+'6JAN'!AE130+'7FEB'!AE130+'8MAR'!AE130+'9APR'!AE130+'10MAY'!AE130+'11JUN'!AE130+'12JUL'!AE130</f>
        <v>0</v>
      </c>
      <c r="AF130" s="73">
        <f>'2SEPT'!AG131+'3OCT'!AG130+'4NOV'!AF130+'5DEC'!AF130+'6JAN'!AF130+'7FEB'!AF130+'8MAR'!AF130+'9APR'!AF130+'10MAY'!AF130+'11JUN'!AF130+'12JUL'!AF130</f>
        <v>0</v>
      </c>
      <c r="AG130" s="73">
        <f>'2SEPT'!AH131+'3OCT'!AH130+'4NOV'!AG130+'5DEC'!AG130+'6JAN'!AG130+'7FEB'!AG130+'8MAR'!AG130+'9APR'!AG130+'10MAY'!AG130+'11JUN'!AG130+'12JUL'!AG130</f>
        <v>0</v>
      </c>
      <c r="AH130" s="110">
        <f>'2SEPT'!AI131+'3OCT'!AI130+'4NOV'!AH130+'5DEC'!AH130+'6JAN'!AH130+'7FEB'!AH130+'8MAR'!AH130+'9APR'!AH130+'10MAY'!AH130+'11JUN'!AH130+'12JUL'!AH130</f>
        <v>847080.21</v>
      </c>
      <c r="AI130" s="51">
        <f>ORIGINAL!AC131-'TOTAL PMTS'!AH130</f>
        <v>-589589.02</v>
      </c>
      <c r="AJ130" s="51">
        <f>ALLOCATION!Z131-'TOTAL PMTS'!AH130</f>
        <v>-589589.02</v>
      </c>
    </row>
    <row r="131" spans="1:36">
      <c r="A131" s="124" t="s">
        <v>141</v>
      </c>
      <c r="B131" s="125" t="s">
        <v>316</v>
      </c>
      <c r="C131" s="131" t="s">
        <v>181</v>
      </c>
      <c r="D131" s="73">
        <f>'2SEPT'!D132+'3OCT'!D131+'4NOV'!D131+'5DEC'!D131+'6JAN'!D131+'7FEB'!D131+'8MAR'!D131+'9APR'!D131+'10MAY'!D131+'11JUN'!D131+'12JUL'!D131</f>
        <v>53606.807000000001</v>
      </c>
      <c r="E131" s="73">
        <f>'2SEPT'!E132+'3OCT'!E131+'4NOV'!E131+'5DEC'!E131+'6JAN'!E131+'7FEB'!E131+'8MAR'!E131+'9APR'!E131+'10MAY'!E131+'11JUN'!E131+'12JUL'!E131</f>
        <v>29352.599000000002</v>
      </c>
      <c r="F131" s="73">
        <f>'2SEPT'!F132+'3OCT'!F131+'4NOV'!F131+'5DEC'!F131+'6JAN'!F131+'7FEB'!F131+'8MAR'!F131+'9APR'!F131+'10MAY'!F131+'11JUN'!F131+'12JUL'!F131</f>
        <v>20950.325499999999</v>
      </c>
      <c r="G131" s="73">
        <f>'2SEPT'!G132+'3OCT'!G131+'4NOV'!G131+'5DEC'!G131+'6JAN'!G131+'7FEB'!G131+'8MAR'!G131+'9APR'!G131+'10MAY'!G131+'11JUN'!G131+'12JUL'!G131</f>
        <v>14600.5905</v>
      </c>
      <c r="H131" s="73">
        <f>'2SEPT'!H132+'3OCT'!H131+'4NOV'!H131+'5DEC'!H131+'6JAN'!H131+'7FEB'!H131+'8MAR'!H131+'9APR'!H131+'10MAY'!H131+'11JUN'!H131+'12JUL'!H131</f>
        <v>11038.678</v>
      </c>
      <c r="I131" s="104">
        <f>'2SEPT'!I132+'3OCT'!I131+'4NOV'!I131+'5DEC'!I131+'6JAN'!I131+'7FEB'!I131+'8MAR'!I131+'9APR'!I131+'10MAY'!I131+'11JUN'!I131+'12JUL'!I131</f>
        <v>129549</v>
      </c>
      <c r="J131" s="73" t="e">
        <f>'2SEPT'!K132+'3OCT'!K131+'4NOV'!J131+'5DEC'!J131+'6JAN'!J131+'7FEB'!J131+'8MAR'!J131+'9APR'!J131+'10MAY'!J131+'11JUN'!J131+'12JUL'!J131</f>
        <v>#VALUE!</v>
      </c>
      <c r="K131" s="73">
        <f>'2SEPT'!L132+'3OCT'!L131+'4NOV'!K131+'5DEC'!K131+'6JAN'!K131+'7FEB'!K131+'8MAR'!K131+'9APR'!K131+'10MAY'!K131+'11JUN'!K131+'12JUL'!K131</f>
        <v>0</v>
      </c>
      <c r="L131" s="73">
        <f>'2SEPT'!M132+'3OCT'!M131+'4NOV'!L131+'5DEC'!L131+'6JAN'!L131+'7FEB'!L131+'8MAR'!L131+'9APR'!L131+'10MAY'!L131+'11JUN'!L131+'12JUL'!L131</f>
        <v>0</v>
      </c>
      <c r="M131" s="73">
        <f>'2SEPT'!N132+'3OCT'!N131+'4NOV'!M131+'5DEC'!M131+'6JAN'!M131+'7FEB'!M131+'8MAR'!M131+'9APR'!M131+'10MAY'!M131+'11JUN'!M131+'12JUL'!M131</f>
        <v>0</v>
      </c>
      <c r="N131" s="73">
        <f>'2SEPT'!O132+'3OCT'!O131+'4NOV'!N131+'5DEC'!N131+'6JAN'!N131+'7FEB'!N131+'8MAR'!N131+'9APR'!N131+'10MAY'!N131+'11JUN'!N131+'12JUL'!N131</f>
        <v>0</v>
      </c>
      <c r="O131" s="73">
        <f>'2SEPT'!P132+'3OCT'!P131+'4NOV'!O131+'5DEC'!O131+'6JAN'!O131+'7FEB'!O131+'8MAR'!O131+'9APR'!O131+'10MAY'!O131+'11JUN'!O131+'12JUL'!O131</f>
        <v>0</v>
      </c>
      <c r="P131" s="73">
        <f>'2SEPT'!Q132+'3OCT'!Q131+'4NOV'!P131+'5DEC'!P131+'6JAN'!P131+'7FEB'!P131+'8MAR'!P131+'9APR'!P131+'10MAY'!P131+'11JUN'!P131+'12JUL'!P131</f>
        <v>0</v>
      </c>
      <c r="Q131" s="73">
        <f>'2SEPT'!R132+'3OCT'!R131+'4NOV'!Q131+'5DEC'!Q131+'6JAN'!Q131+'7FEB'!Q131+'8MAR'!Q131+'9APR'!Q131+'10MAY'!Q131+'11JUN'!Q131+'12JUL'!Q131</f>
        <v>0</v>
      </c>
      <c r="R131" s="73">
        <f>'2SEPT'!S132+'3OCT'!S131+'4NOV'!R131+'5DEC'!R131+'6JAN'!R131+'7FEB'!R131+'8MAR'!R131+'9APR'!R131+'10MAY'!R131+'11JUN'!R131+'12JUL'!R131</f>
        <v>0</v>
      </c>
      <c r="S131" s="73">
        <f>'2SEPT'!T132+'3OCT'!T131+'4NOV'!S131+'5DEC'!S131+'6JAN'!S131+'7FEB'!S131+'8MAR'!S131+'9APR'!S131+'10MAY'!S131+'11JUN'!S131+'12JUL'!S131</f>
        <v>0</v>
      </c>
      <c r="T131" s="105">
        <f>'2SEPT'!U132+'3OCT'!U131+'4NOV'!T131+'5DEC'!T131+'6JAN'!T131+'7FEB'!T131+'8MAR'!T131+'9APR'!T131+'10MAY'!T131+'11JUN'!T131+'12JUL'!T131</f>
        <v>0</v>
      </c>
      <c r="U131" s="73">
        <f>'2SEPT'!V132+'3OCT'!V131+'4NOV'!U131+'5DEC'!U131+'6JAN'!U131+'7FEB'!U131+'8MAR'!U131+'9APR'!U131+'10MAY'!U131+'11JUN'!U131+'12JUL'!U131</f>
        <v>0</v>
      </c>
      <c r="V131" s="73">
        <f>'2SEPT'!W132+'3OCT'!W131+'4NOV'!V131+'5DEC'!V131+'6JAN'!V131+'7FEB'!V131+'8MAR'!V131+'9APR'!V131+'10MAY'!V131+'11JUN'!V131+'12JUL'!V131</f>
        <v>0</v>
      </c>
      <c r="W131" s="73">
        <f>'2SEPT'!X132+'3OCT'!X131+'4NOV'!W131+'5DEC'!W131+'6JAN'!W131+'7FEB'!W131+'8MAR'!W131+'9APR'!W131+'10MAY'!W131+'11JUN'!W131+'12JUL'!W131</f>
        <v>0</v>
      </c>
      <c r="X131" s="73">
        <f>'2SEPT'!Y132+'3OCT'!Y131+'4NOV'!X131+'5DEC'!X131+'6JAN'!X131+'7FEB'!X131+'8MAR'!X131+'9APR'!X131+'10MAY'!X131+'11JUN'!X131+'12JUL'!X131</f>
        <v>0</v>
      </c>
      <c r="Y131" s="106">
        <f>'2SEPT'!Z132+'3OCT'!Z131+'4NOV'!Y131+'5DEC'!Y131+'6JAN'!Y131+'7FEB'!Y131+'8MAR'!Y131+'9APR'!Y131+'10MAY'!Y131+'11JUN'!Y131+'12JUL'!Y131</f>
        <v>0</v>
      </c>
      <c r="Z131" s="73">
        <f>'2SEPT'!AA132+'3OCT'!AA131+'4NOV'!Z131+'5DEC'!Z131+'6JAN'!Z131+'7FEB'!Z131+'8MAR'!Z131+'9APR'!Z131+'10MAY'!Z131+'11JUN'!Z131+'12JUL'!Z131</f>
        <v>0</v>
      </c>
      <c r="AA131" s="73">
        <f>'2SEPT'!AB132+'3OCT'!AB131+'4NOV'!AA131+'5DEC'!AA131+'6JAN'!AA131+'7FEB'!AA131+'8MAR'!AA131+'9APR'!AA131+'10MAY'!AA131+'11JUN'!AA131+'12JUL'!AA131</f>
        <v>0</v>
      </c>
      <c r="AB131" s="73">
        <f>'2SEPT'!AC132+'3OCT'!AC131+'4NOV'!AB131+'5DEC'!AB131+'6JAN'!AB131+'7FEB'!AB131+'8MAR'!AB131+'9APR'!AB131+'10MAY'!AB131+'11JUN'!AB131+'12JUL'!AB131</f>
        <v>0</v>
      </c>
      <c r="AC131" s="73">
        <f>'2SEPT'!AD132+'3OCT'!AD131+'4NOV'!AC131+'5DEC'!AC131+'6JAN'!AC131+'7FEB'!AC131+'8MAR'!AC131+'9APR'!AC131+'10MAY'!AC131+'11JUN'!AC131+'12JUL'!AC131</f>
        <v>0</v>
      </c>
      <c r="AD131" s="107">
        <f>'2SEPT'!AE132+'3OCT'!AE131+'4NOV'!AD131+'5DEC'!AD131+'6JAN'!AD131+'7FEB'!AD131+'8MAR'!AD131+'9APR'!AD131+'10MAY'!AD131+'11JUN'!AD131+'12JUL'!AD131</f>
        <v>0</v>
      </c>
      <c r="AE131" s="73">
        <f>'2SEPT'!AF132+'3OCT'!AF131+'4NOV'!AE131+'5DEC'!AE131+'6JAN'!AE131+'7FEB'!AE131+'8MAR'!AE131+'9APR'!AE131+'10MAY'!AE131+'11JUN'!AE131+'12JUL'!AE131</f>
        <v>0</v>
      </c>
      <c r="AF131" s="73">
        <f>'2SEPT'!AG132+'3OCT'!AG131+'4NOV'!AF131+'5DEC'!AF131+'6JAN'!AF131+'7FEB'!AF131+'8MAR'!AF131+'9APR'!AF131+'10MAY'!AF131+'11JUN'!AF131+'12JUL'!AF131</f>
        <v>0</v>
      </c>
      <c r="AG131" s="73">
        <f>'2SEPT'!AH132+'3OCT'!AH131+'4NOV'!AG131+'5DEC'!AG131+'6JAN'!AG131+'7FEB'!AG131+'8MAR'!AG131+'9APR'!AG131+'10MAY'!AG131+'11JUN'!AG131+'12JUL'!AG131</f>
        <v>0</v>
      </c>
      <c r="AH131" s="110">
        <f>'2SEPT'!AI132+'3OCT'!AI131+'4NOV'!AH131+'5DEC'!AH131+'6JAN'!AH131+'7FEB'!AH131+'8MAR'!AH131+'9APR'!AH131+'10MAY'!AH131+'11JUN'!AH131+'12JUL'!AH131</f>
        <v>553954.18999999994</v>
      </c>
      <c r="AI131" s="51">
        <f>ORIGINAL!AC132-'TOTAL PMTS'!AH131</f>
        <v>-312445.18999999994</v>
      </c>
      <c r="AJ131" s="51">
        <f>ALLOCATION!Z132-'TOTAL PMTS'!AH131</f>
        <v>-312445.18999999994</v>
      </c>
    </row>
    <row r="132" spans="1:36">
      <c r="A132" s="124" t="s">
        <v>142</v>
      </c>
      <c r="B132" s="125" t="s">
        <v>317</v>
      </c>
      <c r="C132" s="131" t="s">
        <v>181</v>
      </c>
      <c r="D132" s="73">
        <f>'2SEPT'!D133+'3OCT'!D132+'4NOV'!D132+'5DEC'!D132+'6JAN'!D132+'7FEB'!D132+'8MAR'!D132+'9APR'!D132+'10MAY'!D132+'11JUN'!D132+'12JUL'!D132</f>
        <v>51800.7984</v>
      </c>
      <c r="E132" s="73">
        <f>'2SEPT'!E133+'3OCT'!E132+'4NOV'!E132+'5DEC'!E132+'6JAN'!E132+'7FEB'!E132+'8MAR'!E132+'9APR'!E132+'10MAY'!E132+'11JUN'!E132+'12JUL'!E132</f>
        <v>28365.0288</v>
      </c>
      <c r="F132" s="73">
        <f>'2SEPT'!F133+'3OCT'!F132+'4NOV'!F132+'5DEC'!F132+'6JAN'!F132+'7FEB'!F132+'8MAR'!F132+'9APR'!F132+'10MAY'!F132+'11JUN'!F132+'12JUL'!F132</f>
        <v>20243.685600000001</v>
      </c>
      <c r="G132" s="73">
        <f>'2SEPT'!G133+'3OCT'!G132+'4NOV'!G132+'5DEC'!G132+'6JAN'!G132+'7FEB'!G132+'8MAR'!G132+'9APR'!G132+'10MAY'!G132+'11JUN'!G132+'12JUL'!G132</f>
        <v>14106.053599999999</v>
      </c>
      <c r="H132" s="73">
        <f>'2SEPT'!H133+'3OCT'!H132+'4NOV'!H132+'5DEC'!H132+'6JAN'!H132+'7FEB'!H132+'8MAR'!H132+'9APR'!H132+'10MAY'!H132+'11JUN'!H132+'12JUL'!H132</f>
        <v>10666.4336</v>
      </c>
      <c r="I132" s="104">
        <f>'2SEPT'!I133+'3OCT'!I132+'4NOV'!I132+'5DEC'!I132+'6JAN'!I132+'7FEB'!I132+'8MAR'!I132+'9APR'!I132+'10MAY'!I132+'11JUN'!I132+'12JUL'!I132</f>
        <v>125182</v>
      </c>
      <c r="J132" s="73" t="e">
        <f>'2SEPT'!K133+'3OCT'!K132+'4NOV'!J132+'5DEC'!J132+'6JAN'!J132+'7FEB'!J132+'8MAR'!J132+'9APR'!J132+'10MAY'!J132+'11JUN'!J132+'12JUL'!J132</f>
        <v>#VALUE!</v>
      </c>
      <c r="K132" s="73">
        <f>'2SEPT'!L133+'3OCT'!L132+'4NOV'!K132+'5DEC'!K132+'6JAN'!K132+'7FEB'!K132+'8MAR'!K132+'9APR'!K132+'10MAY'!K132+'11JUN'!K132+'12JUL'!K132</f>
        <v>0</v>
      </c>
      <c r="L132" s="73">
        <f>'2SEPT'!M133+'3OCT'!M132+'4NOV'!L132+'5DEC'!L132+'6JAN'!L132+'7FEB'!L132+'8MAR'!L132+'9APR'!L132+'10MAY'!L132+'11JUN'!L132+'12JUL'!L132</f>
        <v>0</v>
      </c>
      <c r="M132" s="73">
        <f>'2SEPT'!N133+'3OCT'!N132+'4NOV'!M132+'5DEC'!M132+'6JAN'!M132+'7FEB'!M132+'8MAR'!M132+'9APR'!M132+'10MAY'!M132+'11JUN'!M132+'12JUL'!M132</f>
        <v>0</v>
      </c>
      <c r="N132" s="73">
        <f>'2SEPT'!O133+'3OCT'!O132+'4NOV'!N132+'5DEC'!N132+'6JAN'!N132+'7FEB'!N132+'8MAR'!N132+'9APR'!N132+'10MAY'!N132+'11JUN'!N132+'12JUL'!N132</f>
        <v>0</v>
      </c>
      <c r="O132" s="73">
        <f>'2SEPT'!P133+'3OCT'!P132+'4NOV'!O132+'5DEC'!O132+'6JAN'!O132+'7FEB'!O132+'8MAR'!O132+'9APR'!O132+'10MAY'!O132+'11JUN'!O132+'12JUL'!O132</f>
        <v>0</v>
      </c>
      <c r="P132" s="73">
        <f>'2SEPT'!Q133+'3OCT'!Q132+'4NOV'!P132+'5DEC'!P132+'6JAN'!P132+'7FEB'!P132+'8MAR'!P132+'9APR'!P132+'10MAY'!P132+'11JUN'!P132+'12JUL'!P132</f>
        <v>12500</v>
      </c>
      <c r="Q132" s="73">
        <f>'2SEPT'!R133+'3OCT'!R132+'4NOV'!Q132+'5DEC'!Q132+'6JAN'!Q132+'7FEB'!Q132+'8MAR'!Q132+'9APR'!Q132+'10MAY'!Q132+'11JUN'!Q132+'12JUL'!Q132</f>
        <v>0</v>
      </c>
      <c r="R132" s="73">
        <f>'2SEPT'!S133+'3OCT'!S132+'4NOV'!R132+'5DEC'!R132+'6JAN'!R132+'7FEB'!R132+'8MAR'!R132+'9APR'!R132+'10MAY'!R132+'11JUN'!R132+'12JUL'!R132</f>
        <v>0</v>
      </c>
      <c r="S132" s="73">
        <f>'2SEPT'!T133+'3OCT'!T132+'4NOV'!S132+'5DEC'!S132+'6JAN'!S132+'7FEB'!S132+'8MAR'!S132+'9APR'!S132+'10MAY'!S132+'11JUN'!S132+'12JUL'!S132</f>
        <v>0</v>
      </c>
      <c r="T132" s="105">
        <f>'2SEPT'!U133+'3OCT'!U132+'4NOV'!T132+'5DEC'!T132+'6JAN'!T132+'7FEB'!T132+'8MAR'!T132+'9APR'!T132+'10MAY'!T132+'11JUN'!T132+'12JUL'!T132</f>
        <v>0</v>
      </c>
      <c r="U132" s="73">
        <f>'2SEPT'!V133+'3OCT'!V132+'4NOV'!U132+'5DEC'!U132+'6JAN'!U132+'7FEB'!U132+'8MAR'!U132+'9APR'!U132+'10MAY'!U132+'11JUN'!U132+'12JUL'!U132</f>
        <v>0</v>
      </c>
      <c r="V132" s="73">
        <f>'2SEPT'!W133+'3OCT'!W132+'4NOV'!V132+'5DEC'!V132+'6JAN'!V132+'7FEB'!V132+'8MAR'!V132+'9APR'!V132+'10MAY'!V132+'11JUN'!V132+'12JUL'!V132</f>
        <v>0</v>
      </c>
      <c r="W132" s="73">
        <f>'2SEPT'!X133+'3OCT'!X132+'4NOV'!W132+'5DEC'!W132+'6JAN'!W132+'7FEB'!W132+'8MAR'!W132+'9APR'!W132+'10MAY'!W132+'11JUN'!W132+'12JUL'!W132</f>
        <v>0</v>
      </c>
      <c r="X132" s="73">
        <f>'2SEPT'!Y133+'3OCT'!Y132+'4NOV'!X132+'5DEC'!X132+'6JAN'!X132+'7FEB'!X132+'8MAR'!X132+'9APR'!X132+'10MAY'!X132+'11JUN'!X132+'12JUL'!X132</f>
        <v>0</v>
      </c>
      <c r="Y132" s="106">
        <f>'2SEPT'!Z133+'3OCT'!Z132+'4NOV'!Y132+'5DEC'!Y132+'6JAN'!Y132+'7FEB'!Y132+'8MAR'!Y132+'9APR'!Y132+'10MAY'!Y132+'11JUN'!Y132+'12JUL'!Y132</f>
        <v>0</v>
      </c>
      <c r="Z132" s="73">
        <f>'2SEPT'!AA133+'3OCT'!AA132+'4NOV'!Z132+'5DEC'!Z132+'6JAN'!Z132+'7FEB'!Z132+'8MAR'!Z132+'9APR'!Z132+'10MAY'!Z132+'11JUN'!Z132+'12JUL'!Z132</f>
        <v>0</v>
      </c>
      <c r="AA132" s="73">
        <f>'2SEPT'!AB133+'3OCT'!AB132+'4NOV'!AA132+'5DEC'!AA132+'6JAN'!AA132+'7FEB'!AA132+'8MAR'!AA132+'9APR'!AA132+'10MAY'!AA132+'11JUN'!AA132+'12JUL'!AA132</f>
        <v>0</v>
      </c>
      <c r="AB132" s="73">
        <f>'2SEPT'!AC133+'3OCT'!AC132+'4NOV'!AB132+'5DEC'!AB132+'6JAN'!AB132+'7FEB'!AB132+'8MAR'!AB132+'9APR'!AB132+'10MAY'!AB132+'11JUN'!AB132+'12JUL'!AB132</f>
        <v>0</v>
      </c>
      <c r="AC132" s="73">
        <f>'2SEPT'!AD133+'3OCT'!AD132+'4NOV'!AC132+'5DEC'!AC132+'6JAN'!AC132+'7FEB'!AC132+'8MAR'!AC132+'9APR'!AC132+'10MAY'!AC132+'11JUN'!AC132+'12JUL'!AC132</f>
        <v>0</v>
      </c>
      <c r="AD132" s="107">
        <f>'2SEPT'!AE133+'3OCT'!AE132+'4NOV'!AD132+'5DEC'!AD132+'6JAN'!AD132+'7FEB'!AD132+'8MAR'!AD132+'9APR'!AD132+'10MAY'!AD132+'11JUN'!AD132+'12JUL'!AD132</f>
        <v>0</v>
      </c>
      <c r="AE132" s="73">
        <f>'2SEPT'!AF133+'3OCT'!AF132+'4NOV'!AE132+'5DEC'!AE132+'6JAN'!AE132+'7FEB'!AE132+'8MAR'!AE132+'9APR'!AE132+'10MAY'!AE132+'11JUN'!AE132+'12JUL'!AE132</f>
        <v>0</v>
      </c>
      <c r="AF132" s="73">
        <f>'2SEPT'!AG133+'3OCT'!AG132+'4NOV'!AF132+'5DEC'!AF132+'6JAN'!AF132+'7FEB'!AF132+'8MAR'!AF132+'9APR'!AF132+'10MAY'!AF132+'11JUN'!AF132+'12JUL'!AF132</f>
        <v>0</v>
      </c>
      <c r="AG132" s="73">
        <f>'2SEPT'!AH133+'3OCT'!AH132+'4NOV'!AG132+'5DEC'!AG132+'6JAN'!AG132+'7FEB'!AG132+'8MAR'!AG132+'9APR'!AG132+'10MAY'!AG132+'11JUN'!AG132+'12JUL'!AG132</f>
        <v>0</v>
      </c>
      <c r="AH132" s="110">
        <f>'2SEPT'!AI133+'3OCT'!AI132+'4NOV'!AH132+'5DEC'!AH132+'6JAN'!AH132+'7FEB'!AH132+'8MAR'!AH132+'9APR'!AH132+'10MAY'!AH132+'11JUN'!AH132+'12JUL'!AH132</f>
        <v>154578</v>
      </c>
      <c r="AI132" s="51">
        <f>ORIGINAL!AC133-'TOTAL PMTS'!AH132</f>
        <v>2316390.66</v>
      </c>
      <c r="AJ132" s="51">
        <f>ALLOCATION!Z133-'TOTAL PMTS'!AH132</f>
        <v>2316390.66</v>
      </c>
    </row>
    <row r="133" spans="1:36">
      <c r="A133" s="124" t="s">
        <v>143</v>
      </c>
      <c r="B133" s="125" t="s">
        <v>318</v>
      </c>
      <c r="C133" s="133" t="s">
        <v>216</v>
      </c>
      <c r="D133" s="73">
        <f>'2SEPT'!D134+'3OCT'!D133+'4NOV'!D133+'5DEC'!D133+'6JAN'!D133+'7FEB'!D133+'8MAR'!D133+'9APR'!D133+'10MAY'!D133+'11JUN'!D133+'12JUL'!D133</f>
        <v>357035.3898</v>
      </c>
      <c r="E133" s="73">
        <f>'2SEPT'!E134+'3OCT'!E133+'4NOV'!E133+'5DEC'!E133+'6JAN'!E133+'7FEB'!E133+'8MAR'!E133+'9APR'!E133+'10MAY'!E133+'11JUN'!E133+'12JUL'!E133</f>
        <v>195502.6586</v>
      </c>
      <c r="F133" s="73">
        <f>'2SEPT'!F134+'3OCT'!F133+'4NOV'!F133+'5DEC'!F133+'6JAN'!F133+'7FEB'!F133+'8MAR'!F133+'9APR'!F133+'10MAY'!F133+'11JUN'!F133+'12JUL'!F133</f>
        <v>139531.44570000001</v>
      </c>
      <c r="G133" s="73">
        <f>'2SEPT'!G134+'3OCT'!G133+'4NOV'!G133+'5DEC'!G133+'6JAN'!G133+'7FEB'!G133+'8MAR'!G133+'9APR'!G133+'10MAY'!G133+'11JUN'!G133+'12JUL'!G133</f>
        <v>97232.916700000002</v>
      </c>
      <c r="H133" s="73">
        <f>'2SEPT'!H134+'3OCT'!H133+'4NOV'!H133+'5DEC'!H133+'6JAN'!H133+'7FEB'!H133+'8MAR'!H133+'9APR'!H133+'10MAY'!H133+'11JUN'!H133+'12JUL'!H133</f>
        <v>73518.589200000002</v>
      </c>
      <c r="I133" s="104">
        <f>'2SEPT'!I134+'3OCT'!I133+'4NOV'!I133+'5DEC'!I133+'6JAN'!I133+'7FEB'!I133+'8MAR'!I133+'9APR'!I133+'10MAY'!I133+'11JUN'!I133+'12JUL'!I133</f>
        <v>862821</v>
      </c>
      <c r="J133" s="73" t="e">
        <f>'2SEPT'!K134+'3OCT'!K133+'4NOV'!J133+'5DEC'!J133+'6JAN'!J133+'7FEB'!J133+'8MAR'!J133+'9APR'!J133+'10MAY'!J133+'11JUN'!J133+'12JUL'!J133</f>
        <v>#VALUE!</v>
      </c>
      <c r="K133" s="73">
        <f>'2SEPT'!L134+'3OCT'!L133+'4NOV'!K133+'5DEC'!K133+'6JAN'!K133+'7FEB'!K133+'8MAR'!K133+'9APR'!K133+'10MAY'!K133+'11JUN'!K133+'12JUL'!K133</f>
        <v>0</v>
      </c>
      <c r="L133" s="73">
        <f>'2SEPT'!M134+'3OCT'!M133+'4NOV'!L133+'5DEC'!L133+'6JAN'!L133+'7FEB'!L133+'8MAR'!L133+'9APR'!L133+'10MAY'!L133+'11JUN'!L133+'12JUL'!L133</f>
        <v>0</v>
      </c>
      <c r="M133" s="73">
        <f>'2SEPT'!N134+'3OCT'!N133+'4NOV'!M133+'5DEC'!M133+'6JAN'!M133+'7FEB'!M133+'8MAR'!M133+'9APR'!M133+'10MAY'!M133+'11JUN'!M133+'12JUL'!M133</f>
        <v>0</v>
      </c>
      <c r="N133" s="73">
        <f>'2SEPT'!O134+'3OCT'!O133+'4NOV'!N133+'5DEC'!N133+'6JAN'!N133+'7FEB'!N133+'8MAR'!N133+'9APR'!N133+'10MAY'!N133+'11JUN'!N133+'12JUL'!N133</f>
        <v>0</v>
      </c>
      <c r="O133" s="73">
        <f>'2SEPT'!P134+'3OCT'!P133+'4NOV'!O133+'5DEC'!O133+'6JAN'!O133+'7FEB'!O133+'8MAR'!O133+'9APR'!O133+'10MAY'!O133+'11JUN'!O133+'12JUL'!O133</f>
        <v>0</v>
      </c>
      <c r="P133" s="73">
        <f>'2SEPT'!Q134+'3OCT'!Q133+'4NOV'!P133+'5DEC'!P133+'6JAN'!P133+'7FEB'!P133+'8MAR'!P133+'9APR'!P133+'10MAY'!P133+'11JUN'!P133+'12JUL'!P133</f>
        <v>0</v>
      </c>
      <c r="Q133" s="73">
        <f>'2SEPT'!R134+'3OCT'!R133+'4NOV'!Q133+'5DEC'!Q133+'6JAN'!Q133+'7FEB'!Q133+'8MAR'!Q133+'9APR'!Q133+'10MAY'!Q133+'11JUN'!Q133+'12JUL'!Q133</f>
        <v>0</v>
      </c>
      <c r="R133" s="73">
        <f>'2SEPT'!S134+'3OCT'!S133+'4NOV'!R133+'5DEC'!R133+'6JAN'!R133+'7FEB'!R133+'8MAR'!R133+'9APR'!R133+'10MAY'!R133+'11JUN'!R133+'12JUL'!R133</f>
        <v>0</v>
      </c>
      <c r="S133" s="73">
        <f>'2SEPT'!T134+'3OCT'!T133+'4NOV'!S133+'5DEC'!S133+'6JAN'!S133+'7FEB'!S133+'8MAR'!S133+'9APR'!S133+'10MAY'!S133+'11JUN'!S133+'12JUL'!S133</f>
        <v>0</v>
      </c>
      <c r="T133" s="105">
        <f>'2SEPT'!U134+'3OCT'!U133+'4NOV'!T133+'5DEC'!T133+'6JAN'!T133+'7FEB'!T133+'8MAR'!T133+'9APR'!T133+'10MAY'!T133+'11JUN'!T133+'12JUL'!T133</f>
        <v>0</v>
      </c>
      <c r="U133" s="73">
        <f>'2SEPT'!V134+'3OCT'!V133+'4NOV'!U133+'5DEC'!U133+'6JAN'!U133+'7FEB'!U133+'8MAR'!U133+'9APR'!U133+'10MAY'!U133+'11JUN'!U133+'12JUL'!U133</f>
        <v>512055</v>
      </c>
      <c r="V133" s="73">
        <f>'2SEPT'!W134+'3OCT'!W133+'4NOV'!V133+'5DEC'!V133+'6JAN'!V133+'7FEB'!V133+'8MAR'!V133+'9APR'!V133+'10MAY'!V133+'11JUN'!V133+'12JUL'!V133</f>
        <v>0</v>
      </c>
      <c r="W133" s="73">
        <f>'2SEPT'!X134+'3OCT'!X133+'4NOV'!W133+'5DEC'!W133+'6JAN'!W133+'7FEB'!W133+'8MAR'!W133+'9APR'!W133+'10MAY'!W133+'11JUN'!W133+'12JUL'!W133</f>
        <v>0</v>
      </c>
      <c r="X133" s="73">
        <f>'2SEPT'!Y134+'3OCT'!Y133+'4NOV'!X133+'5DEC'!X133+'6JAN'!X133+'7FEB'!X133+'8MAR'!X133+'9APR'!X133+'10MAY'!X133+'11JUN'!X133+'12JUL'!X133</f>
        <v>0</v>
      </c>
      <c r="Y133" s="106">
        <f>'2SEPT'!Z134+'3OCT'!Z133+'4NOV'!Y133+'5DEC'!Y133+'6JAN'!Y133+'7FEB'!Y133+'8MAR'!Y133+'9APR'!Y133+'10MAY'!Y133+'11JUN'!Y133+'12JUL'!Y133</f>
        <v>512055</v>
      </c>
      <c r="Z133" s="73">
        <f>'2SEPT'!AA134+'3OCT'!AA133+'4NOV'!Z133+'5DEC'!Z133+'6JAN'!Z133+'7FEB'!Z133+'8MAR'!Z133+'9APR'!Z133+'10MAY'!Z133+'11JUN'!Z133+'12JUL'!Z133</f>
        <v>0</v>
      </c>
      <c r="AA133" s="73">
        <f>'2SEPT'!AB134+'3OCT'!AB133+'4NOV'!AA133+'5DEC'!AA133+'6JAN'!AA133+'7FEB'!AA133+'8MAR'!AA133+'9APR'!AA133+'10MAY'!AA133+'11JUN'!AA133+'12JUL'!AA133</f>
        <v>0</v>
      </c>
      <c r="AB133" s="73">
        <f>'2SEPT'!AC134+'3OCT'!AC133+'4NOV'!AB133+'5DEC'!AB133+'6JAN'!AB133+'7FEB'!AB133+'8MAR'!AB133+'9APR'!AB133+'10MAY'!AB133+'11JUN'!AB133+'12JUL'!AB133</f>
        <v>0</v>
      </c>
      <c r="AC133" s="73">
        <f>'2SEPT'!AD134+'3OCT'!AD133+'4NOV'!AC133+'5DEC'!AC133+'6JAN'!AC133+'7FEB'!AC133+'8MAR'!AC133+'9APR'!AC133+'10MAY'!AC133+'11JUN'!AC133+'12JUL'!AC133</f>
        <v>0</v>
      </c>
      <c r="AD133" s="107">
        <f>'2SEPT'!AE134+'3OCT'!AE133+'4NOV'!AD133+'5DEC'!AD133+'6JAN'!AD133+'7FEB'!AD133+'8MAR'!AD133+'9APR'!AD133+'10MAY'!AD133+'11JUN'!AD133+'12JUL'!AD133</f>
        <v>0</v>
      </c>
      <c r="AE133" s="73">
        <f>'2SEPT'!AF134+'3OCT'!AF133+'4NOV'!AE133+'5DEC'!AE133+'6JAN'!AE133+'7FEB'!AE133+'8MAR'!AE133+'9APR'!AE133+'10MAY'!AE133+'11JUN'!AE133+'12JUL'!AE133</f>
        <v>0</v>
      </c>
      <c r="AF133" s="73">
        <f>'2SEPT'!AG134+'3OCT'!AG133+'4NOV'!AF133+'5DEC'!AF133+'6JAN'!AF133+'7FEB'!AF133+'8MAR'!AF133+'9APR'!AF133+'10MAY'!AF133+'11JUN'!AF133+'12JUL'!AF133</f>
        <v>0</v>
      </c>
      <c r="AG133" s="73">
        <f>'2SEPT'!AH134+'3OCT'!AH133+'4NOV'!AG133+'5DEC'!AG133+'6JAN'!AG133+'7FEB'!AG133+'8MAR'!AG133+'9APR'!AG133+'10MAY'!AG133+'11JUN'!AG133+'12JUL'!AG133</f>
        <v>0</v>
      </c>
      <c r="AH133" s="110">
        <f>'2SEPT'!AI134+'3OCT'!AI133+'4NOV'!AH133+'5DEC'!AH133+'6JAN'!AH133+'7FEB'!AH133+'8MAR'!AH133+'9APR'!AH133+'10MAY'!AH133+'11JUN'!AH133+'12JUL'!AH133</f>
        <v>1433153.66</v>
      </c>
      <c r="AI133" s="51">
        <f>ORIGINAL!AC134-'TOTAL PMTS'!AH133</f>
        <v>-1335041.2</v>
      </c>
      <c r="AJ133" s="51">
        <f>ALLOCATION!Z134-'TOTAL PMTS'!AH133</f>
        <v>-1335041.2</v>
      </c>
    </row>
    <row r="134" spans="1:36">
      <c r="A134" s="124" t="s">
        <v>144</v>
      </c>
      <c r="B134" s="125" t="s">
        <v>319</v>
      </c>
      <c r="C134" s="132" t="s">
        <v>201</v>
      </c>
      <c r="D134" s="73">
        <f>'2SEPT'!D135+'3OCT'!D134+'4NOV'!D134+'5DEC'!D134+'6JAN'!D134+'7FEB'!D134+'8MAR'!D134+'9APR'!D134+'10MAY'!D134+'11JUN'!D134+'12JUL'!D134</f>
        <v>21568.137200000001</v>
      </c>
      <c r="E134" s="73">
        <f>'2SEPT'!E135+'3OCT'!E134+'4NOV'!E134+'5DEC'!E134+'6JAN'!E134+'7FEB'!E134+'8MAR'!E134+'9APR'!E134+'10MAY'!E134+'11JUN'!E134+'12JUL'!E134</f>
        <v>11809.9804</v>
      </c>
      <c r="F134" s="73">
        <f>'2SEPT'!F135+'3OCT'!F134+'4NOV'!F134+'5DEC'!F134+'6JAN'!F134+'7FEB'!F134+'8MAR'!F134+'9APR'!F134+'10MAY'!F134+'11JUN'!F134+'12JUL'!F134</f>
        <v>8428.3598000000002</v>
      </c>
      <c r="G134" s="73">
        <f>'2SEPT'!G135+'3OCT'!G134+'4NOV'!G134+'5DEC'!G134+'6JAN'!G134+'7FEB'!G134+'8MAR'!G134+'9APR'!G134+'10MAY'!G134+'11JUN'!G134+'12JUL'!G134</f>
        <v>5873.5537999999997</v>
      </c>
      <c r="H134" s="73">
        <f>'2SEPT'!H135+'3OCT'!H134+'4NOV'!H134+'5DEC'!H134+'6JAN'!H134+'7FEB'!H134+'8MAR'!H134+'9APR'!H134+'10MAY'!H134+'11JUN'!H134+'12JUL'!H134</f>
        <v>4442.9687999999996</v>
      </c>
      <c r="I134" s="104">
        <f>'2SEPT'!I135+'3OCT'!I134+'4NOV'!I134+'5DEC'!I134+'6JAN'!I134+'7FEB'!I134+'8MAR'!I134+'9APR'!I134+'10MAY'!I134+'11JUN'!I134+'12JUL'!I134</f>
        <v>52123</v>
      </c>
      <c r="J134" s="73" t="e">
        <f>'2SEPT'!K135+'3OCT'!K134+'4NOV'!J134+'5DEC'!J134+'6JAN'!J134+'7FEB'!J134+'8MAR'!J134+'9APR'!J134+'10MAY'!J134+'11JUN'!J134+'12JUL'!J134</f>
        <v>#VALUE!</v>
      </c>
      <c r="K134" s="73">
        <f>'2SEPT'!L135+'3OCT'!L134+'4NOV'!K134+'5DEC'!K134+'6JAN'!K134+'7FEB'!K134+'8MAR'!K134+'9APR'!K134+'10MAY'!K134+'11JUN'!K134+'12JUL'!K134</f>
        <v>0</v>
      </c>
      <c r="L134" s="73">
        <f>'2SEPT'!M135+'3OCT'!M134+'4NOV'!L134+'5DEC'!L134+'6JAN'!L134+'7FEB'!L134+'8MAR'!L134+'9APR'!L134+'10MAY'!L134+'11JUN'!L134+'12JUL'!L134</f>
        <v>0</v>
      </c>
      <c r="M134" s="73">
        <f>'2SEPT'!N135+'3OCT'!N134+'4NOV'!M134+'5DEC'!M134+'6JAN'!M134+'7FEB'!M134+'8MAR'!M134+'9APR'!M134+'10MAY'!M134+'11JUN'!M134+'12JUL'!M134</f>
        <v>0</v>
      </c>
      <c r="N134" s="73">
        <f>'2SEPT'!O135+'3OCT'!O134+'4NOV'!N134+'5DEC'!N134+'6JAN'!N134+'7FEB'!N134+'8MAR'!N134+'9APR'!N134+'10MAY'!N134+'11JUN'!N134+'12JUL'!N134</f>
        <v>0</v>
      </c>
      <c r="O134" s="73">
        <f>'2SEPT'!P135+'3OCT'!P134+'4NOV'!O134+'5DEC'!O134+'6JAN'!O134+'7FEB'!O134+'8MAR'!O134+'9APR'!O134+'10MAY'!O134+'11JUN'!O134+'12JUL'!O134</f>
        <v>0</v>
      </c>
      <c r="P134" s="73">
        <f>'2SEPT'!Q135+'3OCT'!Q134+'4NOV'!P134+'5DEC'!P134+'6JAN'!P134+'7FEB'!P134+'8MAR'!P134+'9APR'!P134+'10MAY'!P134+'11JUN'!P134+'12JUL'!P134</f>
        <v>0</v>
      </c>
      <c r="Q134" s="73">
        <f>'2SEPT'!R135+'3OCT'!R134+'4NOV'!Q134+'5DEC'!Q134+'6JAN'!Q134+'7FEB'!Q134+'8MAR'!Q134+'9APR'!Q134+'10MAY'!Q134+'11JUN'!Q134+'12JUL'!Q134</f>
        <v>0</v>
      </c>
      <c r="R134" s="73">
        <f>'2SEPT'!S135+'3OCT'!S134+'4NOV'!R134+'5DEC'!R134+'6JAN'!R134+'7FEB'!R134+'8MAR'!R134+'9APR'!R134+'10MAY'!R134+'11JUN'!R134+'12JUL'!R134</f>
        <v>0</v>
      </c>
      <c r="S134" s="73">
        <f>'2SEPT'!T135+'3OCT'!T134+'4NOV'!S134+'5DEC'!S134+'6JAN'!S134+'7FEB'!S134+'8MAR'!S134+'9APR'!S134+'10MAY'!S134+'11JUN'!S134+'12JUL'!S134</f>
        <v>0</v>
      </c>
      <c r="T134" s="105">
        <f>'2SEPT'!U135+'3OCT'!U134+'4NOV'!T134+'5DEC'!T134+'6JAN'!T134+'7FEB'!T134+'8MAR'!T134+'9APR'!T134+'10MAY'!T134+'11JUN'!T134+'12JUL'!T134</f>
        <v>0</v>
      </c>
      <c r="U134" s="73">
        <f>'2SEPT'!V135+'3OCT'!V134+'4NOV'!U134+'5DEC'!U134+'6JAN'!U134+'7FEB'!U134+'8MAR'!U134+'9APR'!U134+'10MAY'!U134+'11JUN'!U134+'12JUL'!U134</f>
        <v>0</v>
      </c>
      <c r="V134" s="73">
        <f>'2SEPT'!W135+'3OCT'!W134+'4NOV'!V134+'5DEC'!V134+'6JAN'!V134+'7FEB'!V134+'8MAR'!V134+'9APR'!V134+'10MAY'!V134+'11JUN'!V134+'12JUL'!V134</f>
        <v>0</v>
      </c>
      <c r="W134" s="73">
        <f>'2SEPT'!X135+'3OCT'!X134+'4NOV'!W134+'5DEC'!W134+'6JAN'!W134+'7FEB'!W134+'8MAR'!W134+'9APR'!W134+'10MAY'!W134+'11JUN'!W134+'12JUL'!W134</f>
        <v>0</v>
      </c>
      <c r="X134" s="73">
        <f>'2SEPT'!Y135+'3OCT'!Y134+'4NOV'!X134+'5DEC'!X134+'6JAN'!X134+'7FEB'!X134+'8MAR'!X134+'9APR'!X134+'10MAY'!X134+'11JUN'!X134+'12JUL'!X134</f>
        <v>0</v>
      </c>
      <c r="Y134" s="106">
        <f>'2SEPT'!Z135+'3OCT'!Z134+'4NOV'!Y134+'5DEC'!Y134+'6JAN'!Y134+'7FEB'!Y134+'8MAR'!Y134+'9APR'!Y134+'10MAY'!Y134+'11JUN'!Y134+'12JUL'!Y134</f>
        <v>0</v>
      </c>
      <c r="Z134" s="73">
        <f>'2SEPT'!AA135+'3OCT'!AA134+'4NOV'!Z134+'5DEC'!Z134+'6JAN'!Z134+'7FEB'!Z134+'8MAR'!Z134+'9APR'!Z134+'10MAY'!Z134+'11JUN'!Z134+'12JUL'!Z134</f>
        <v>0</v>
      </c>
      <c r="AA134" s="73">
        <f>'2SEPT'!AB135+'3OCT'!AB134+'4NOV'!AA134+'5DEC'!AA134+'6JAN'!AA134+'7FEB'!AA134+'8MAR'!AA134+'9APR'!AA134+'10MAY'!AA134+'11JUN'!AA134+'12JUL'!AA134</f>
        <v>0</v>
      </c>
      <c r="AB134" s="73">
        <f>'2SEPT'!AC135+'3OCT'!AC134+'4NOV'!AB134+'5DEC'!AB134+'6JAN'!AB134+'7FEB'!AB134+'8MAR'!AB134+'9APR'!AB134+'10MAY'!AB134+'11JUN'!AB134+'12JUL'!AB134</f>
        <v>0</v>
      </c>
      <c r="AC134" s="73">
        <f>'2SEPT'!AD135+'3OCT'!AD134+'4NOV'!AC134+'5DEC'!AC134+'6JAN'!AC134+'7FEB'!AC134+'8MAR'!AC134+'9APR'!AC134+'10MAY'!AC134+'11JUN'!AC134+'12JUL'!AC134</f>
        <v>0</v>
      </c>
      <c r="AD134" s="107">
        <f>'2SEPT'!AE135+'3OCT'!AE134+'4NOV'!AD134+'5DEC'!AD134+'6JAN'!AD134+'7FEB'!AD134+'8MAR'!AD134+'9APR'!AD134+'10MAY'!AD134+'11JUN'!AD134+'12JUL'!AD134</f>
        <v>0</v>
      </c>
      <c r="AE134" s="73">
        <f>'2SEPT'!AF135+'3OCT'!AF134+'4NOV'!AE134+'5DEC'!AE134+'6JAN'!AE134+'7FEB'!AE134+'8MAR'!AE134+'9APR'!AE134+'10MAY'!AE134+'11JUN'!AE134+'12JUL'!AE134</f>
        <v>0</v>
      </c>
      <c r="AF134" s="73">
        <f>'2SEPT'!AG135+'3OCT'!AG134+'4NOV'!AF134+'5DEC'!AF134+'6JAN'!AF134+'7FEB'!AF134+'8MAR'!AF134+'9APR'!AF134+'10MAY'!AF134+'11JUN'!AF134+'12JUL'!AF134</f>
        <v>0</v>
      </c>
      <c r="AG134" s="73">
        <f>'2SEPT'!AH135+'3OCT'!AH134+'4NOV'!AG134+'5DEC'!AG134+'6JAN'!AG134+'7FEB'!AG134+'8MAR'!AG134+'9APR'!AG134+'10MAY'!AG134+'11JUN'!AG134+'12JUL'!AG134</f>
        <v>0</v>
      </c>
      <c r="AH134" s="110">
        <f>'2SEPT'!AI135+'3OCT'!AI134+'4NOV'!AH134+'5DEC'!AH134+'6JAN'!AH134+'7FEB'!AH134+'8MAR'!AH134+'9APR'!AH134+'10MAY'!AH134+'11JUN'!AH134+'12JUL'!AH134</f>
        <v>524131.45999999996</v>
      </c>
      <c r="AI134" s="51">
        <f>ORIGINAL!AC135-'TOTAL PMTS'!AH134</f>
        <v>-524131.45999999996</v>
      </c>
      <c r="AJ134" s="51">
        <f>ALLOCATION!Z135-'TOTAL PMTS'!AH134</f>
        <v>629964.02</v>
      </c>
    </row>
    <row r="135" spans="1:36">
      <c r="A135" s="124" t="s">
        <v>145</v>
      </c>
      <c r="B135" s="125" t="s">
        <v>320</v>
      </c>
      <c r="C135" s="126" t="s">
        <v>183</v>
      </c>
      <c r="D135" s="73">
        <f>'2SEPT'!D136+'3OCT'!D135+'4NOV'!D135+'5DEC'!D135+'6JAN'!D135+'7FEB'!D135+'8MAR'!D135+'9APR'!D135+'10MAY'!D135+'11JUN'!D135+'12JUL'!D135</f>
        <v>174495</v>
      </c>
      <c r="E135" s="73">
        <f>'2SEPT'!E136+'3OCT'!E135+'4NOV'!E135+'5DEC'!E135+'6JAN'!E135+'7FEB'!E135+'8MAR'!E135+'9APR'!E135+'10MAY'!E135+'11JUN'!E135+'12JUL'!E135</f>
        <v>95546</v>
      </c>
      <c r="F135" s="73">
        <f>'2SEPT'!F136+'3OCT'!F135+'4NOV'!F135+'5DEC'!F135+'6JAN'!F135+'7FEB'!F135+'8MAR'!F135+'9APR'!F135+'10MAY'!F135+'11JUN'!F135+'12JUL'!F135</f>
        <v>68195</v>
      </c>
      <c r="G135" s="73">
        <f>'2SEPT'!G136+'3OCT'!G135+'4NOV'!G135+'5DEC'!G135+'6JAN'!G135+'7FEB'!G135+'8MAR'!G135+'9APR'!G135+'10MAY'!G135+'11JUN'!G135+'12JUL'!G135</f>
        <v>47520</v>
      </c>
      <c r="H135" s="73">
        <f>'2SEPT'!H136+'3OCT'!H135+'4NOV'!H135+'5DEC'!H135+'6JAN'!H135+'7FEB'!H135+'8MAR'!H135+'9APR'!H135+'10MAY'!H135+'11JUN'!H135+'12JUL'!H135</f>
        <v>35934</v>
      </c>
      <c r="I135" s="104">
        <f>'2SEPT'!I136+'3OCT'!I135+'4NOV'!I135+'5DEC'!I135+'6JAN'!I135+'7FEB'!I135+'8MAR'!I135+'9APR'!I135+'10MAY'!I135+'11JUN'!I135+'12JUL'!I135</f>
        <v>421690</v>
      </c>
      <c r="J135" s="73" t="e">
        <f>'2SEPT'!K136+'3OCT'!K135+'4NOV'!J135+'5DEC'!J135+'6JAN'!J135+'7FEB'!J135+'8MAR'!J135+'9APR'!J135+'10MAY'!J135+'11JUN'!J135+'12JUL'!J135</f>
        <v>#VALUE!</v>
      </c>
      <c r="K135" s="73">
        <f>'2SEPT'!L136+'3OCT'!L135+'4NOV'!K135+'5DEC'!K135+'6JAN'!K135+'7FEB'!K135+'8MAR'!K135+'9APR'!K135+'10MAY'!K135+'11JUN'!K135+'12JUL'!K135</f>
        <v>0</v>
      </c>
      <c r="L135" s="73">
        <f>'2SEPT'!M136+'3OCT'!M135+'4NOV'!L135+'5DEC'!L135+'6JAN'!L135+'7FEB'!L135+'8MAR'!L135+'9APR'!L135+'10MAY'!L135+'11JUN'!L135+'12JUL'!L135</f>
        <v>0</v>
      </c>
      <c r="M135" s="73">
        <f>'2SEPT'!N136+'3OCT'!N135+'4NOV'!M135+'5DEC'!M135+'6JAN'!M135+'7FEB'!M135+'8MAR'!M135+'9APR'!M135+'10MAY'!M135+'11JUN'!M135+'12JUL'!M135</f>
        <v>0</v>
      </c>
      <c r="N135" s="73">
        <f>'2SEPT'!O136+'3OCT'!O135+'4NOV'!N135+'5DEC'!N135+'6JAN'!N135+'7FEB'!N135+'8MAR'!N135+'9APR'!N135+'10MAY'!N135+'11JUN'!N135+'12JUL'!N135</f>
        <v>0</v>
      </c>
      <c r="O135" s="73">
        <f>'2SEPT'!P136+'3OCT'!P135+'4NOV'!O135+'5DEC'!O135+'6JAN'!O135+'7FEB'!O135+'8MAR'!O135+'9APR'!O135+'10MAY'!O135+'11JUN'!O135+'12JUL'!O135</f>
        <v>0</v>
      </c>
      <c r="P135" s="73">
        <f>'2SEPT'!Q136+'3OCT'!Q135+'4NOV'!P135+'5DEC'!P135+'6JAN'!P135+'7FEB'!P135+'8MAR'!P135+'9APR'!P135+'10MAY'!P135+'11JUN'!P135+'12JUL'!P135</f>
        <v>0</v>
      </c>
      <c r="Q135" s="73">
        <f>'2SEPT'!R136+'3OCT'!R135+'4NOV'!Q135+'5DEC'!Q135+'6JAN'!Q135+'7FEB'!Q135+'8MAR'!Q135+'9APR'!Q135+'10MAY'!Q135+'11JUN'!Q135+'12JUL'!Q135</f>
        <v>0</v>
      </c>
      <c r="R135" s="73">
        <f>'2SEPT'!S136+'3OCT'!S135+'4NOV'!R135+'5DEC'!R135+'6JAN'!R135+'7FEB'!R135+'8MAR'!R135+'9APR'!R135+'10MAY'!R135+'11JUN'!R135+'12JUL'!R135</f>
        <v>0</v>
      </c>
      <c r="S135" s="73">
        <f>'2SEPT'!T136+'3OCT'!T135+'4NOV'!S135+'5DEC'!S135+'6JAN'!S135+'7FEB'!S135+'8MAR'!S135+'9APR'!S135+'10MAY'!S135+'11JUN'!S135+'12JUL'!S135</f>
        <v>0</v>
      </c>
      <c r="T135" s="105">
        <f>'2SEPT'!U136+'3OCT'!U135+'4NOV'!T135+'5DEC'!T135+'6JAN'!T135+'7FEB'!T135+'8MAR'!T135+'9APR'!T135+'10MAY'!T135+'11JUN'!T135+'12JUL'!T135</f>
        <v>0</v>
      </c>
      <c r="U135" s="73">
        <f>'2SEPT'!V136+'3OCT'!V135+'4NOV'!U135+'5DEC'!U135+'6JAN'!U135+'7FEB'!U135+'8MAR'!U135+'9APR'!U135+'10MAY'!U135+'11JUN'!U135+'12JUL'!U135</f>
        <v>0</v>
      </c>
      <c r="V135" s="73">
        <f>'2SEPT'!W136+'3OCT'!W135+'4NOV'!V135+'5DEC'!V135+'6JAN'!V135+'7FEB'!V135+'8MAR'!V135+'9APR'!V135+'10MAY'!V135+'11JUN'!V135+'12JUL'!V135</f>
        <v>0</v>
      </c>
      <c r="W135" s="73">
        <f>'2SEPT'!X136+'3OCT'!X135+'4NOV'!W135+'5DEC'!W135+'6JAN'!W135+'7FEB'!W135+'8MAR'!W135+'9APR'!W135+'10MAY'!W135+'11JUN'!W135+'12JUL'!W135</f>
        <v>0</v>
      </c>
      <c r="X135" s="73">
        <f>'2SEPT'!Y136+'3OCT'!Y135+'4NOV'!X135+'5DEC'!X135+'6JAN'!X135+'7FEB'!X135+'8MAR'!X135+'9APR'!X135+'10MAY'!X135+'11JUN'!X135+'12JUL'!X135</f>
        <v>0</v>
      </c>
      <c r="Y135" s="106">
        <f>'2SEPT'!Z136+'3OCT'!Z135+'4NOV'!Y135+'5DEC'!Y135+'6JAN'!Y135+'7FEB'!Y135+'8MAR'!Y135+'9APR'!Y135+'10MAY'!Y135+'11JUN'!Y135+'12JUL'!Y135</f>
        <v>0</v>
      </c>
      <c r="Z135" s="73">
        <f>'2SEPT'!AA136+'3OCT'!AA135+'4NOV'!Z135+'5DEC'!Z135+'6JAN'!Z135+'7FEB'!Z135+'8MAR'!Z135+'9APR'!Z135+'10MAY'!Z135+'11JUN'!Z135+'12JUL'!Z135</f>
        <v>0</v>
      </c>
      <c r="AA135" s="73">
        <f>'2SEPT'!AB136+'3OCT'!AB135+'4NOV'!AA135+'5DEC'!AA135+'6JAN'!AA135+'7FEB'!AA135+'8MAR'!AA135+'9APR'!AA135+'10MAY'!AA135+'11JUN'!AA135+'12JUL'!AA135</f>
        <v>0</v>
      </c>
      <c r="AB135" s="73">
        <f>'2SEPT'!AC136+'3OCT'!AC135+'4NOV'!AB135+'5DEC'!AB135+'6JAN'!AB135+'7FEB'!AB135+'8MAR'!AB135+'9APR'!AB135+'10MAY'!AB135+'11JUN'!AB135+'12JUL'!AB135</f>
        <v>0</v>
      </c>
      <c r="AC135" s="73">
        <f>'2SEPT'!AD136+'3OCT'!AD135+'4NOV'!AC135+'5DEC'!AC135+'6JAN'!AC135+'7FEB'!AC135+'8MAR'!AC135+'9APR'!AC135+'10MAY'!AC135+'11JUN'!AC135+'12JUL'!AC135</f>
        <v>0</v>
      </c>
      <c r="AD135" s="107">
        <f>'2SEPT'!AE136+'3OCT'!AE135+'4NOV'!AD135+'5DEC'!AD135+'6JAN'!AD135+'7FEB'!AD135+'8MAR'!AD135+'9APR'!AD135+'10MAY'!AD135+'11JUN'!AD135+'12JUL'!AD135</f>
        <v>0</v>
      </c>
      <c r="AE135" s="73">
        <f>'2SEPT'!AF136+'3OCT'!AF135+'4NOV'!AE135+'5DEC'!AE135+'6JAN'!AE135+'7FEB'!AE135+'8MAR'!AE135+'9APR'!AE135+'10MAY'!AE135+'11JUN'!AE135+'12JUL'!AE135</f>
        <v>0</v>
      </c>
      <c r="AF135" s="73">
        <f>'2SEPT'!AG136+'3OCT'!AG135+'4NOV'!AF135+'5DEC'!AF135+'6JAN'!AF135+'7FEB'!AF135+'8MAR'!AF135+'9APR'!AF135+'10MAY'!AF135+'11JUN'!AF135+'12JUL'!AF135</f>
        <v>0</v>
      </c>
      <c r="AG135" s="73">
        <f>'2SEPT'!AH136+'3OCT'!AH135+'4NOV'!AG135+'5DEC'!AG135+'6JAN'!AG135+'7FEB'!AG135+'8MAR'!AG135+'9APR'!AG135+'10MAY'!AG135+'11JUN'!AG135+'12JUL'!AG135</f>
        <v>0</v>
      </c>
      <c r="AH135" s="110">
        <f>'2SEPT'!AI136+'3OCT'!AI135+'4NOV'!AH135+'5DEC'!AH135+'6JAN'!AH135+'7FEB'!AH135+'8MAR'!AH135+'9APR'!AH135+'10MAY'!AH135+'11JUN'!AH135+'12JUL'!AH135</f>
        <v>114121</v>
      </c>
      <c r="AI135" s="51">
        <f>ORIGINAL!AC136-'TOTAL PMTS'!AH135</f>
        <v>-7501.3000000000029</v>
      </c>
      <c r="AJ135" s="51">
        <f>ALLOCATION!Z136-'TOTAL PMTS'!AH135</f>
        <v>-7501.3000000000029</v>
      </c>
    </row>
    <row r="136" spans="1:36">
      <c r="A136" s="124" t="s">
        <v>146</v>
      </c>
      <c r="B136" s="125" t="s">
        <v>321</v>
      </c>
      <c r="C136" s="130" t="s">
        <v>190</v>
      </c>
      <c r="D136" s="73">
        <f>'2SEPT'!D137+'3OCT'!D136+'4NOV'!D136+'5DEC'!D136+'6JAN'!D136+'7FEB'!D136+'8MAR'!D136+'9APR'!D136+'10MAY'!D136+'11JUN'!D136+'12JUL'!D136</f>
        <v>23627.974600000001</v>
      </c>
      <c r="E136" s="73">
        <f>'2SEPT'!E137+'3OCT'!E136+'4NOV'!E136+'5DEC'!E136+'6JAN'!E136+'7FEB'!E136+'8MAR'!E136+'9APR'!E136+'10MAY'!E136+'11JUN'!E136+'12JUL'!E136</f>
        <v>12938.432199999999</v>
      </c>
      <c r="F136" s="73">
        <f>'2SEPT'!F137+'3OCT'!F136+'4NOV'!F136+'5DEC'!F136+'6JAN'!F136+'7FEB'!F136+'8MAR'!F136+'9APR'!F136+'10MAY'!F136+'11JUN'!F136+'12JUL'!F136</f>
        <v>9233.4588999999996</v>
      </c>
      <c r="G136" s="73">
        <f>'2SEPT'!G137+'3OCT'!G136+'4NOV'!G136+'5DEC'!G136+'6JAN'!G136+'7FEB'!G136+'8MAR'!G136+'9APR'!G136+'10MAY'!G136+'11JUN'!G136+'12JUL'!G136</f>
        <v>6433.9259000000002</v>
      </c>
      <c r="H136" s="73">
        <f>'2SEPT'!H137+'3OCT'!H136+'4NOV'!H136+'5DEC'!H136+'6JAN'!H136+'7FEB'!H136+'8MAR'!H136+'9APR'!H136+'10MAY'!H136+'11JUN'!H136+'12JUL'!H136</f>
        <v>4865.2083999999995</v>
      </c>
      <c r="I136" s="104">
        <f>'2SEPT'!I137+'3OCT'!I136+'4NOV'!I136+'5DEC'!I136+'6JAN'!I136+'7FEB'!I136+'8MAR'!I136+'9APR'!I136+'10MAY'!I136+'11JUN'!I136+'12JUL'!I136</f>
        <v>57099</v>
      </c>
      <c r="J136" s="73" t="e">
        <f>'2SEPT'!K137+'3OCT'!K136+'4NOV'!J136+'5DEC'!J136+'6JAN'!J136+'7FEB'!J136+'8MAR'!J136+'9APR'!J136+'10MAY'!J136+'11JUN'!J136+'12JUL'!J136</f>
        <v>#VALUE!</v>
      </c>
      <c r="K136" s="73">
        <f>'2SEPT'!L137+'3OCT'!L136+'4NOV'!K136+'5DEC'!K136+'6JAN'!K136+'7FEB'!K136+'8MAR'!K136+'9APR'!K136+'10MAY'!K136+'11JUN'!K136+'12JUL'!K136</f>
        <v>0</v>
      </c>
      <c r="L136" s="73">
        <f>'2SEPT'!M137+'3OCT'!M136+'4NOV'!L136+'5DEC'!L136+'6JAN'!L136+'7FEB'!L136+'8MAR'!L136+'9APR'!L136+'10MAY'!L136+'11JUN'!L136+'12JUL'!L136</f>
        <v>0</v>
      </c>
      <c r="M136" s="73">
        <f>'2SEPT'!N137+'3OCT'!N136+'4NOV'!M136+'5DEC'!M136+'6JAN'!M136+'7FEB'!M136+'8MAR'!M136+'9APR'!M136+'10MAY'!M136+'11JUN'!M136+'12JUL'!M136</f>
        <v>0</v>
      </c>
      <c r="N136" s="73">
        <f>'2SEPT'!O137+'3OCT'!O136+'4NOV'!N136+'5DEC'!N136+'6JAN'!N136+'7FEB'!N136+'8MAR'!N136+'9APR'!N136+'10MAY'!N136+'11JUN'!N136+'12JUL'!N136</f>
        <v>0</v>
      </c>
      <c r="O136" s="73">
        <f>'2SEPT'!P137+'3OCT'!P136+'4NOV'!O136+'5DEC'!O136+'6JAN'!O136+'7FEB'!O136+'8MAR'!O136+'9APR'!O136+'10MAY'!O136+'11JUN'!O136+'12JUL'!O136</f>
        <v>0</v>
      </c>
      <c r="P136" s="73">
        <f>'2SEPT'!Q137+'3OCT'!Q136+'4NOV'!P136+'5DEC'!P136+'6JAN'!P136+'7FEB'!P136+'8MAR'!P136+'9APR'!P136+'10MAY'!P136+'11JUN'!P136+'12JUL'!P136</f>
        <v>0</v>
      </c>
      <c r="Q136" s="73">
        <f>'2SEPT'!R137+'3OCT'!R136+'4NOV'!Q136+'5DEC'!Q136+'6JAN'!Q136+'7FEB'!Q136+'8MAR'!Q136+'9APR'!Q136+'10MAY'!Q136+'11JUN'!Q136+'12JUL'!Q136</f>
        <v>0</v>
      </c>
      <c r="R136" s="73">
        <f>'2SEPT'!S137+'3OCT'!S136+'4NOV'!R136+'5DEC'!R136+'6JAN'!R136+'7FEB'!R136+'8MAR'!R136+'9APR'!R136+'10MAY'!R136+'11JUN'!R136+'12JUL'!R136</f>
        <v>0</v>
      </c>
      <c r="S136" s="73">
        <f>'2SEPT'!T137+'3OCT'!T136+'4NOV'!S136+'5DEC'!S136+'6JAN'!S136+'7FEB'!S136+'8MAR'!S136+'9APR'!S136+'10MAY'!S136+'11JUN'!S136+'12JUL'!S136</f>
        <v>0</v>
      </c>
      <c r="T136" s="105">
        <f>'2SEPT'!U137+'3OCT'!U136+'4NOV'!T136+'5DEC'!T136+'6JAN'!T136+'7FEB'!T136+'8MAR'!T136+'9APR'!T136+'10MAY'!T136+'11JUN'!T136+'12JUL'!T136</f>
        <v>0</v>
      </c>
      <c r="U136" s="73">
        <f>'2SEPT'!V137+'3OCT'!V136+'4NOV'!U136+'5DEC'!U136+'6JAN'!U136+'7FEB'!U136+'8MAR'!U136+'9APR'!U136+'10MAY'!U136+'11JUN'!U136+'12JUL'!U136</f>
        <v>0</v>
      </c>
      <c r="V136" s="73">
        <f>'2SEPT'!W137+'3OCT'!W136+'4NOV'!V136+'5DEC'!V136+'6JAN'!V136+'7FEB'!V136+'8MAR'!V136+'9APR'!V136+'10MAY'!V136+'11JUN'!V136+'12JUL'!V136</f>
        <v>0</v>
      </c>
      <c r="W136" s="73">
        <f>'2SEPT'!X137+'3OCT'!X136+'4NOV'!W136+'5DEC'!W136+'6JAN'!W136+'7FEB'!W136+'8MAR'!W136+'9APR'!W136+'10MAY'!W136+'11JUN'!W136+'12JUL'!W136</f>
        <v>0</v>
      </c>
      <c r="X136" s="73">
        <f>'2SEPT'!Y137+'3OCT'!Y136+'4NOV'!X136+'5DEC'!X136+'6JAN'!X136+'7FEB'!X136+'8MAR'!X136+'9APR'!X136+'10MAY'!X136+'11JUN'!X136+'12JUL'!X136</f>
        <v>0</v>
      </c>
      <c r="Y136" s="106">
        <f>'2SEPT'!Z137+'3OCT'!Z136+'4NOV'!Y136+'5DEC'!Y136+'6JAN'!Y136+'7FEB'!Y136+'8MAR'!Y136+'9APR'!Y136+'10MAY'!Y136+'11JUN'!Y136+'12JUL'!Y136</f>
        <v>0</v>
      </c>
      <c r="Z136" s="73">
        <f>'2SEPT'!AA137+'3OCT'!AA136+'4NOV'!Z136+'5DEC'!Z136+'6JAN'!Z136+'7FEB'!Z136+'8MAR'!Z136+'9APR'!Z136+'10MAY'!Z136+'11JUN'!Z136+'12JUL'!Z136</f>
        <v>0</v>
      </c>
      <c r="AA136" s="73">
        <f>'2SEPT'!AB137+'3OCT'!AB136+'4NOV'!AA136+'5DEC'!AA136+'6JAN'!AA136+'7FEB'!AA136+'8MAR'!AA136+'9APR'!AA136+'10MAY'!AA136+'11JUN'!AA136+'12JUL'!AA136</f>
        <v>0</v>
      </c>
      <c r="AB136" s="73">
        <f>'2SEPT'!AC137+'3OCT'!AC136+'4NOV'!AB136+'5DEC'!AB136+'6JAN'!AB136+'7FEB'!AB136+'8MAR'!AB136+'9APR'!AB136+'10MAY'!AB136+'11JUN'!AB136+'12JUL'!AB136</f>
        <v>0</v>
      </c>
      <c r="AC136" s="73">
        <f>'2SEPT'!AD137+'3OCT'!AD136+'4NOV'!AC136+'5DEC'!AC136+'6JAN'!AC136+'7FEB'!AC136+'8MAR'!AC136+'9APR'!AC136+'10MAY'!AC136+'11JUN'!AC136+'12JUL'!AC136</f>
        <v>0</v>
      </c>
      <c r="AD136" s="107">
        <f>'2SEPT'!AE137+'3OCT'!AE136+'4NOV'!AD136+'5DEC'!AD136+'6JAN'!AD136+'7FEB'!AD136+'8MAR'!AD136+'9APR'!AD136+'10MAY'!AD136+'11JUN'!AD136+'12JUL'!AD136</f>
        <v>0</v>
      </c>
      <c r="AE136" s="73">
        <f>'2SEPT'!AF137+'3OCT'!AF136+'4NOV'!AE136+'5DEC'!AE136+'6JAN'!AE136+'7FEB'!AE136+'8MAR'!AE136+'9APR'!AE136+'10MAY'!AE136+'11JUN'!AE136+'12JUL'!AE136</f>
        <v>0</v>
      </c>
      <c r="AF136" s="73">
        <f>'2SEPT'!AG137+'3OCT'!AG136+'4NOV'!AF136+'5DEC'!AF136+'6JAN'!AF136+'7FEB'!AF136+'8MAR'!AF136+'9APR'!AF136+'10MAY'!AF136+'11JUN'!AF136+'12JUL'!AF136</f>
        <v>0</v>
      </c>
      <c r="AG136" s="73">
        <f>'2SEPT'!AH137+'3OCT'!AH136+'4NOV'!AG136+'5DEC'!AG136+'6JAN'!AG136+'7FEB'!AG136+'8MAR'!AG136+'9APR'!AG136+'10MAY'!AG136+'11JUN'!AG136+'12JUL'!AG136</f>
        <v>0</v>
      </c>
      <c r="AH136" s="110">
        <f>'2SEPT'!AI137+'3OCT'!AI136+'4NOV'!AH136+'5DEC'!AH136+'6JAN'!AH136+'7FEB'!AH136+'8MAR'!AH136+'9APR'!AH136+'10MAY'!AH136+'11JUN'!AH136+'12JUL'!AH136</f>
        <v>681256.17999999993</v>
      </c>
      <c r="AI136" s="51">
        <f>ORIGINAL!AC137-'TOTAL PMTS'!AH136</f>
        <v>-314253.17999999993</v>
      </c>
      <c r="AJ136" s="51">
        <f>ALLOCATION!Z137-'TOTAL PMTS'!AH136</f>
        <v>-314253.17999999993</v>
      </c>
    </row>
    <row r="137" spans="1:36">
      <c r="A137" s="124" t="s">
        <v>147</v>
      </c>
      <c r="B137" s="125" t="s">
        <v>322</v>
      </c>
      <c r="C137" s="133" t="s">
        <v>216</v>
      </c>
      <c r="D137" s="73">
        <f>'2SEPT'!D138+'3OCT'!D137+'4NOV'!D137+'5DEC'!D137+'6JAN'!D137+'7FEB'!D137+'8MAR'!D137+'9APR'!D137+'10MAY'!D137+'11JUN'!D137+'12JUL'!D137</f>
        <v>54406.224600000001</v>
      </c>
      <c r="E137" s="73">
        <f>'2SEPT'!E138+'3OCT'!E137+'4NOV'!E137+'5DEC'!E137+'6JAN'!E137+'7FEB'!E137+'8MAR'!E137+'9APR'!E137+'10MAY'!E137+'11JUN'!E137+'12JUL'!E137</f>
        <v>29792.682199999999</v>
      </c>
      <c r="F137" s="73">
        <f>'2SEPT'!F138+'3OCT'!F137+'4NOV'!F137+'5DEC'!F137+'6JAN'!F137+'7FEB'!F137+'8MAR'!F137+'9APR'!F137+'10MAY'!F137+'11JUN'!F137+'12JUL'!F137</f>
        <v>21263.583900000001</v>
      </c>
      <c r="G137" s="73">
        <f>'2SEPT'!G138+'3OCT'!G137+'4NOV'!G137+'5DEC'!G137+'6JAN'!G137+'7FEB'!G137+'8MAR'!G137+'9APR'!G137+'10MAY'!G137+'11JUN'!G137+'12JUL'!G137</f>
        <v>14817.8009</v>
      </c>
      <c r="H137" s="73">
        <f>'2SEPT'!H138+'3OCT'!H137+'4NOV'!H137+'5DEC'!H137+'6JAN'!H137+'7FEB'!H137+'8MAR'!H137+'9APR'!H137+'10MAY'!H137+'11JUN'!H137+'12JUL'!H137</f>
        <v>11204.7084</v>
      </c>
      <c r="I137" s="104">
        <f>'2SEPT'!I138+'3OCT'!I137+'4NOV'!I137+'5DEC'!I137+'6JAN'!I137+'7FEB'!I137+'8MAR'!I137+'9APR'!I137+'10MAY'!I137+'11JUN'!I137+'12JUL'!I137</f>
        <v>131485</v>
      </c>
      <c r="J137" s="73" t="e">
        <f>'2SEPT'!K138+'3OCT'!K137+'4NOV'!J137+'5DEC'!J137+'6JAN'!J137+'7FEB'!J137+'8MAR'!J137+'9APR'!J137+'10MAY'!J137+'11JUN'!J137+'12JUL'!J137</f>
        <v>#VALUE!</v>
      </c>
      <c r="K137" s="73">
        <f>'2SEPT'!L138+'3OCT'!L137+'4NOV'!K137+'5DEC'!K137+'6JAN'!K137+'7FEB'!K137+'8MAR'!K137+'9APR'!K137+'10MAY'!K137+'11JUN'!K137+'12JUL'!K137</f>
        <v>0</v>
      </c>
      <c r="L137" s="73">
        <f>'2SEPT'!M138+'3OCT'!M137+'4NOV'!L137+'5DEC'!L137+'6JAN'!L137+'7FEB'!L137+'8MAR'!L137+'9APR'!L137+'10MAY'!L137+'11JUN'!L137+'12JUL'!L137</f>
        <v>0</v>
      </c>
      <c r="M137" s="73">
        <f>'2SEPT'!N138+'3OCT'!N137+'4NOV'!M137+'5DEC'!M137+'6JAN'!M137+'7FEB'!M137+'8MAR'!M137+'9APR'!M137+'10MAY'!M137+'11JUN'!M137+'12JUL'!M137</f>
        <v>0</v>
      </c>
      <c r="N137" s="73">
        <f>'2SEPT'!O138+'3OCT'!O137+'4NOV'!N137+'5DEC'!N137+'6JAN'!N137+'7FEB'!N137+'8MAR'!N137+'9APR'!N137+'10MAY'!N137+'11JUN'!N137+'12JUL'!N137</f>
        <v>0</v>
      </c>
      <c r="O137" s="73">
        <f>'2SEPT'!P138+'3OCT'!P137+'4NOV'!O137+'5DEC'!O137+'6JAN'!O137+'7FEB'!O137+'8MAR'!O137+'9APR'!O137+'10MAY'!O137+'11JUN'!O137+'12JUL'!O137</f>
        <v>0</v>
      </c>
      <c r="P137" s="73">
        <f>'2SEPT'!Q138+'3OCT'!Q137+'4NOV'!P137+'5DEC'!P137+'6JAN'!P137+'7FEB'!P137+'8MAR'!P137+'9APR'!P137+'10MAY'!P137+'11JUN'!P137+'12JUL'!P137</f>
        <v>120000</v>
      </c>
      <c r="Q137" s="73">
        <f>'2SEPT'!R138+'3OCT'!R137+'4NOV'!Q137+'5DEC'!Q137+'6JAN'!Q137+'7FEB'!Q137+'8MAR'!Q137+'9APR'!Q137+'10MAY'!Q137+'11JUN'!Q137+'12JUL'!Q137</f>
        <v>0</v>
      </c>
      <c r="R137" s="73">
        <f>'2SEPT'!S138+'3OCT'!S137+'4NOV'!R137+'5DEC'!R137+'6JAN'!R137+'7FEB'!R137+'8MAR'!R137+'9APR'!R137+'10MAY'!R137+'11JUN'!R137+'12JUL'!R137</f>
        <v>0</v>
      </c>
      <c r="S137" s="73">
        <f>'2SEPT'!T138+'3OCT'!T137+'4NOV'!S137+'5DEC'!S137+'6JAN'!S137+'7FEB'!S137+'8MAR'!S137+'9APR'!S137+'10MAY'!S137+'11JUN'!S137+'12JUL'!S137</f>
        <v>0</v>
      </c>
      <c r="T137" s="105">
        <f>'2SEPT'!U138+'3OCT'!U137+'4NOV'!T137+'5DEC'!T137+'6JAN'!T137+'7FEB'!T137+'8MAR'!T137+'9APR'!T137+'10MAY'!T137+'11JUN'!T137+'12JUL'!T137</f>
        <v>0</v>
      </c>
      <c r="U137" s="73">
        <f>'2SEPT'!V138+'3OCT'!V137+'4NOV'!U137+'5DEC'!U137+'6JAN'!U137+'7FEB'!U137+'8MAR'!U137+'9APR'!U137+'10MAY'!U137+'11JUN'!U137+'12JUL'!U137</f>
        <v>0</v>
      </c>
      <c r="V137" s="73">
        <f>'2SEPT'!W138+'3OCT'!W137+'4NOV'!V137+'5DEC'!V137+'6JAN'!V137+'7FEB'!V137+'8MAR'!V137+'9APR'!V137+'10MAY'!V137+'11JUN'!V137+'12JUL'!V137</f>
        <v>0</v>
      </c>
      <c r="W137" s="73">
        <f>'2SEPT'!X138+'3OCT'!X137+'4NOV'!W137+'5DEC'!W137+'6JAN'!W137+'7FEB'!W137+'8MAR'!W137+'9APR'!W137+'10MAY'!W137+'11JUN'!W137+'12JUL'!W137</f>
        <v>0</v>
      </c>
      <c r="X137" s="73">
        <f>'2SEPT'!Y138+'3OCT'!Y137+'4NOV'!X137+'5DEC'!X137+'6JAN'!X137+'7FEB'!X137+'8MAR'!X137+'9APR'!X137+'10MAY'!X137+'11JUN'!X137+'12JUL'!X137</f>
        <v>0</v>
      </c>
      <c r="Y137" s="106">
        <f>'2SEPT'!Z138+'3OCT'!Z137+'4NOV'!Y137+'5DEC'!Y137+'6JAN'!Y137+'7FEB'!Y137+'8MAR'!Y137+'9APR'!Y137+'10MAY'!Y137+'11JUN'!Y137+'12JUL'!Y137</f>
        <v>0</v>
      </c>
      <c r="Z137" s="73">
        <f>'2SEPT'!AA138+'3OCT'!AA137+'4NOV'!Z137+'5DEC'!Z137+'6JAN'!Z137+'7FEB'!Z137+'8MAR'!Z137+'9APR'!Z137+'10MAY'!Z137+'11JUN'!Z137+'12JUL'!Z137</f>
        <v>0</v>
      </c>
      <c r="AA137" s="73">
        <f>'2SEPT'!AB138+'3OCT'!AB137+'4NOV'!AA137+'5DEC'!AA137+'6JAN'!AA137+'7FEB'!AA137+'8MAR'!AA137+'9APR'!AA137+'10MAY'!AA137+'11JUN'!AA137+'12JUL'!AA137</f>
        <v>0</v>
      </c>
      <c r="AB137" s="73">
        <f>'2SEPT'!AC138+'3OCT'!AC137+'4NOV'!AB137+'5DEC'!AB137+'6JAN'!AB137+'7FEB'!AB137+'8MAR'!AB137+'9APR'!AB137+'10MAY'!AB137+'11JUN'!AB137+'12JUL'!AB137</f>
        <v>0</v>
      </c>
      <c r="AC137" s="73">
        <f>'2SEPT'!AD138+'3OCT'!AD137+'4NOV'!AC137+'5DEC'!AC137+'6JAN'!AC137+'7FEB'!AC137+'8MAR'!AC137+'9APR'!AC137+'10MAY'!AC137+'11JUN'!AC137+'12JUL'!AC137</f>
        <v>0</v>
      </c>
      <c r="AD137" s="107">
        <f>'2SEPT'!AE138+'3OCT'!AE137+'4NOV'!AD137+'5DEC'!AD137+'6JAN'!AD137+'7FEB'!AD137+'8MAR'!AD137+'9APR'!AD137+'10MAY'!AD137+'11JUN'!AD137+'12JUL'!AD137</f>
        <v>0</v>
      </c>
      <c r="AE137" s="73">
        <f>'2SEPT'!AF138+'3OCT'!AF137+'4NOV'!AE137+'5DEC'!AE137+'6JAN'!AE137+'7FEB'!AE137+'8MAR'!AE137+'9APR'!AE137+'10MAY'!AE137+'11JUN'!AE137+'12JUL'!AE137</f>
        <v>0</v>
      </c>
      <c r="AF137" s="73">
        <f>'2SEPT'!AG138+'3OCT'!AG137+'4NOV'!AF137+'5DEC'!AF137+'6JAN'!AF137+'7FEB'!AF137+'8MAR'!AF137+'9APR'!AF137+'10MAY'!AF137+'11JUN'!AF137+'12JUL'!AF137</f>
        <v>0</v>
      </c>
      <c r="AG137" s="73">
        <f>'2SEPT'!AH138+'3OCT'!AH137+'4NOV'!AG137+'5DEC'!AG137+'6JAN'!AG137+'7FEB'!AG137+'8MAR'!AG137+'9APR'!AG137+'10MAY'!AG137+'11JUN'!AG137+'12JUL'!AG137</f>
        <v>0</v>
      </c>
      <c r="AH137" s="110">
        <f>'2SEPT'!AI138+'3OCT'!AI137+'4NOV'!AH137+'5DEC'!AH137+'6JAN'!AH137+'7FEB'!AH137+'8MAR'!AH137+'9APR'!AH137+'10MAY'!AH137+'11JUN'!AH137+'12JUL'!AH137</f>
        <v>230577</v>
      </c>
      <c r="AI137" s="51">
        <f>ORIGINAL!AC138-'TOTAL PMTS'!AH137</f>
        <v>10049236.300000001</v>
      </c>
      <c r="AJ137" s="51">
        <f>ALLOCATION!Z138-'TOTAL PMTS'!AH137</f>
        <v>10049236.300000001</v>
      </c>
    </row>
    <row r="138" spans="1:36">
      <c r="A138" s="124" t="s">
        <v>148</v>
      </c>
      <c r="B138" s="125" t="s">
        <v>323</v>
      </c>
      <c r="C138" s="126" t="s">
        <v>183</v>
      </c>
      <c r="D138" s="73">
        <f>'2SEPT'!D139+'3OCT'!D138+'4NOV'!D138+'5DEC'!D138+'6JAN'!D138+'7FEB'!D138+'8MAR'!D138+'9APR'!D138+'10MAY'!D138+'11JUN'!D138+'12JUL'!D138</f>
        <v>1872412.3643999998</v>
      </c>
      <c r="E138" s="73">
        <f>'2SEPT'!E139+'3OCT'!E138+'4NOV'!E138+'5DEC'!E138+'6JAN'!E138+'7FEB'!E138+'8MAR'!E138+'9APR'!E138+'10MAY'!E138+'11JUN'!E138+'12JUL'!E138</f>
        <v>1025288.0908</v>
      </c>
      <c r="F138" s="73">
        <f>'2SEPT'!F139+'3OCT'!F138+'4NOV'!F138+'5DEC'!F138+'6JAN'!F138+'7FEB'!F138+'8MAR'!F138+'9APR'!F138+'10MAY'!F138+'11JUN'!F138+'12JUL'!F138</f>
        <v>731750.90460000001</v>
      </c>
      <c r="G138" s="73">
        <f>'2SEPT'!G139+'3OCT'!G138+'4NOV'!G138+'5DEC'!G138+'6JAN'!G138+'7FEB'!G138+'8MAR'!G138+'9APR'!G138+'10MAY'!G138+'11JUN'!G138+'12JUL'!G138</f>
        <v>509921.84259999997</v>
      </c>
      <c r="H138" s="73">
        <f>'2SEPT'!H139+'3OCT'!H138+'4NOV'!H138+'5DEC'!H138+'6JAN'!H138+'7FEB'!H138+'8MAR'!H138+'9APR'!H138+'10MAY'!H138+'11JUN'!H138+'12JUL'!H138</f>
        <v>385558.79759999999</v>
      </c>
      <c r="I138" s="104">
        <f>'2SEPT'!I139+'3OCT'!I138+'4NOV'!I138+'5DEC'!I138+'6JAN'!I138+'7FEB'!I138+'8MAR'!I138+'9APR'!I138+'10MAY'!I138+'11JUN'!I138+'12JUL'!I138</f>
        <v>4524932</v>
      </c>
      <c r="J138" s="73" t="e">
        <f>'2SEPT'!K139+'3OCT'!K138+'4NOV'!J138+'5DEC'!J138+'6JAN'!J138+'7FEB'!J138+'8MAR'!J138+'9APR'!J138+'10MAY'!J138+'11JUN'!J138+'12JUL'!J138</f>
        <v>#VALUE!</v>
      </c>
      <c r="K138" s="73">
        <f>'2SEPT'!L139+'3OCT'!L138+'4NOV'!K138+'5DEC'!K138+'6JAN'!K138+'7FEB'!K138+'8MAR'!K138+'9APR'!K138+'10MAY'!K138+'11JUN'!K138+'12JUL'!K138</f>
        <v>0</v>
      </c>
      <c r="L138" s="73">
        <f>'2SEPT'!M139+'3OCT'!M138+'4NOV'!L138+'5DEC'!L138+'6JAN'!L138+'7FEB'!L138+'8MAR'!L138+'9APR'!L138+'10MAY'!L138+'11JUN'!L138+'12JUL'!L138</f>
        <v>0</v>
      </c>
      <c r="M138" s="73">
        <f>'2SEPT'!N139+'3OCT'!N138+'4NOV'!M138+'5DEC'!M138+'6JAN'!M138+'7FEB'!M138+'8MAR'!M138+'9APR'!M138+'10MAY'!M138+'11JUN'!M138+'12JUL'!M138</f>
        <v>0</v>
      </c>
      <c r="N138" s="73">
        <f>'2SEPT'!O139+'3OCT'!O138+'4NOV'!N138+'5DEC'!N138+'6JAN'!N138+'7FEB'!N138+'8MAR'!N138+'9APR'!N138+'10MAY'!N138+'11JUN'!N138+'12JUL'!N138</f>
        <v>0</v>
      </c>
      <c r="O138" s="73">
        <f>'2SEPT'!P139+'3OCT'!P138+'4NOV'!O138+'5DEC'!O138+'6JAN'!O138+'7FEB'!O138+'8MAR'!O138+'9APR'!O138+'10MAY'!O138+'11JUN'!O138+'12JUL'!O138</f>
        <v>216800</v>
      </c>
      <c r="P138" s="73">
        <f>'2SEPT'!Q139+'3OCT'!Q138+'4NOV'!P138+'5DEC'!P138+'6JAN'!P138+'7FEB'!P138+'8MAR'!P138+'9APR'!P138+'10MAY'!P138+'11JUN'!P138+'12JUL'!P138</f>
        <v>0</v>
      </c>
      <c r="Q138" s="73">
        <f>'2SEPT'!R139+'3OCT'!R138+'4NOV'!Q138+'5DEC'!Q138+'6JAN'!Q138+'7FEB'!Q138+'8MAR'!Q138+'9APR'!Q138+'10MAY'!Q138+'11JUN'!Q138+'12JUL'!Q138</f>
        <v>0</v>
      </c>
      <c r="R138" s="73">
        <f>'2SEPT'!S139+'3OCT'!S138+'4NOV'!R138+'5DEC'!R138+'6JAN'!R138+'7FEB'!R138+'8MAR'!R138+'9APR'!R138+'10MAY'!R138+'11JUN'!R138+'12JUL'!R138</f>
        <v>0</v>
      </c>
      <c r="S138" s="73">
        <f>'2SEPT'!T139+'3OCT'!T138+'4NOV'!S138+'5DEC'!S138+'6JAN'!S138+'7FEB'!S138+'8MAR'!S138+'9APR'!S138+'10MAY'!S138+'11JUN'!S138+'12JUL'!S138</f>
        <v>0</v>
      </c>
      <c r="T138" s="105">
        <f>'2SEPT'!U139+'3OCT'!U138+'4NOV'!T138+'5DEC'!T138+'6JAN'!T138+'7FEB'!T138+'8MAR'!T138+'9APR'!T138+'10MAY'!T138+'11JUN'!T138+'12JUL'!T138</f>
        <v>0</v>
      </c>
      <c r="U138" s="73">
        <f>'2SEPT'!V139+'3OCT'!V138+'4NOV'!U138+'5DEC'!U138+'6JAN'!U138+'7FEB'!U138+'8MAR'!U138+'9APR'!U138+'10MAY'!U138+'11JUN'!U138+'12JUL'!U138</f>
        <v>0</v>
      </c>
      <c r="V138" s="73">
        <f>'2SEPT'!W139+'3OCT'!W138+'4NOV'!V138+'5DEC'!V138+'6JAN'!V138+'7FEB'!V138+'8MAR'!V138+'9APR'!V138+'10MAY'!V138+'11JUN'!V138+'12JUL'!V138</f>
        <v>0</v>
      </c>
      <c r="W138" s="73">
        <f>'2SEPT'!X139+'3OCT'!X138+'4NOV'!W138+'5DEC'!W138+'6JAN'!W138+'7FEB'!W138+'8MAR'!W138+'9APR'!W138+'10MAY'!W138+'11JUN'!W138+'12JUL'!W138</f>
        <v>0</v>
      </c>
      <c r="X138" s="73">
        <f>'2SEPT'!Y139+'3OCT'!Y138+'4NOV'!X138+'5DEC'!X138+'6JAN'!X138+'7FEB'!X138+'8MAR'!X138+'9APR'!X138+'10MAY'!X138+'11JUN'!X138+'12JUL'!X138</f>
        <v>0</v>
      </c>
      <c r="Y138" s="106">
        <f>'2SEPT'!Z139+'3OCT'!Z138+'4NOV'!Y138+'5DEC'!Y138+'6JAN'!Y138+'7FEB'!Y138+'8MAR'!Y138+'9APR'!Y138+'10MAY'!Y138+'11JUN'!Y138+'12JUL'!Y138</f>
        <v>0</v>
      </c>
      <c r="Z138" s="73">
        <f>'2SEPT'!AA139+'3OCT'!AA138+'4NOV'!Z138+'5DEC'!Z138+'6JAN'!Z138+'7FEB'!Z138+'8MAR'!Z138+'9APR'!Z138+'10MAY'!Z138+'11JUN'!Z138+'12JUL'!Z138</f>
        <v>0</v>
      </c>
      <c r="AA138" s="73">
        <f>'2SEPT'!AB139+'3OCT'!AB138+'4NOV'!AA138+'5DEC'!AA138+'6JAN'!AA138+'7FEB'!AA138+'8MAR'!AA138+'9APR'!AA138+'10MAY'!AA138+'11JUN'!AA138+'12JUL'!AA138</f>
        <v>120000</v>
      </c>
      <c r="AB138" s="73">
        <f>'2SEPT'!AC139+'3OCT'!AC138+'4NOV'!AB138+'5DEC'!AB138+'6JAN'!AB138+'7FEB'!AB138+'8MAR'!AB138+'9APR'!AB138+'10MAY'!AB138+'11JUN'!AB138+'12JUL'!AB138</f>
        <v>40901</v>
      </c>
      <c r="AC138" s="73">
        <f>'2SEPT'!AD139+'3OCT'!AD138+'4NOV'!AC138+'5DEC'!AC138+'6JAN'!AC138+'7FEB'!AC138+'8MAR'!AC138+'9APR'!AC138+'10MAY'!AC138+'11JUN'!AC138+'12JUL'!AC138</f>
        <v>50000</v>
      </c>
      <c r="AD138" s="107">
        <f>'2SEPT'!AE139+'3OCT'!AE138+'4NOV'!AD138+'5DEC'!AD138+'6JAN'!AD138+'7FEB'!AD138+'8MAR'!AD138+'9APR'!AD138+'10MAY'!AD138+'11JUN'!AD138+'12JUL'!AD138</f>
        <v>210901</v>
      </c>
      <c r="AE138" s="73">
        <f>'2SEPT'!AF139+'3OCT'!AF138+'4NOV'!AE138+'5DEC'!AE138+'6JAN'!AE138+'7FEB'!AE138+'8MAR'!AE138+'9APR'!AE138+'10MAY'!AE138+'11JUN'!AE138+'12JUL'!AE138</f>
        <v>0</v>
      </c>
      <c r="AF138" s="73">
        <f>'2SEPT'!AG139+'3OCT'!AG138+'4NOV'!AF138+'5DEC'!AF138+'6JAN'!AF138+'7FEB'!AF138+'8MAR'!AF138+'9APR'!AF138+'10MAY'!AF138+'11JUN'!AF138+'12JUL'!AF138</f>
        <v>0</v>
      </c>
      <c r="AG138" s="73">
        <f>'2SEPT'!AH139+'3OCT'!AH138+'4NOV'!AG138+'5DEC'!AG138+'6JAN'!AG138+'7FEB'!AG138+'8MAR'!AG138+'9APR'!AG138+'10MAY'!AG138+'11JUN'!AG138+'12JUL'!AG138</f>
        <v>0</v>
      </c>
      <c r="AH138" s="110">
        <f>'2SEPT'!AI139+'3OCT'!AI138+'4NOV'!AH138+'5DEC'!AH138+'6JAN'!AH138+'7FEB'!AH138+'8MAR'!AH138+'9APR'!AH138+'10MAY'!AH138+'11JUN'!AH138+'12JUL'!AH138</f>
        <v>4537174.3</v>
      </c>
      <c r="AI138" s="51">
        <f>ORIGINAL!AC139-'TOTAL PMTS'!AH138</f>
        <v>-4070837.5599999996</v>
      </c>
      <c r="AJ138" s="51">
        <f>ALLOCATION!Z139-'TOTAL PMTS'!AH138</f>
        <v>-2924028.5599999996</v>
      </c>
    </row>
    <row r="139" spans="1:36">
      <c r="A139" s="124" t="s">
        <v>149</v>
      </c>
      <c r="B139" s="125" t="s">
        <v>324</v>
      </c>
      <c r="C139" s="130" t="s">
        <v>190</v>
      </c>
      <c r="D139" s="73">
        <f>'2SEPT'!D140+'3OCT'!D139+'4NOV'!D139+'5DEC'!D139+'6JAN'!D139+'7FEB'!D139+'8MAR'!D139+'9APR'!D139+'10MAY'!D139+'11JUN'!D139+'12JUL'!D139</f>
        <v>276817.663</v>
      </c>
      <c r="E139" s="73">
        <f>'2SEPT'!E140+'3OCT'!E139+'4NOV'!E139+'5DEC'!E139+'6JAN'!E139+'7FEB'!E139+'8MAR'!E139+'9APR'!E139+'10MAY'!E139+'11JUN'!E139+'12JUL'!E139</f>
        <v>151577.19099999999</v>
      </c>
      <c r="F139" s="73">
        <f>'2SEPT'!F140+'3OCT'!F139+'4NOV'!F139+'5DEC'!F139+'6JAN'!F139+'7FEB'!F139+'8MAR'!F139+'9APR'!F139+'10MAY'!F139+'11JUN'!F139+'12JUL'!F139</f>
        <v>108181.5295</v>
      </c>
      <c r="G139" s="73">
        <f>'2SEPT'!G140+'3OCT'!G139+'4NOV'!G139+'5DEC'!G139+'6JAN'!G139+'7FEB'!G139+'8MAR'!G139+'9APR'!G139+'10MAY'!G139+'11JUN'!G139+'12JUL'!G139</f>
        <v>75385.914499999999</v>
      </c>
      <c r="H139" s="73">
        <f>'2SEPT'!H140+'3OCT'!H139+'4NOV'!H139+'5DEC'!H139+'6JAN'!H139+'7FEB'!H139+'8MAR'!H139+'9APR'!H139+'10MAY'!H139+'11JUN'!H139+'12JUL'!H139</f>
        <v>56999.701999999997</v>
      </c>
      <c r="I139" s="104">
        <f>'2SEPT'!I140+'3OCT'!I139+'4NOV'!I139+'5DEC'!I139+'6JAN'!I139+'7FEB'!I139+'8MAR'!I139+'9APR'!I139+'10MAY'!I139+'11JUN'!I139+'12JUL'!I139</f>
        <v>668962</v>
      </c>
      <c r="J139" s="73" t="e">
        <f>'2SEPT'!K140+'3OCT'!K139+'4NOV'!J139+'5DEC'!J139+'6JAN'!J139+'7FEB'!J139+'8MAR'!J139+'9APR'!J139+'10MAY'!J139+'11JUN'!J139+'12JUL'!J139</f>
        <v>#VALUE!</v>
      </c>
      <c r="K139" s="73">
        <f>'2SEPT'!L140+'3OCT'!L139+'4NOV'!K139+'5DEC'!K139+'6JAN'!K139+'7FEB'!K139+'8MAR'!K139+'9APR'!K139+'10MAY'!K139+'11JUN'!K139+'12JUL'!K139</f>
        <v>0</v>
      </c>
      <c r="L139" s="73">
        <f>'2SEPT'!M140+'3OCT'!M139+'4NOV'!L139+'5DEC'!L139+'6JAN'!L139+'7FEB'!L139+'8MAR'!L139+'9APR'!L139+'10MAY'!L139+'11JUN'!L139+'12JUL'!L139</f>
        <v>0</v>
      </c>
      <c r="M139" s="73">
        <f>'2SEPT'!N140+'3OCT'!N139+'4NOV'!M139+'5DEC'!M139+'6JAN'!M139+'7FEB'!M139+'8MAR'!M139+'9APR'!M139+'10MAY'!M139+'11JUN'!M139+'12JUL'!M139</f>
        <v>0</v>
      </c>
      <c r="N139" s="73">
        <f>'2SEPT'!O140+'3OCT'!O139+'4NOV'!N139+'5DEC'!N139+'6JAN'!N139+'7FEB'!N139+'8MAR'!N139+'9APR'!N139+'10MAY'!N139+'11JUN'!N139+'12JUL'!N139</f>
        <v>0</v>
      </c>
      <c r="O139" s="73">
        <f>'2SEPT'!P140+'3OCT'!P139+'4NOV'!O139+'5DEC'!O139+'6JAN'!O139+'7FEB'!O139+'8MAR'!O139+'9APR'!O139+'10MAY'!O139+'11JUN'!O139+'12JUL'!O139</f>
        <v>0</v>
      </c>
      <c r="P139" s="73">
        <f>'2SEPT'!Q140+'3OCT'!Q139+'4NOV'!P139+'5DEC'!P139+'6JAN'!P139+'7FEB'!P139+'8MAR'!P139+'9APR'!P139+'10MAY'!P139+'11JUN'!P139+'12JUL'!P139</f>
        <v>0</v>
      </c>
      <c r="Q139" s="73">
        <f>'2SEPT'!R140+'3OCT'!R139+'4NOV'!Q139+'5DEC'!Q139+'6JAN'!Q139+'7FEB'!Q139+'8MAR'!Q139+'9APR'!Q139+'10MAY'!Q139+'11JUN'!Q139+'12JUL'!Q139</f>
        <v>0</v>
      </c>
      <c r="R139" s="73">
        <f>'2SEPT'!S140+'3OCT'!S139+'4NOV'!R139+'5DEC'!R139+'6JAN'!R139+'7FEB'!R139+'8MAR'!R139+'9APR'!R139+'10MAY'!R139+'11JUN'!R139+'12JUL'!R139</f>
        <v>0</v>
      </c>
      <c r="S139" s="73">
        <f>'2SEPT'!T140+'3OCT'!T139+'4NOV'!S139+'5DEC'!S139+'6JAN'!S139+'7FEB'!S139+'8MAR'!S139+'9APR'!S139+'10MAY'!S139+'11JUN'!S139+'12JUL'!S139</f>
        <v>0</v>
      </c>
      <c r="T139" s="105">
        <f>'2SEPT'!U140+'3OCT'!U139+'4NOV'!T139+'5DEC'!T139+'6JAN'!T139+'7FEB'!T139+'8MAR'!T139+'9APR'!T139+'10MAY'!T139+'11JUN'!T139+'12JUL'!T139</f>
        <v>0</v>
      </c>
      <c r="U139" s="73">
        <f>'2SEPT'!V140+'3OCT'!V139+'4NOV'!U139+'5DEC'!U139+'6JAN'!U139+'7FEB'!U139+'8MAR'!U139+'9APR'!U139+'10MAY'!U139+'11JUN'!U139+'12JUL'!U139</f>
        <v>0</v>
      </c>
      <c r="V139" s="73">
        <f>'2SEPT'!W140+'3OCT'!W139+'4NOV'!V139+'5DEC'!V139+'6JAN'!V139+'7FEB'!V139+'8MAR'!V139+'9APR'!V139+'10MAY'!V139+'11JUN'!V139+'12JUL'!V139</f>
        <v>0</v>
      </c>
      <c r="W139" s="73">
        <f>'2SEPT'!X140+'3OCT'!X139+'4NOV'!W139+'5DEC'!W139+'6JAN'!W139+'7FEB'!W139+'8MAR'!W139+'9APR'!W139+'10MAY'!W139+'11JUN'!W139+'12JUL'!W139</f>
        <v>0</v>
      </c>
      <c r="X139" s="73">
        <f>'2SEPT'!Y140+'3OCT'!Y139+'4NOV'!X139+'5DEC'!X139+'6JAN'!X139+'7FEB'!X139+'8MAR'!X139+'9APR'!X139+'10MAY'!X139+'11JUN'!X139+'12JUL'!X139</f>
        <v>0</v>
      </c>
      <c r="Y139" s="106">
        <f>'2SEPT'!Z140+'3OCT'!Z139+'4NOV'!Y139+'5DEC'!Y139+'6JAN'!Y139+'7FEB'!Y139+'8MAR'!Y139+'9APR'!Y139+'10MAY'!Y139+'11JUN'!Y139+'12JUL'!Y139</f>
        <v>0</v>
      </c>
      <c r="Z139" s="73">
        <f>'2SEPT'!AA140+'3OCT'!AA139+'4NOV'!Z139+'5DEC'!Z139+'6JAN'!Z139+'7FEB'!Z139+'8MAR'!Z139+'9APR'!Z139+'10MAY'!Z139+'11JUN'!Z139+'12JUL'!Z139</f>
        <v>0</v>
      </c>
      <c r="AA139" s="73">
        <f>'2SEPT'!AB140+'3OCT'!AB139+'4NOV'!AA139+'5DEC'!AA139+'6JAN'!AA139+'7FEB'!AA139+'8MAR'!AA139+'9APR'!AA139+'10MAY'!AA139+'11JUN'!AA139+'12JUL'!AA139</f>
        <v>0</v>
      </c>
      <c r="AB139" s="73">
        <f>'2SEPT'!AC140+'3OCT'!AC139+'4NOV'!AB139+'5DEC'!AB139+'6JAN'!AB139+'7FEB'!AB139+'8MAR'!AB139+'9APR'!AB139+'10MAY'!AB139+'11JUN'!AB139+'12JUL'!AB139</f>
        <v>0</v>
      </c>
      <c r="AC139" s="73">
        <f>'2SEPT'!AD140+'3OCT'!AD139+'4NOV'!AC139+'5DEC'!AC139+'6JAN'!AC139+'7FEB'!AC139+'8MAR'!AC139+'9APR'!AC139+'10MAY'!AC139+'11JUN'!AC139+'12JUL'!AC139</f>
        <v>0</v>
      </c>
      <c r="AD139" s="107">
        <f>'2SEPT'!AE140+'3OCT'!AE139+'4NOV'!AD139+'5DEC'!AD139+'6JAN'!AD139+'7FEB'!AD139+'8MAR'!AD139+'9APR'!AD139+'10MAY'!AD139+'11JUN'!AD139+'12JUL'!AD139</f>
        <v>0</v>
      </c>
      <c r="AE139" s="73">
        <f>'2SEPT'!AF140+'3OCT'!AF139+'4NOV'!AE139+'5DEC'!AE139+'6JAN'!AE139+'7FEB'!AE139+'8MAR'!AE139+'9APR'!AE139+'10MAY'!AE139+'11JUN'!AE139+'12JUL'!AE139</f>
        <v>0</v>
      </c>
      <c r="AF139" s="73">
        <f>'2SEPT'!AG140+'3OCT'!AG139+'4NOV'!AF139+'5DEC'!AF139+'6JAN'!AF139+'7FEB'!AF139+'8MAR'!AF139+'9APR'!AF139+'10MAY'!AF139+'11JUN'!AF139+'12JUL'!AF139</f>
        <v>0</v>
      </c>
      <c r="AG139" s="73">
        <f>'2SEPT'!AH140+'3OCT'!AH139+'4NOV'!AG139+'5DEC'!AG139+'6JAN'!AG139+'7FEB'!AG139+'8MAR'!AG139+'9APR'!AG139+'10MAY'!AG139+'11JUN'!AG139+'12JUL'!AG139</f>
        <v>5000</v>
      </c>
      <c r="AH139" s="110">
        <f>'2SEPT'!AI140+'3OCT'!AI139+'4NOV'!AH139+'5DEC'!AH139+'6JAN'!AH139+'7FEB'!AH139+'8MAR'!AH139+'9APR'!AH139+'10MAY'!AH139+'11JUN'!AH139+'12JUL'!AH139</f>
        <v>3343711.74</v>
      </c>
      <c r="AI139" s="51">
        <f>ORIGINAL!AC140-'TOTAL PMTS'!AH139</f>
        <v>-3097888.74</v>
      </c>
      <c r="AJ139" s="51">
        <f>ALLOCATION!Z140-'TOTAL PMTS'!AH139</f>
        <v>-3097888.74</v>
      </c>
    </row>
    <row r="140" spans="1:36">
      <c r="A140" s="124" t="s">
        <v>150</v>
      </c>
      <c r="B140" s="125" t="s">
        <v>325</v>
      </c>
      <c r="C140" s="131" t="s">
        <v>181</v>
      </c>
      <c r="D140" s="73">
        <f>'2SEPT'!D141+'3OCT'!D140+'4NOV'!D140+'5DEC'!D140+'6JAN'!D140+'7FEB'!D140+'8MAR'!D140+'9APR'!D140+'10MAY'!D140+'11JUN'!D140+'12JUL'!D140</f>
        <v>54026.395199999999</v>
      </c>
      <c r="E140" s="73">
        <f>'2SEPT'!E141+'3OCT'!E140+'4NOV'!E140+'5DEC'!E140+'6JAN'!E140+'7FEB'!E140+'8MAR'!E140+'9APR'!E140+'10MAY'!E140+'11JUN'!E140+'12JUL'!E140</f>
        <v>29583.0864</v>
      </c>
      <c r="F140" s="73">
        <f>'2SEPT'!F141+'3OCT'!F140+'4NOV'!F140+'5DEC'!F140+'6JAN'!F140+'7FEB'!F140+'8MAR'!F140+'9APR'!F140+'10MAY'!F140+'11JUN'!F140+'12JUL'!F140</f>
        <v>21112.056799999998</v>
      </c>
      <c r="G140" s="73">
        <f>'2SEPT'!G141+'3OCT'!G140+'4NOV'!G140+'5DEC'!G140+'6JAN'!G140+'7FEB'!G140+'8MAR'!G140+'9APR'!G140+'10MAY'!G140+'11JUN'!G140+'12JUL'!G140</f>
        <v>14713.1608</v>
      </c>
      <c r="H140" s="73">
        <f>'2SEPT'!H141+'3OCT'!H140+'4NOV'!H140+'5DEC'!H140+'6JAN'!H140+'7FEB'!H140+'8MAR'!H140+'9APR'!H140+'10MAY'!H140+'11JUN'!H140+'12JUL'!H140</f>
        <v>11123.300800000001</v>
      </c>
      <c r="I140" s="104">
        <f>'2SEPT'!I141+'3OCT'!I140+'4NOV'!I140+'5DEC'!I140+'6JAN'!I140+'7FEB'!I140+'8MAR'!I140+'9APR'!I140+'10MAY'!I140+'11JUN'!I140+'12JUL'!I140</f>
        <v>130558</v>
      </c>
      <c r="J140" s="73" t="e">
        <f>'2SEPT'!K141+'3OCT'!K140+'4NOV'!J140+'5DEC'!J140+'6JAN'!J140+'7FEB'!J140+'8MAR'!J140+'9APR'!J140+'10MAY'!J140+'11JUN'!J140+'12JUL'!J140</f>
        <v>#VALUE!</v>
      </c>
      <c r="K140" s="73">
        <f>'2SEPT'!L141+'3OCT'!L140+'4NOV'!K140+'5DEC'!K140+'6JAN'!K140+'7FEB'!K140+'8MAR'!K140+'9APR'!K140+'10MAY'!K140+'11JUN'!K140+'12JUL'!K140</f>
        <v>0</v>
      </c>
      <c r="L140" s="73">
        <f>'2SEPT'!M141+'3OCT'!M140+'4NOV'!L140+'5DEC'!L140+'6JAN'!L140+'7FEB'!L140+'8MAR'!L140+'9APR'!L140+'10MAY'!L140+'11JUN'!L140+'12JUL'!L140</f>
        <v>0</v>
      </c>
      <c r="M140" s="73">
        <f>'2SEPT'!N141+'3OCT'!N140+'4NOV'!M140+'5DEC'!M140+'6JAN'!M140+'7FEB'!M140+'8MAR'!M140+'9APR'!M140+'10MAY'!M140+'11JUN'!M140+'12JUL'!M140</f>
        <v>0</v>
      </c>
      <c r="N140" s="73">
        <f>'2SEPT'!O141+'3OCT'!O140+'4NOV'!N140+'5DEC'!N140+'6JAN'!N140+'7FEB'!N140+'8MAR'!N140+'9APR'!N140+'10MAY'!N140+'11JUN'!N140+'12JUL'!N140</f>
        <v>0</v>
      </c>
      <c r="O140" s="73">
        <f>'2SEPT'!P141+'3OCT'!P140+'4NOV'!O140+'5DEC'!O140+'6JAN'!O140+'7FEB'!O140+'8MAR'!O140+'9APR'!O140+'10MAY'!O140+'11JUN'!O140+'12JUL'!O140</f>
        <v>0</v>
      </c>
      <c r="P140" s="73">
        <f>'2SEPT'!Q141+'3OCT'!Q140+'4NOV'!P140+'5DEC'!P140+'6JAN'!P140+'7FEB'!P140+'8MAR'!P140+'9APR'!P140+'10MAY'!P140+'11JUN'!P140+'12JUL'!P140</f>
        <v>0</v>
      </c>
      <c r="Q140" s="73">
        <f>'2SEPT'!R141+'3OCT'!R140+'4NOV'!Q140+'5DEC'!Q140+'6JAN'!Q140+'7FEB'!Q140+'8MAR'!Q140+'9APR'!Q140+'10MAY'!Q140+'11JUN'!Q140+'12JUL'!Q140</f>
        <v>0</v>
      </c>
      <c r="R140" s="73">
        <f>'2SEPT'!S141+'3OCT'!S140+'4NOV'!R140+'5DEC'!R140+'6JAN'!R140+'7FEB'!R140+'8MAR'!R140+'9APR'!R140+'10MAY'!R140+'11JUN'!R140+'12JUL'!R140</f>
        <v>0</v>
      </c>
      <c r="S140" s="73">
        <f>'2SEPT'!T141+'3OCT'!T140+'4NOV'!S140+'5DEC'!S140+'6JAN'!S140+'7FEB'!S140+'8MAR'!S140+'9APR'!S140+'10MAY'!S140+'11JUN'!S140+'12JUL'!S140</f>
        <v>0</v>
      </c>
      <c r="T140" s="105">
        <f>'2SEPT'!U141+'3OCT'!U140+'4NOV'!T140+'5DEC'!T140+'6JAN'!T140+'7FEB'!T140+'8MAR'!T140+'9APR'!T140+'10MAY'!T140+'11JUN'!T140+'12JUL'!T140</f>
        <v>0</v>
      </c>
      <c r="U140" s="73">
        <f>'2SEPT'!V141+'3OCT'!V140+'4NOV'!U140+'5DEC'!U140+'6JAN'!U140+'7FEB'!U140+'8MAR'!U140+'9APR'!U140+'10MAY'!U140+'11JUN'!U140+'12JUL'!U140</f>
        <v>0</v>
      </c>
      <c r="V140" s="73">
        <f>'2SEPT'!W141+'3OCT'!W140+'4NOV'!V140+'5DEC'!V140+'6JAN'!V140+'7FEB'!V140+'8MAR'!V140+'9APR'!V140+'10MAY'!V140+'11JUN'!V140+'12JUL'!V140</f>
        <v>0</v>
      </c>
      <c r="W140" s="73">
        <f>'2SEPT'!X141+'3OCT'!X140+'4NOV'!W140+'5DEC'!W140+'6JAN'!W140+'7FEB'!W140+'8MAR'!W140+'9APR'!W140+'10MAY'!W140+'11JUN'!W140+'12JUL'!W140</f>
        <v>0</v>
      </c>
      <c r="X140" s="73">
        <f>'2SEPT'!Y141+'3OCT'!Y140+'4NOV'!X140+'5DEC'!X140+'6JAN'!X140+'7FEB'!X140+'8MAR'!X140+'9APR'!X140+'10MAY'!X140+'11JUN'!X140+'12JUL'!X140</f>
        <v>0</v>
      </c>
      <c r="Y140" s="106">
        <f>'2SEPT'!Z141+'3OCT'!Z140+'4NOV'!Y140+'5DEC'!Y140+'6JAN'!Y140+'7FEB'!Y140+'8MAR'!Y140+'9APR'!Y140+'10MAY'!Y140+'11JUN'!Y140+'12JUL'!Y140</f>
        <v>0</v>
      </c>
      <c r="Z140" s="73">
        <f>'2SEPT'!AA141+'3OCT'!AA140+'4NOV'!Z140+'5DEC'!Z140+'6JAN'!Z140+'7FEB'!Z140+'8MAR'!Z140+'9APR'!Z140+'10MAY'!Z140+'11JUN'!Z140+'12JUL'!Z140</f>
        <v>0</v>
      </c>
      <c r="AA140" s="73">
        <f>'2SEPT'!AB141+'3OCT'!AB140+'4NOV'!AA140+'5DEC'!AA140+'6JAN'!AA140+'7FEB'!AA140+'8MAR'!AA140+'9APR'!AA140+'10MAY'!AA140+'11JUN'!AA140+'12JUL'!AA140</f>
        <v>0</v>
      </c>
      <c r="AB140" s="73">
        <f>'2SEPT'!AC141+'3OCT'!AC140+'4NOV'!AB140+'5DEC'!AB140+'6JAN'!AB140+'7FEB'!AB140+'8MAR'!AB140+'9APR'!AB140+'10MAY'!AB140+'11JUN'!AB140+'12JUL'!AB140</f>
        <v>0</v>
      </c>
      <c r="AC140" s="73">
        <f>'2SEPT'!AD141+'3OCT'!AD140+'4NOV'!AC140+'5DEC'!AC140+'6JAN'!AC140+'7FEB'!AC140+'8MAR'!AC140+'9APR'!AC140+'10MAY'!AC140+'11JUN'!AC140+'12JUL'!AC140</f>
        <v>0</v>
      </c>
      <c r="AD140" s="107">
        <f>'2SEPT'!AE141+'3OCT'!AE140+'4NOV'!AD140+'5DEC'!AD140+'6JAN'!AD140+'7FEB'!AD140+'8MAR'!AD140+'9APR'!AD140+'10MAY'!AD140+'11JUN'!AD140+'12JUL'!AD140</f>
        <v>0</v>
      </c>
      <c r="AE140" s="73">
        <f>'2SEPT'!AF141+'3OCT'!AF140+'4NOV'!AE140+'5DEC'!AE140+'6JAN'!AE140+'7FEB'!AE140+'8MAR'!AE140+'9APR'!AE140+'10MAY'!AE140+'11JUN'!AE140+'12JUL'!AE140</f>
        <v>0</v>
      </c>
      <c r="AF140" s="73">
        <f>'2SEPT'!AG141+'3OCT'!AG140+'4NOV'!AF140+'5DEC'!AF140+'6JAN'!AF140+'7FEB'!AF140+'8MAR'!AF140+'9APR'!AF140+'10MAY'!AF140+'11JUN'!AF140+'12JUL'!AF140</f>
        <v>0</v>
      </c>
      <c r="AG140" s="73">
        <f>'2SEPT'!AH141+'3OCT'!AH140+'4NOV'!AG140+'5DEC'!AG140+'6JAN'!AG140+'7FEB'!AG140+'8MAR'!AG140+'9APR'!AG140+'10MAY'!AG140+'11JUN'!AG140+'12JUL'!AG140</f>
        <v>0</v>
      </c>
      <c r="AH140" s="110">
        <f>'2SEPT'!AI141+'3OCT'!AI140+'4NOV'!AH140+'5DEC'!AH140+'6JAN'!AH140+'7FEB'!AH140+'8MAR'!AH140+'9APR'!AH140+'10MAY'!AH140+'11JUN'!AH140+'12JUL'!AH140</f>
        <v>460215</v>
      </c>
      <c r="AI140" s="51">
        <f>ORIGINAL!AC141-'TOTAL PMTS'!AH140</f>
        <v>106903</v>
      </c>
      <c r="AJ140" s="51">
        <f>ALLOCATION!Z141-'TOTAL PMTS'!AH140</f>
        <v>152800.81999999995</v>
      </c>
    </row>
    <row r="141" spans="1:36">
      <c r="A141" s="124" t="s">
        <v>151</v>
      </c>
      <c r="B141" s="125" t="s">
        <v>326</v>
      </c>
      <c r="C141" s="126" t="s">
        <v>183</v>
      </c>
      <c r="D141" s="73">
        <f>'2SEPT'!D142+'3OCT'!D141+'4NOV'!D141+'5DEC'!D141+'6JAN'!D141+'7FEB'!D141+'8MAR'!D141+'9APR'!D141+'10MAY'!D141+'11JUN'!D141+'12JUL'!D141</f>
        <v>136892.37599999999</v>
      </c>
      <c r="E141" s="73">
        <f>'2SEPT'!E142+'3OCT'!E141+'4NOV'!E141+'5DEC'!E141+'6JAN'!E141+'7FEB'!E141+'8MAR'!E141+'9APR'!E141+'10MAY'!E141+'11JUN'!E141+'12JUL'!E141</f>
        <v>74958.232000000004</v>
      </c>
      <c r="F141" s="73">
        <f>'2SEPT'!F142+'3OCT'!F141+'4NOV'!F141+'5DEC'!F141+'6JAN'!F141+'7FEB'!F141+'8MAR'!F141+'9APR'!F141+'10MAY'!F141+'11JUN'!F141+'12JUL'!F141</f>
        <v>53497.884000000005</v>
      </c>
      <c r="G141" s="73">
        <f>'2SEPT'!G142+'3OCT'!G141+'4NOV'!G141+'5DEC'!G141+'6JAN'!G141+'7FEB'!G141+'8MAR'!G141+'9APR'!G141+'10MAY'!G141+'11JUN'!G141+'12JUL'!G141</f>
        <v>37281.403999999995</v>
      </c>
      <c r="H141" s="73">
        <f>'2SEPT'!H142+'3OCT'!H141+'4NOV'!H141+'5DEC'!H141+'6JAN'!H141+'7FEB'!H141+'8MAR'!H141+'9APR'!H141+'10MAY'!H141+'11JUN'!H141+'12JUL'!H141</f>
        <v>28188.103999999999</v>
      </c>
      <c r="I141" s="104">
        <f>'2SEPT'!I142+'3OCT'!I141+'4NOV'!I141+'5DEC'!I141+'6JAN'!I141+'7FEB'!I141+'8MAR'!I141+'9APR'!I141+'10MAY'!I141+'11JUN'!I141+'12JUL'!I141</f>
        <v>330818</v>
      </c>
      <c r="J141" s="73" t="e">
        <f>'2SEPT'!K142+'3OCT'!K141+'4NOV'!J141+'5DEC'!J141+'6JAN'!J141+'7FEB'!J141+'8MAR'!J141+'9APR'!J141+'10MAY'!J141+'11JUN'!J141+'12JUL'!J141</f>
        <v>#VALUE!</v>
      </c>
      <c r="K141" s="73">
        <f>'2SEPT'!L142+'3OCT'!L141+'4NOV'!K141+'5DEC'!K141+'6JAN'!K141+'7FEB'!K141+'8MAR'!K141+'9APR'!K141+'10MAY'!K141+'11JUN'!K141+'12JUL'!K141</f>
        <v>0</v>
      </c>
      <c r="L141" s="73">
        <f>'2SEPT'!M142+'3OCT'!M141+'4NOV'!L141+'5DEC'!L141+'6JAN'!L141+'7FEB'!L141+'8MAR'!L141+'9APR'!L141+'10MAY'!L141+'11JUN'!L141+'12JUL'!L141</f>
        <v>0</v>
      </c>
      <c r="M141" s="73">
        <f>'2SEPT'!N142+'3OCT'!N141+'4NOV'!M141+'5DEC'!M141+'6JAN'!M141+'7FEB'!M141+'8MAR'!M141+'9APR'!M141+'10MAY'!M141+'11JUN'!M141+'12JUL'!M141</f>
        <v>0</v>
      </c>
      <c r="N141" s="73">
        <f>'2SEPT'!O142+'3OCT'!O141+'4NOV'!N141+'5DEC'!N141+'6JAN'!N141+'7FEB'!N141+'8MAR'!N141+'9APR'!N141+'10MAY'!N141+'11JUN'!N141+'12JUL'!N141</f>
        <v>0</v>
      </c>
      <c r="O141" s="73">
        <f>'2SEPT'!P142+'3OCT'!P141+'4NOV'!O141+'5DEC'!O141+'6JAN'!O141+'7FEB'!O141+'8MAR'!O141+'9APR'!O141+'10MAY'!O141+'11JUN'!O141+'12JUL'!O141</f>
        <v>0</v>
      </c>
      <c r="P141" s="73">
        <f>'2SEPT'!Q142+'3OCT'!Q141+'4NOV'!P141+'5DEC'!P141+'6JAN'!P141+'7FEB'!P141+'8MAR'!P141+'9APR'!P141+'10MAY'!P141+'11JUN'!P141+'12JUL'!P141</f>
        <v>0</v>
      </c>
      <c r="Q141" s="73">
        <f>'2SEPT'!R142+'3OCT'!R141+'4NOV'!Q141+'5DEC'!Q141+'6JAN'!Q141+'7FEB'!Q141+'8MAR'!Q141+'9APR'!Q141+'10MAY'!Q141+'11JUN'!Q141+'12JUL'!Q141</f>
        <v>0</v>
      </c>
      <c r="R141" s="73">
        <f>'2SEPT'!S142+'3OCT'!S141+'4NOV'!R141+'5DEC'!R141+'6JAN'!R141+'7FEB'!R141+'8MAR'!R141+'9APR'!R141+'10MAY'!R141+'11JUN'!R141+'12JUL'!R141</f>
        <v>0</v>
      </c>
      <c r="S141" s="73">
        <f>'2SEPT'!T142+'3OCT'!T141+'4NOV'!S141+'5DEC'!S141+'6JAN'!S141+'7FEB'!S141+'8MAR'!S141+'9APR'!S141+'10MAY'!S141+'11JUN'!S141+'12JUL'!S141</f>
        <v>0</v>
      </c>
      <c r="T141" s="105">
        <f>'2SEPT'!U142+'3OCT'!U141+'4NOV'!T141+'5DEC'!T141+'6JAN'!T141+'7FEB'!T141+'8MAR'!T141+'9APR'!T141+'10MAY'!T141+'11JUN'!T141+'12JUL'!T141</f>
        <v>0</v>
      </c>
      <c r="U141" s="73">
        <f>'2SEPT'!V142+'3OCT'!V141+'4NOV'!U141+'5DEC'!U141+'6JAN'!U141+'7FEB'!U141+'8MAR'!U141+'9APR'!U141+'10MAY'!U141+'11JUN'!U141+'12JUL'!U141</f>
        <v>0</v>
      </c>
      <c r="V141" s="73">
        <f>'2SEPT'!W142+'3OCT'!W141+'4NOV'!V141+'5DEC'!V141+'6JAN'!V141+'7FEB'!V141+'8MAR'!V141+'9APR'!V141+'10MAY'!V141+'11JUN'!V141+'12JUL'!V141</f>
        <v>0</v>
      </c>
      <c r="W141" s="73">
        <f>'2SEPT'!X142+'3OCT'!X141+'4NOV'!W141+'5DEC'!W141+'6JAN'!W141+'7FEB'!W141+'8MAR'!W141+'9APR'!W141+'10MAY'!W141+'11JUN'!W141+'12JUL'!W141</f>
        <v>0</v>
      </c>
      <c r="X141" s="73">
        <f>'2SEPT'!Y142+'3OCT'!Y141+'4NOV'!X141+'5DEC'!X141+'6JAN'!X141+'7FEB'!X141+'8MAR'!X141+'9APR'!X141+'10MAY'!X141+'11JUN'!X141+'12JUL'!X141</f>
        <v>0</v>
      </c>
      <c r="Y141" s="106">
        <f>'2SEPT'!Z142+'3OCT'!Z141+'4NOV'!Y141+'5DEC'!Y141+'6JAN'!Y141+'7FEB'!Y141+'8MAR'!Y141+'9APR'!Y141+'10MAY'!Y141+'11JUN'!Y141+'12JUL'!Y141</f>
        <v>0</v>
      </c>
      <c r="Z141" s="73">
        <f>'2SEPT'!AA142+'3OCT'!AA141+'4NOV'!Z141+'5DEC'!Z141+'6JAN'!Z141+'7FEB'!Z141+'8MAR'!Z141+'9APR'!Z141+'10MAY'!Z141+'11JUN'!Z141+'12JUL'!Z141</f>
        <v>0</v>
      </c>
      <c r="AA141" s="73">
        <f>'2SEPT'!AB142+'3OCT'!AB141+'4NOV'!AA141+'5DEC'!AA141+'6JAN'!AA141+'7FEB'!AA141+'8MAR'!AA141+'9APR'!AA141+'10MAY'!AA141+'11JUN'!AA141+'12JUL'!AA141</f>
        <v>0</v>
      </c>
      <c r="AB141" s="73">
        <f>'2SEPT'!AC142+'3OCT'!AC141+'4NOV'!AB141+'5DEC'!AB141+'6JAN'!AB141+'7FEB'!AB141+'8MAR'!AB141+'9APR'!AB141+'10MAY'!AB141+'11JUN'!AB141+'12JUL'!AB141</f>
        <v>0</v>
      </c>
      <c r="AC141" s="73">
        <f>'2SEPT'!AD142+'3OCT'!AD141+'4NOV'!AC141+'5DEC'!AC141+'6JAN'!AC141+'7FEB'!AC141+'8MAR'!AC141+'9APR'!AC141+'10MAY'!AC141+'11JUN'!AC141+'12JUL'!AC141</f>
        <v>0</v>
      </c>
      <c r="AD141" s="107">
        <f>'2SEPT'!AE142+'3OCT'!AE141+'4NOV'!AD141+'5DEC'!AD141+'6JAN'!AD141+'7FEB'!AD141+'8MAR'!AD141+'9APR'!AD141+'10MAY'!AD141+'11JUN'!AD141+'12JUL'!AD141</f>
        <v>0</v>
      </c>
      <c r="AE141" s="73">
        <f>'2SEPT'!AF142+'3OCT'!AF141+'4NOV'!AE141+'5DEC'!AE141+'6JAN'!AE141+'7FEB'!AE141+'8MAR'!AE141+'9APR'!AE141+'10MAY'!AE141+'11JUN'!AE141+'12JUL'!AE141</f>
        <v>0</v>
      </c>
      <c r="AF141" s="73">
        <f>'2SEPT'!AG142+'3OCT'!AG141+'4NOV'!AF141+'5DEC'!AF141+'6JAN'!AF141+'7FEB'!AF141+'8MAR'!AF141+'9APR'!AF141+'10MAY'!AF141+'11JUN'!AF141+'12JUL'!AF141</f>
        <v>0</v>
      </c>
      <c r="AG141" s="73">
        <f>'2SEPT'!AH142+'3OCT'!AH141+'4NOV'!AG141+'5DEC'!AG141+'6JAN'!AG141+'7FEB'!AG141+'8MAR'!AG141+'9APR'!AG141+'10MAY'!AG141+'11JUN'!AG141+'12JUL'!AG141</f>
        <v>0</v>
      </c>
      <c r="AH141" s="110">
        <f>'2SEPT'!AI142+'3OCT'!AI141+'4NOV'!AH141+'5DEC'!AH141+'6JAN'!AH141+'7FEB'!AH141+'8MAR'!AH141+'9APR'!AH141+'10MAY'!AH141+'11JUN'!AH141+'12JUL'!AH141</f>
        <v>216383</v>
      </c>
      <c r="AI141" s="51">
        <f>ORIGINAL!AC142-'TOTAL PMTS'!AH141</f>
        <v>2091344.2800000003</v>
      </c>
      <c r="AJ141" s="51">
        <f>ALLOCATION!Z142-'TOTAL PMTS'!AH141</f>
        <v>2091344.2800000003</v>
      </c>
    </row>
    <row r="142" spans="1:36">
      <c r="A142" s="124" t="s">
        <v>152</v>
      </c>
      <c r="B142" s="125" t="s">
        <v>327</v>
      </c>
      <c r="C142" s="129" t="s">
        <v>187</v>
      </c>
      <c r="D142" s="73">
        <f>'2SEPT'!D143+'3OCT'!D142+'4NOV'!D142+'5DEC'!D142+'6JAN'!D142+'7FEB'!D142+'8MAR'!D142+'9APR'!D142+'10MAY'!D142+'11JUN'!D142+'12JUL'!D142</f>
        <v>266037.3358</v>
      </c>
      <c r="E142" s="73">
        <f>'2SEPT'!E143+'3OCT'!E142+'4NOV'!E142+'5DEC'!E142+'6JAN'!E142+'7FEB'!E142+'8MAR'!E142+'9APR'!E142+'10MAY'!E142+'11JUN'!E142+'12JUL'!E142</f>
        <v>145675.3806</v>
      </c>
      <c r="F142" s="73">
        <f>'2SEPT'!F143+'3OCT'!F142+'4NOV'!F142+'5DEC'!F142+'6JAN'!F142+'7FEB'!F142+'8MAR'!F142+'9APR'!F142+'10MAY'!F142+'11JUN'!F142+'12JUL'!F142</f>
        <v>103971.83470000001</v>
      </c>
      <c r="G142" s="73">
        <f>'2SEPT'!G143+'3OCT'!G142+'4NOV'!G142+'5DEC'!G142+'6JAN'!G142+'7FEB'!G142+'8MAR'!G142+'9APR'!G142+'10MAY'!G142+'11JUN'!G142+'12JUL'!G142</f>
        <v>72450.975699999995</v>
      </c>
      <c r="H142" s="73">
        <f>'2SEPT'!H143+'3OCT'!H142+'4NOV'!H142+'5DEC'!H142+'6JAN'!H142+'7FEB'!H142+'8MAR'!H142+'9APR'!H142+'10MAY'!H142+'11JUN'!H142+'12JUL'!H142</f>
        <v>54780.4732</v>
      </c>
      <c r="I142" s="104">
        <f>'2SEPT'!I143+'3OCT'!I142+'4NOV'!I142+'5DEC'!I142+'6JAN'!I142+'7FEB'!I142+'8MAR'!I142+'9APR'!I142+'10MAY'!I142+'11JUN'!I142+'12JUL'!I142</f>
        <v>642916</v>
      </c>
      <c r="J142" s="73" t="e">
        <f>'2SEPT'!K143+'3OCT'!K142+'4NOV'!J142+'5DEC'!J142+'6JAN'!J142+'7FEB'!J142+'8MAR'!J142+'9APR'!J142+'10MAY'!J142+'11JUN'!J142+'12JUL'!J142</f>
        <v>#VALUE!</v>
      </c>
      <c r="K142" s="73">
        <f>'2SEPT'!L143+'3OCT'!L142+'4NOV'!K142+'5DEC'!K142+'6JAN'!K142+'7FEB'!K142+'8MAR'!K142+'9APR'!K142+'10MAY'!K142+'11JUN'!K142+'12JUL'!K142</f>
        <v>0</v>
      </c>
      <c r="L142" s="73">
        <f>'2SEPT'!M143+'3OCT'!M142+'4NOV'!L142+'5DEC'!L142+'6JAN'!L142+'7FEB'!L142+'8MAR'!L142+'9APR'!L142+'10MAY'!L142+'11JUN'!L142+'12JUL'!L142</f>
        <v>0</v>
      </c>
      <c r="M142" s="73">
        <f>'2SEPT'!N143+'3OCT'!N142+'4NOV'!M142+'5DEC'!M142+'6JAN'!M142+'7FEB'!M142+'8MAR'!M142+'9APR'!M142+'10MAY'!M142+'11JUN'!M142+'12JUL'!M142</f>
        <v>0</v>
      </c>
      <c r="N142" s="73">
        <f>'2SEPT'!O143+'3OCT'!O142+'4NOV'!N142+'5DEC'!N142+'6JAN'!N142+'7FEB'!N142+'8MAR'!N142+'9APR'!N142+'10MAY'!N142+'11JUN'!N142+'12JUL'!N142</f>
        <v>0</v>
      </c>
      <c r="O142" s="73">
        <f>'2SEPT'!P143+'3OCT'!P142+'4NOV'!O142+'5DEC'!O142+'6JAN'!O142+'7FEB'!O142+'8MAR'!O142+'9APR'!O142+'10MAY'!O142+'11JUN'!O142+'12JUL'!O142</f>
        <v>31940</v>
      </c>
      <c r="P142" s="73">
        <f>'2SEPT'!Q143+'3OCT'!Q142+'4NOV'!P142+'5DEC'!P142+'6JAN'!P142+'7FEB'!P142+'8MAR'!P142+'9APR'!P142+'10MAY'!P142+'11JUN'!P142+'12JUL'!P142</f>
        <v>73117</v>
      </c>
      <c r="Q142" s="73">
        <f>'2SEPT'!R143+'3OCT'!R142+'4NOV'!Q142+'5DEC'!Q142+'6JAN'!Q142+'7FEB'!Q142+'8MAR'!Q142+'9APR'!Q142+'10MAY'!Q142+'11JUN'!Q142+'12JUL'!Q142</f>
        <v>0</v>
      </c>
      <c r="R142" s="73">
        <f>'2SEPT'!S143+'3OCT'!S142+'4NOV'!R142+'5DEC'!R142+'6JAN'!R142+'7FEB'!R142+'8MAR'!R142+'9APR'!R142+'10MAY'!R142+'11JUN'!R142+'12JUL'!R142</f>
        <v>0</v>
      </c>
      <c r="S142" s="73">
        <f>'2SEPT'!T143+'3OCT'!T142+'4NOV'!S142+'5DEC'!S142+'6JAN'!S142+'7FEB'!S142+'8MAR'!S142+'9APR'!S142+'10MAY'!S142+'11JUN'!S142+'12JUL'!S142</f>
        <v>0</v>
      </c>
      <c r="T142" s="105">
        <f>'2SEPT'!U143+'3OCT'!U142+'4NOV'!T142+'5DEC'!T142+'6JAN'!T142+'7FEB'!T142+'8MAR'!T142+'9APR'!T142+'10MAY'!T142+'11JUN'!T142+'12JUL'!T142</f>
        <v>0</v>
      </c>
      <c r="U142" s="73">
        <f>'2SEPT'!V143+'3OCT'!V142+'4NOV'!U142+'5DEC'!U142+'6JAN'!U142+'7FEB'!U142+'8MAR'!U142+'9APR'!U142+'10MAY'!U142+'11JUN'!U142+'12JUL'!U142</f>
        <v>0</v>
      </c>
      <c r="V142" s="73">
        <f>'2SEPT'!W143+'3OCT'!W142+'4NOV'!V142+'5DEC'!V142+'6JAN'!V142+'7FEB'!V142+'8MAR'!V142+'9APR'!V142+'10MAY'!V142+'11JUN'!V142+'12JUL'!V142</f>
        <v>644064</v>
      </c>
      <c r="W142" s="73">
        <f>'2SEPT'!X143+'3OCT'!X142+'4NOV'!W142+'5DEC'!W142+'6JAN'!W142+'7FEB'!W142+'8MAR'!W142+'9APR'!W142+'10MAY'!W142+'11JUN'!W142+'12JUL'!W142</f>
        <v>0</v>
      </c>
      <c r="X142" s="73">
        <f>'2SEPT'!Y143+'3OCT'!Y142+'4NOV'!X142+'5DEC'!X142+'6JAN'!X142+'7FEB'!X142+'8MAR'!X142+'9APR'!X142+'10MAY'!X142+'11JUN'!X142+'12JUL'!X142</f>
        <v>0</v>
      </c>
      <c r="Y142" s="106">
        <f>'2SEPT'!Z143+'3OCT'!Z142+'4NOV'!Y142+'5DEC'!Y142+'6JAN'!Y142+'7FEB'!Y142+'8MAR'!Y142+'9APR'!Y142+'10MAY'!Y142+'11JUN'!Y142+'12JUL'!Y142</f>
        <v>644064</v>
      </c>
      <c r="Z142" s="73">
        <f>'2SEPT'!AA143+'3OCT'!AA142+'4NOV'!Z142+'5DEC'!Z142+'6JAN'!Z142+'7FEB'!Z142+'8MAR'!Z142+'9APR'!Z142+'10MAY'!Z142+'11JUN'!Z142+'12JUL'!Z142</f>
        <v>106550</v>
      </c>
      <c r="AA142" s="73">
        <f>'2SEPT'!AB143+'3OCT'!AB142+'4NOV'!AA142+'5DEC'!AA142+'6JAN'!AA142+'7FEB'!AA142+'8MAR'!AA142+'9APR'!AA142+'10MAY'!AA142+'11JUN'!AA142+'12JUL'!AA142</f>
        <v>0</v>
      </c>
      <c r="AB142" s="73">
        <f>'2SEPT'!AC143+'3OCT'!AC142+'4NOV'!AB142+'5DEC'!AB142+'6JAN'!AB142+'7FEB'!AB142+'8MAR'!AB142+'9APR'!AB142+'10MAY'!AB142+'11JUN'!AB142+'12JUL'!AB142</f>
        <v>0</v>
      </c>
      <c r="AC142" s="73">
        <f>'2SEPT'!AD143+'3OCT'!AD142+'4NOV'!AC142+'5DEC'!AC142+'6JAN'!AC142+'7FEB'!AC142+'8MAR'!AC142+'9APR'!AC142+'10MAY'!AC142+'11JUN'!AC142+'12JUL'!AC142</f>
        <v>0</v>
      </c>
      <c r="AD142" s="107">
        <f>'2SEPT'!AE143+'3OCT'!AE142+'4NOV'!AD142+'5DEC'!AD142+'6JAN'!AD142+'7FEB'!AD142+'8MAR'!AD142+'9APR'!AD142+'10MAY'!AD142+'11JUN'!AD142+'12JUL'!AD142</f>
        <v>106550</v>
      </c>
      <c r="AE142" s="73">
        <f>'2SEPT'!AF143+'3OCT'!AF142+'4NOV'!AE142+'5DEC'!AE142+'6JAN'!AE142+'7FEB'!AE142+'8MAR'!AE142+'9APR'!AE142+'10MAY'!AE142+'11JUN'!AE142+'12JUL'!AE142</f>
        <v>0</v>
      </c>
      <c r="AF142" s="73">
        <f>'2SEPT'!AG143+'3OCT'!AG142+'4NOV'!AF142+'5DEC'!AF142+'6JAN'!AF142+'7FEB'!AF142+'8MAR'!AF142+'9APR'!AF142+'10MAY'!AF142+'11JUN'!AF142+'12JUL'!AF142</f>
        <v>0</v>
      </c>
      <c r="AG142" s="73">
        <f>'2SEPT'!AH143+'3OCT'!AH142+'4NOV'!AG142+'5DEC'!AG142+'6JAN'!AG142+'7FEB'!AG142+'8MAR'!AG142+'9APR'!AG142+'10MAY'!AG142+'11JUN'!AG142+'12JUL'!AG142</f>
        <v>0</v>
      </c>
      <c r="AH142" s="110">
        <f>'2SEPT'!AI143+'3OCT'!AI142+'4NOV'!AH142+'5DEC'!AH142+'6JAN'!AH142+'7FEB'!AH142+'8MAR'!AH142+'9APR'!AH142+'10MAY'!AH142+'11JUN'!AH142+'12JUL'!AH142</f>
        <v>1716052.1</v>
      </c>
      <c r="AI142" s="51">
        <f>ORIGINAL!AC143-'TOTAL PMTS'!AH142</f>
        <v>10208821</v>
      </c>
      <c r="AJ142" s="51">
        <f>ALLOCATION!Z143-'TOTAL PMTS'!AH142</f>
        <v>10208821</v>
      </c>
    </row>
    <row r="143" spans="1:36">
      <c r="A143" s="124" t="s">
        <v>153</v>
      </c>
      <c r="B143" s="125" t="s">
        <v>328</v>
      </c>
      <c r="C143" s="127" t="s">
        <v>185</v>
      </c>
      <c r="D143" s="73">
        <f>'2SEPT'!D144+'3OCT'!D143+'4NOV'!D143+'5DEC'!D143+'6JAN'!D143+'7FEB'!D143+'8MAR'!D143+'9APR'!D143+'10MAY'!D143+'11JUN'!D143+'12JUL'!D143</f>
        <v>1693049.3034000001</v>
      </c>
      <c r="E143" s="73">
        <f>'2SEPT'!E144+'3OCT'!E143+'4NOV'!E143+'5DEC'!E143+'6JAN'!E143+'7FEB'!E143+'8MAR'!E143+'9APR'!E143+'10MAY'!E143+'11JUN'!E143+'12JUL'!E143</f>
        <v>927073.8138</v>
      </c>
      <c r="F143" s="73">
        <f>'2SEPT'!F144+'3OCT'!F143+'4NOV'!F143+'5DEC'!F143+'6JAN'!F143+'7FEB'!F143+'8MAR'!F143+'9APR'!F143+'10MAY'!F143+'11JUN'!F143+'12JUL'!F143</f>
        <v>661655.16810000001</v>
      </c>
      <c r="G143" s="73">
        <f>'2SEPT'!G144+'3OCT'!G143+'4NOV'!G143+'5DEC'!G143+'6JAN'!G143+'7FEB'!G143+'8MAR'!G143+'9APR'!G143+'10MAY'!G143+'11JUN'!G143+'12JUL'!G143</f>
        <v>461074.5111</v>
      </c>
      <c r="H143" s="73">
        <f>'2SEPT'!H144+'3OCT'!H143+'4NOV'!H143+'5DEC'!H143+'6JAN'!H143+'7FEB'!H143+'8MAR'!H143+'9APR'!H143+'10MAY'!H143+'11JUN'!H143+'12JUL'!H143</f>
        <v>348623.20360000001</v>
      </c>
      <c r="I143" s="104">
        <f>'2SEPT'!I144+'3OCT'!I143+'4NOV'!I143+'5DEC'!I143+'6JAN'!I143+'7FEB'!I143+'8MAR'!I143+'9APR'!I143+'10MAY'!I143+'11JUN'!I143+'12JUL'!I143</f>
        <v>4091476</v>
      </c>
      <c r="J143" s="73" t="e">
        <f>'2SEPT'!K144+'3OCT'!K143+'4NOV'!J143+'5DEC'!J143+'6JAN'!J143+'7FEB'!J143+'8MAR'!J143+'9APR'!J143+'10MAY'!J143+'11JUN'!J143+'12JUL'!J143</f>
        <v>#VALUE!</v>
      </c>
      <c r="K143" s="73">
        <f>'2SEPT'!L144+'3OCT'!L143+'4NOV'!K143+'5DEC'!K143+'6JAN'!K143+'7FEB'!K143+'8MAR'!K143+'9APR'!K143+'10MAY'!K143+'11JUN'!K143+'12JUL'!K143</f>
        <v>0</v>
      </c>
      <c r="L143" s="73">
        <f>'2SEPT'!M144+'3OCT'!M143+'4NOV'!L143+'5DEC'!L143+'6JAN'!L143+'7FEB'!L143+'8MAR'!L143+'9APR'!L143+'10MAY'!L143+'11JUN'!L143+'12JUL'!L143</f>
        <v>0</v>
      </c>
      <c r="M143" s="73">
        <f>'2SEPT'!N144+'3OCT'!N143+'4NOV'!M143+'5DEC'!M143+'6JAN'!M143+'7FEB'!M143+'8MAR'!M143+'9APR'!M143+'10MAY'!M143+'11JUN'!M143+'12JUL'!M143</f>
        <v>0</v>
      </c>
      <c r="N143" s="73">
        <f>'2SEPT'!O144+'3OCT'!O143+'4NOV'!N143+'5DEC'!N143+'6JAN'!N143+'7FEB'!N143+'8MAR'!N143+'9APR'!N143+'10MAY'!N143+'11JUN'!N143+'12JUL'!N143</f>
        <v>0</v>
      </c>
      <c r="O143" s="73">
        <f>'2SEPT'!P144+'3OCT'!P143+'4NOV'!O143+'5DEC'!O143+'6JAN'!O143+'7FEB'!O143+'8MAR'!O143+'9APR'!O143+'10MAY'!O143+'11JUN'!O143+'12JUL'!O143</f>
        <v>153725</v>
      </c>
      <c r="P143" s="73">
        <f>'2SEPT'!Q144+'3OCT'!Q143+'4NOV'!P143+'5DEC'!P143+'6JAN'!P143+'7FEB'!P143+'8MAR'!P143+'9APR'!P143+'10MAY'!P143+'11JUN'!P143+'12JUL'!P143</f>
        <v>0</v>
      </c>
      <c r="Q143" s="73">
        <f>'2SEPT'!R144+'3OCT'!R143+'4NOV'!Q143+'5DEC'!Q143+'6JAN'!Q143+'7FEB'!Q143+'8MAR'!Q143+'9APR'!Q143+'10MAY'!Q143+'11JUN'!Q143+'12JUL'!Q143</f>
        <v>0</v>
      </c>
      <c r="R143" s="73">
        <f>'2SEPT'!S144+'3OCT'!S143+'4NOV'!R143+'5DEC'!R143+'6JAN'!R143+'7FEB'!R143+'8MAR'!R143+'9APR'!R143+'10MAY'!R143+'11JUN'!R143+'12JUL'!R143</f>
        <v>0</v>
      </c>
      <c r="S143" s="73">
        <f>'2SEPT'!T144+'3OCT'!T143+'4NOV'!S143+'5DEC'!S143+'6JAN'!S143+'7FEB'!S143+'8MAR'!S143+'9APR'!S143+'10MAY'!S143+'11JUN'!S143+'12JUL'!S143</f>
        <v>0</v>
      </c>
      <c r="T143" s="105">
        <f>'2SEPT'!U144+'3OCT'!U143+'4NOV'!T143+'5DEC'!T143+'6JAN'!T143+'7FEB'!T143+'8MAR'!T143+'9APR'!T143+'10MAY'!T143+'11JUN'!T143+'12JUL'!T143</f>
        <v>0</v>
      </c>
      <c r="U143" s="73">
        <f>'2SEPT'!V144+'3OCT'!V143+'4NOV'!U143+'5DEC'!U143+'6JAN'!U143+'7FEB'!U143+'8MAR'!U143+'9APR'!U143+'10MAY'!U143+'11JUN'!U143+'12JUL'!U143</f>
        <v>0</v>
      </c>
      <c r="V143" s="73">
        <f>'2SEPT'!W144+'3OCT'!W143+'4NOV'!V143+'5DEC'!V143+'6JAN'!V143+'7FEB'!V143+'8MAR'!V143+'9APR'!V143+'10MAY'!V143+'11JUN'!V143+'12JUL'!V143</f>
        <v>0</v>
      </c>
      <c r="W143" s="73">
        <f>'2SEPT'!X144+'3OCT'!X143+'4NOV'!W143+'5DEC'!W143+'6JAN'!W143+'7FEB'!W143+'8MAR'!W143+'9APR'!W143+'10MAY'!W143+'11JUN'!W143+'12JUL'!W143</f>
        <v>0</v>
      </c>
      <c r="X143" s="73">
        <f>'2SEPT'!Y144+'3OCT'!Y143+'4NOV'!X143+'5DEC'!X143+'6JAN'!X143+'7FEB'!X143+'8MAR'!X143+'9APR'!X143+'10MAY'!X143+'11JUN'!X143+'12JUL'!X143</f>
        <v>0</v>
      </c>
      <c r="Y143" s="106">
        <f>'2SEPT'!Z144+'3OCT'!Z143+'4NOV'!Y143+'5DEC'!Y143+'6JAN'!Y143+'7FEB'!Y143+'8MAR'!Y143+'9APR'!Y143+'10MAY'!Y143+'11JUN'!Y143+'12JUL'!Y143</f>
        <v>0</v>
      </c>
      <c r="Z143" s="73">
        <f>'2SEPT'!AA144+'3OCT'!AA143+'4NOV'!Z143+'5DEC'!Z143+'6JAN'!Z143+'7FEB'!Z143+'8MAR'!Z143+'9APR'!Z143+'10MAY'!Z143+'11JUN'!Z143+'12JUL'!Z143</f>
        <v>0</v>
      </c>
      <c r="AA143" s="73">
        <f>'2SEPT'!AB144+'3OCT'!AB143+'4NOV'!AA143+'5DEC'!AA143+'6JAN'!AA143+'7FEB'!AA143+'8MAR'!AA143+'9APR'!AA143+'10MAY'!AA143+'11JUN'!AA143+'12JUL'!AA143</f>
        <v>0</v>
      </c>
      <c r="AB143" s="73">
        <f>'2SEPT'!AC144+'3OCT'!AC143+'4NOV'!AB143+'5DEC'!AB143+'6JAN'!AB143+'7FEB'!AB143+'8MAR'!AB143+'9APR'!AB143+'10MAY'!AB143+'11JUN'!AB143+'12JUL'!AB143</f>
        <v>0</v>
      </c>
      <c r="AC143" s="73">
        <f>'2SEPT'!AD144+'3OCT'!AD143+'4NOV'!AC143+'5DEC'!AC143+'6JAN'!AC143+'7FEB'!AC143+'8MAR'!AC143+'9APR'!AC143+'10MAY'!AC143+'11JUN'!AC143+'12JUL'!AC143</f>
        <v>0</v>
      </c>
      <c r="AD143" s="107">
        <f>'2SEPT'!AE144+'3OCT'!AE143+'4NOV'!AD143+'5DEC'!AD143+'6JAN'!AD143+'7FEB'!AD143+'8MAR'!AD143+'9APR'!AD143+'10MAY'!AD143+'11JUN'!AD143+'12JUL'!AD143</f>
        <v>0</v>
      </c>
      <c r="AE143" s="73">
        <f>'2SEPT'!AF144+'3OCT'!AF143+'4NOV'!AE143+'5DEC'!AE143+'6JAN'!AE143+'7FEB'!AE143+'8MAR'!AE143+'9APR'!AE143+'10MAY'!AE143+'11JUN'!AE143+'12JUL'!AE143</f>
        <v>0</v>
      </c>
      <c r="AF143" s="73">
        <f>'2SEPT'!AG144+'3OCT'!AG143+'4NOV'!AF143+'5DEC'!AF143+'6JAN'!AF143+'7FEB'!AF143+'8MAR'!AF143+'9APR'!AF143+'10MAY'!AF143+'11JUN'!AF143+'12JUL'!AF143</f>
        <v>0</v>
      </c>
      <c r="AG143" s="73">
        <f>'2SEPT'!AH144+'3OCT'!AH143+'4NOV'!AG143+'5DEC'!AG143+'6JAN'!AG143+'7FEB'!AG143+'8MAR'!AG143+'9APR'!AG143+'10MAY'!AG143+'11JUN'!AG143+'12JUL'!AG143</f>
        <v>0</v>
      </c>
      <c r="AH143" s="110">
        <f>'2SEPT'!AI144+'3OCT'!AI143+'4NOV'!AH143+'5DEC'!AH143+'6JAN'!AH143+'7FEB'!AH143+'8MAR'!AH143+'9APR'!AH143+'10MAY'!AH143+'11JUN'!AH143+'12JUL'!AH143</f>
        <v>5133381.0999999996</v>
      </c>
      <c r="AI143" s="51">
        <f>ORIGINAL!AC144-'TOTAL PMTS'!AH143</f>
        <v>-5133381.0999999996</v>
      </c>
      <c r="AJ143" s="51">
        <f>ALLOCATION!Z144-'TOTAL PMTS'!AH143</f>
        <v>-4909948.42</v>
      </c>
    </row>
    <row r="144" spans="1:36">
      <c r="A144" s="124" t="s">
        <v>154</v>
      </c>
      <c r="B144" s="125" t="s">
        <v>329</v>
      </c>
      <c r="C144" s="131" t="s">
        <v>181</v>
      </c>
      <c r="D144" s="73">
        <f>'2SEPT'!D145+'3OCT'!D144+'4NOV'!D144+'5DEC'!D144+'6JAN'!D144+'7FEB'!D144+'8MAR'!D144+'9APR'!D144+'10MAY'!D144+'11JUN'!D144+'12JUL'!D144</f>
        <v>46776.326199999996</v>
      </c>
      <c r="E144" s="73">
        <f>'2SEPT'!E145+'3OCT'!E144+'4NOV'!E144+'5DEC'!E144+'6JAN'!E144+'7FEB'!E144+'8MAR'!E144+'9APR'!E144+'10MAY'!E144+'11JUN'!E144+'12JUL'!E144</f>
        <v>25613.953399999999</v>
      </c>
      <c r="F144" s="73">
        <f>'2SEPT'!F145+'3OCT'!F144+'4NOV'!F144+'5DEC'!F144+'6JAN'!F144+'7FEB'!F144+'8MAR'!F144+'9APR'!F144+'10MAY'!F144+'11JUN'!F144+'12JUL'!F144</f>
        <v>18281.748299999999</v>
      </c>
      <c r="G144" s="73">
        <f>'2SEPT'!G145+'3OCT'!G144+'4NOV'!G144+'5DEC'!G144+'6JAN'!G144+'7FEB'!G144+'8MAR'!G144+'9APR'!G144+'10MAY'!G144+'11JUN'!G144+'12JUL'!G144</f>
        <v>12739.097299999999</v>
      </c>
      <c r="H144" s="73">
        <f>'2SEPT'!H145+'3OCT'!H144+'4NOV'!H144+'5DEC'!H144+'6JAN'!H144+'7FEB'!H144+'8MAR'!H144+'9APR'!H144+'10MAY'!H144+'11JUN'!H144+'12JUL'!H144</f>
        <v>9631.8747999999996</v>
      </c>
      <c r="I144" s="104">
        <f>'2SEPT'!I145+'3OCT'!I144+'4NOV'!I144+'5DEC'!I144+'6JAN'!I144+'7FEB'!I144+'8MAR'!I144+'9APR'!I144+'10MAY'!I144+'11JUN'!I144+'12JUL'!I144</f>
        <v>113043</v>
      </c>
      <c r="J144" s="73" t="e">
        <f>'2SEPT'!K145+'3OCT'!K144+'4NOV'!J144+'5DEC'!J144+'6JAN'!J144+'7FEB'!J144+'8MAR'!J144+'9APR'!J144+'10MAY'!J144+'11JUN'!J144+'12JUL'!J144</f>
        <v>#VALUE!</v>
      </c>
      <c r="K144" s="73">
        <f>'2SEPT'!L145+'3OCT'!L144+'4NOV'!K144+'5DEC'!K144+'6JAN'!K144+'7FEB'!K144+'8MAR'!K144+'9APR'!K144+'10MAY'!K144+'11JUN'!K144+'12JUL'!K144</f>
        <v>0</v>
      </c>
      <c r="L144" s="73">
        <f>'2SEPT'!M145+'3OCT'!M144+'4NOV'!L144+'5DEC'!L144+'6JAN'!L144+'7FEB'!L144+'8MAR'!L144+'9APR'!L144+'10MAY'!L144+'11JUN'!L144+'12JUL'!L144</f>
        <v>0</v>
      </c>
      <c r="M144" s="73">
        <f>'2SEPT'!N145+'3OCT'!N144+'4NOV'!M144+'5DEC'!M144+'6JAN'!M144+'7FEB'!M144+'8MAR'!M144+'9APR'!M144+'10MAY'!M144+'11JUN'!M144+'12JUL'!M144</f>
        <v>0</v>
      </c>
      <c r="N144" s="73">
        <f>'2SEPT'!O145+'3OCT'!O144+'4NOV'!N144+'5DEC'!N144+'6JAN'!N144+'7FEB'!N144+'8MAR'!N144+'9APR'!N144+'10MAY'!N144+'11JUN'!N144+'12JUL'!N144</f>
        <v>0</v>
      </c>
      <c r="O144" s="73">
        <f>'2SEPT'!P145+'3OCT'!P144+'4NOV'!O144+'5DEC'!O144+'6JAN'!O144+'7FEB'!O144+'8MAR'!O144+'9APR'!O144+'10MAY'!O144+'11JUN'!O144+'12JUL'!O144</f>
        <v>13790</v>
      </c>
      <c r="P144" s="73">
        <f>'2SEPT'!Q145+'3OCT'!Q144+'4NOV'!P144+'5DEC'!P144+'6JAN'!P144+'7FEB'!P144+'8MAR'!P144+'9APR'!P144+'10MAY'!P144+'11JUN'!P144+'12JUL'!P144</f>
        <v>0</v>
      </c>
      <c r="Q144" s="73">
        <f>'2SEPT'!R145+'3OCT'!R144+'4NOV'!Q144+'5DEC'!Q144+'6JAN'!Q144+'7FEB'!Q144+'8MAR'!Q144+'9APR'!Q144+'10MAY'!Q144+'11JUN'!Q144+'12JUL'!Q144</f>
        <v>0</v>
      </c>
      <c r="R144" s="73">
        <f>'2SEPT'!S145+'3OCT'!S144+'4NOV'!R144+'5DEC'!R144+'6JAN'!R144+'7FEB'!R144+'8MAR'!R144+'9APR'!R144+'10MAY'!R144+'11JUN'!R144+'12JUL'!R144</f>
        <v>0</v>
      </c>
      <c r="S144" s="73">
        <f>'2SEPT'!T145+'3OCT'!T144+'4NOV'!S144+'5DEC'!S144+'6JAN'!S144+'7FEB'!S144+'8MAR'!S144+'9APR'!S144+'10MAY'!S144+'11JUN'!S144+'12JUL'!S144</f>
        <v>0</v>
      </c>
      <c r="T144" s="105">
        <f>'2SEPT'!U145+'3OCT'!U144+'4NOV'!T144+'5DEC'!T144+'6JAN'!T144+'7FEB'!T144+'8MAR'!T144+'9APR'!T144+'10MAY'!T144+'11JUN'!T144+'12JUL'!T144</f>
        <v>0</v>
      </c>
      <c r="U144" s="73">
        <f>'2SEPT'!V145+'3OCT'!V144+'4NOV'!U144+'5DEC'!U144+'6JAN'!U144+'7FEB'!U144+'8MAR'!U144+'9APR'!U144+'10MAY'!U144+'11JUN'!U144+'12JUL'!U144</f>
        <v>0</v>
      </c>
      <c r="V144" s="73">
        <f>'2SEPT'!W145+'3OCT'!W144+'4NOV'!V144+'5DEC'!V144+'6JAN'!V144+'7FEB'!V144+'8MAR'!V144+'9APR'!V144+'10MAY'!V144+'11JUN'!V144+'12JUL'!V144</f>
        <v>0</v>
      </c>
      <c r="W144" s="73">
        <f>'2SEPT'!X145+'3OCT'!X144+'4NOV'!W144+'5DEC'!W144+'6JAN'!W144+'7FEB'!W144+'8MAR'!W144+'9APR'!W144+'10MAY'!W144+'11JUN'!W144+'12JUL'!W144</f>
        <v>0</v>
      </c>
      <c r="X144" s="73">
        <f>'2SEPT'!Y145+'3OCT'!Y144+'4NOV'!X144+'5DEC'!X144+'6JAN'!X144+'7FEB'!X144+'8MAR'!X144+'9APR'!X144+'10MAY'!X144+'11JUN'!X144+'12JUL'!X144</f>
        <v>0</v>
      </c>
      <c r="Y144" s="106">
        <f>'2SEPT'!Z145+'3OCT'!Z144+'4NOV'!Y144+'5DEC'!Y144+'6JAN'!Y144+'7FEB'!Y144+'8MAR'!Y144+'9APR'!Y144+'10MAY'!Y144+'11JUN'!Y144+'12JUL'!Y144</f>
        <v>0</v>
      </c>
      <c r="Z144" s="73">
        <f>'2SEPT'!AA145+'3OCT'!AA144+'4NOV'!Z144+'5DEC'!Z144+'6JAN'!Z144+'7FEB'!Z144+'8MAR'!Z144+'9APR'!Z144+'10MAY'!Z144+'11JUN'!Z144+'12JUL'!Z144</f>
        <v>0</v>
      </c>
      <c r="AA144" s="73">
        <f>'2SEPT'!AB145+'3OCT'!AB144+'4NOV'!AA144+'5DEC'!AA144+'6JAN'!AA144+'7FEB'!AA144+'8MAR'!AA144+'9APR'!AA144+'10MAY'!AA144+'11JUN'!AA144+'12JUL'!AA144</f>
        <v>0</v>
      </c>
      <c r="AB144" s="73">
        <f>'2SEPT'!AC145+'3OCT'!AC144+'4NOV'!AB144+'5DEC'!AB144+'6JAN'!AB144+'7FEB'!AB144+'8MAR'!AB144+'9APR'!AB144+'10MAY'!AB144+'11JUN'!AB144+'12JUL'!AB144</f>
        <v>0</v>
      </c>
      <c r="AC144" s="73">
        <f>'2SEPT'!AD145+'3OCT'!AD144+'4NOV'!AC144+'5DEC'!AC144+'6JAN'!AC144+'7FEB'!AC144+'8MAR'!AC144+'9APR'!AC144+'10MAY'!AC144+'11JUN'!AC144+'12JUL'!AC144</f>
        <v>0</v>
      </c>
      <c r="AD144" s="107">
        <f>'2SEPT'!AE145+'3OCT'!AE144+'4NOV'!AD144+'5DEC'!AD144+'6JAN'!AD144+'7FEB'!AD144+'8MAR'!AD144+'9APR'!AD144+'10MAY'!AD144+'11JUN'!AD144+'12JUL'!AD144</f>
        <v>0</v>
      </c>
      <c r="AE144" s="73">
        <f>'2SEPT'!AF145+'3OCT'!AF144+'4NOV'!AE144+'5DEC'!AE144+'6JAN'!AE144+'7FEB'!AE144+'8MAR'!AE144+'9APR'!AE144+'10MAY'!AE144+'11JUN'!AE144+'12JUL'!AE144</f>
        <v>0</v>
      </c>
      <c r="AF144" s="73">
        <f>'2SEPT'!AG145+'3OCT'!AG144+'4NOV'!AF144+'5DEC'!AF144+'6JAN'!AF144+'7FEB'!AF144+'8MAR'!AF144+'9APR'!AF144+'10MAY'!AF144+'11JUN'!AF144+'12JUL'!AF144</f>
        <v>0</v>
      </c>
      <c r="AG144" s="73">
        <f>'2SEPT'!AH145+'3OCT'!AH144+'4NOV'!AG144+'5DEC'!AG144+'6JAN'!AG144+'7FEB'!AG144+'8MAR'!AG144+'9APR'!AG144+'10MAY'!AG144+'11JUN'!AG144+'12JUL'!AG144</f>
        <v>0</v>
      </c>
      <c r="AH144" s="110">
        <f>'2SEPT'!AI145+'3OCT'!AI144+'4NOV'!AH144+'5DEC'!AH144+'6JAN'!AH144+'7FEB'!AH144+'8MAR'!AH144+'9APR'!AH144+'10MAY'!AH144+'11JUN'!AH144+'12JUL'!AH144</f>
        <v>2416075.6800000002</v>
      </c>
      <c r="AI144" s="51">
        <f>ORIGINAL!AC145-'TOTAL PMTS'!AH144</f>
        <v>-2008821.6500000001</v>
      </c>
      <c r="AJ144" s="51">
        <f>ALLOCATION!Z145-'TOTAL PMTS'!AH144</f>
        <v>-2008821.6500000001</v>
      </c>
    </row>
    <row r="145" spans="1:36">
      <c r="A145" s="124" t="s">
        <v>155</v>
      </c>
      <c r="B145" s="125" t="s">
        <v>330</v>
      </c>
      <c r="C145" s="126" t="s">
        <v>183</v>
      </c>
      <c r="D145" s="73">
        <f>'2SEPT'!D146+'3OCT'!D145+'4NOV'!D145+'5DEC'!D145+'6JAN'!D145+'7FEB'!D145+'8MAR'!D145+'9APR'!D145+'10MAY'!D145+'11JUN'!D145+'12JUL'!D145</f>
        <v>90819.984200000006</v>
      </c>
      <c r="E145" s="73">
        <f>'2SEPT'!E146+'3OCT'!E145+'4NOV'!E145+'5DEC'!E145+'6JAN'!E145+'7FEB'!E145+'8MAR'!E145+'9APR'!E145+'10MAY'!E145+'11JUN'!E145+'12JUL'!E145</f>
        <v>49729.859400000001</v>
      </c>
      <c r="F145" s="73">
        <f>'2SEPT'!F146+'3OCT'!F145+'4NOV'!F145+'5DEC'!F145+'6JAN'!F145+'7FEB'!F145+'8MAR'!F145+'9APR'!F145+'10MAY'!F145+'11JUN'!F145+'12JUL'!F145</f>
        <v>35494.045299999998</v>
      </c>
      <c r="G145" s="73">
        <f>'2SEPT'!G146+'3OCT'!G145+'4NOV'!G145+'5DEC'!G145+'6JAN'!G145+'7FEB'!G145+'8MAR'!G145+'9APR'!G145+'10MAY'!G145+'11JUN'!G145+'12JUL'!G145</f>
        <v>24732.3043</v>
      </c>
      <c r="H145" s="73">
        <f>'2SEPT'!H146+'3OCT'!H145+'4NOV'!H145+'5DEC'!H145+'6JAN'!H145+'7FEB'!H145+'8MAR'!H145+'9APR'!H145+'10MAY'!H145+'11JUN'!H145+'12JUL'!H145</f>
        <v>18701.806799999998</v>
      </c>
      <c r="I145" s="104">
        <f>'2SEPT'!I146+'3OCT'!I145+'4NOV'!I145+'5DEC'!I145+'6JAN'!I145+'7FEB'!I145+'8MAR'!I145+'9APR'!I145+'10MAY'!I145+'11JUN'!I145+'12JUL'!I145</f>
        <v>219478</v>
      </c>
      <c r="J145" s="73" t="e">
        <f>'2SEPT'!K146+'3OCT'!K145+'4NOV'!J145+'5DEC'!J145+'6JAN'!J145+'7FEB'!J145+'8MAR'!J145+'9APR'!J145+'10MAY'!J145+'11JUN'!J145+'12JUL'!J145</f>
        <v>#VALUE!</v>
      </c>
      <c r="K145" s="73">
        <f>'2SEPT'!L146+'3OCT'!L145+'4NOV'!K145+'5DEC'!K145+'6JAN'!K145+'7FEB'!K145+'8MAR'!K145+'9APR'!K145+'10MAY'!K145+'11JUN'!K145+'12JUL'!K145</f>
        <v>0</v>
      </c>
      <c r="L145" s="73">
        <f>'2SEPT'!M146+'3OCT'!M145+'4NOV'!L145+'5DEC'!L145+'6JAN'!L145+'7FEB'!L145+'8MAR'!L145+'9APR'!L145+'10MAY'!L145+'11JUN'!L145+'12JUL'!L145</f>
        <v>0</v>
      </c>
      <c r="M145" s="73">
        <f>'2SEPT'!N146+'3OCT'!N145+'4NOV'!M145+'5DEC'!M145+'6JAN'!M145+'7FEB'!M145+'8MAR'!M145+'9APR'!M145+'10MAY'!M145+'11JUN'!M145+'12JUL'!M145</f>
        <v>0</v>
      </c>
      <c r="N145" s="73">
        <f>'2SEPT'!O146+'3OCT'!O145+'4NOV'!N145+'5DEC'!N145+'6JAN'!N145+'7FEB'!N145+'8MAR'!N145+'9APR'!N145+'10MAY'!N145+'11JUN'!N145+'12JUL'!N145</f>
        <v>0</v>
      </c>
      <c r="O145" s="73">
        <f>'2SEPT'!P146+'3OCT'!P145+'4NOV'!O145+'5DEC'!O145+'6JAN'!O145+'7FEB'!O145+'8MAR'!O145+'9APR'!O145+'10MAY'!O145+'11JUN'!O145+'12JUL'!O145</f>
        <v>0</v>
      </c>
      <c r="P145" s="73">
        <f>'2SEPT'!Q146+'3OCT'!Q145+'4NOV'!P145+'5DEC'!P145+'6JAN'!P145+'7FEB'!P145+'8MAR'!P145+'9APR'!P145+'10MAY'!P145+'11JUN'!P145+'12JUL'!P145</f>
        <v>0</v>
      </c>
      <c r="Q145" s="73">
        <f>'2SEPT'!R146+'3OCT'!R145+'4NOV'!Q145+'5DEC'!Q145+'6JAN'!Q145+'7FEB'!Q145+'8MAR'!Q145+'9APR'!Q145+'10MAY'!Q145+'11JUN'!Q145+'12JUL'!Q145</f>
        <v>0</v>
      </c>
      <c r="R145" s="73">
        <f>'2SEPT'!S146+'3OCT'!S145+'4NOV'!R145+'5DEC'!R145+'6JAN'!R145+'7FEB'!R145+'8MAR'!R145+'9APR'!R145+'10MAY'!R145+'11JUN'!R145+'12JUL'!R145</f>
        <v>0</v>
      </c>
      <c r="S145" s="73">
        <f>'2SEPT'!T146+'3OCT'!T145+'4NOV'!S145+'5DEC'!S145+'6JAN'!S145+'7FEB'!S145+'8MAR'!S145+'9APR'!S145+'10MAY'!S145+'11JUN'!S145+'12JUL'!S145</f>
        <v>0</v>
      </c>
      <c r="T145" s="105">
        <f>'2SEPT'!U146+'3OCT'!U145+'4NOV'!T145+'5DEC'!T145+'6JAN'!T145+'7FEB'!T145+'8MAR'!T145+'9APR'!T145+'10MAY'!T145+'11JUN'!T145+'12JUL'!T145</f>
        <v>0</v>
      </c>
      <c r="U145" s="73">
        <f>'2SEPT'!V146+'3OCT'!V145+'4NOV'!U145+'5DEC'!U145+'6JAN'!U145+'7FEB'!U145+'8MAR'!U145+'9APR'!U145+'10MAY'!U145+'11JUN'!U145+'12JUL'!U145</f>
        <v>0</v>
      </c>
      <c r="V145" s="73">
        <f>'2SEPT'!W146+'3OCT'!W145+'4NOV'!V145+'5DEC'!V145+'6JAN'!V145+'7FEB'!V145+'8MAR'!V145+'9APR'!V145+'10MAY'!V145+'11JUN'!V145+'12JUL'!V145</f>
        <v>0</v>
      </c>
      <c r="W145" s="73">
        <f>'2SEPT'!X146+'3OCT'!X145+'4NOV'!W145+'5DEC'!W145+'6JAN'!W145+'7FEB'!W145+'8MAR'!W145+'9APR'!W145+'10MAY'!W145+'11JUN'!W145+'12JUL'!W145</f>
        <v>0</v>
      </c>
      <c r="X145" s="73">
        <f>'2SEPT'!Y146+'3OCT'!Y145+'4NOV'!X145+'5DEC'!X145+'6JAN'!X145+'7FEB'!X145+'8MAR'!X145+'9APR'!X145+'10MAY'!X145+'11JUN'!X145+'12JUL'!X145</f>
        <v>0</v>
      </c>
      <c r="Y145" s="106">
        <f>'2SEPT'!Z146+'3OCT'!Z145+'4NOV'!Y145+'5DEC'!Y145+'6JAN'!Y145+'7FEB'!Y145+'8MAR'!Y145+'9APR'!Y145+'10MAY'!Y145+'11JUN'!Y145+'12JUL'!Y145</f>
        <v>0</v>
      </c>
      <c r="Z145" s="73">
        <f>'2SEPT'!AA146+'3OCT'!AA145+'4NOV'!Z145+'5DEC'!Z145+'6JAN'!Z145+'7FEB'!Z145+'8MAR'!Z145+'9APR'!Z145+'10MAY'!Z145+'11JUN'!Z145+'12JUL'!Z145</f>
        <v>0</v>
      </c>
      <c r="AA145" s="73">
        <f>'2SEPT'!AB146+'3OCT'!AB145+'4NOV'!AA145+'5DEC'!AA145+'6JAN'!AA145+'7FEB'!AA145+'8MAR'!AA145+'9APR'!AA145+'10MAY'!AA145+'11JUN'!AA145+'12JUL'!AA145</f>
        <v>0</v>
      </c>
      <c r="AB145" s="73">
        <f>'2SEPT'!AC146+'3OCT'!AC145+'4NOV'!AB145+'5DEC'!AB145+'6JAN'!AB145+'7FEB'!AB145+'8MAR'!AB145+'9APR'!AB145+'10MAY'!AB145+'11JUN'!AB145+'12JUL'!AB145</f>
        <v>0</v>
      </c>
      <c r="AC145" s="73">
        <f>'2SEPT'!AD146+'3OCT'!AD145+'4NOV'!AC145+'5DEC'!AC145+'6JAN'!AC145+'7FEB'!AC145+'8MAR'!AC145+'9APR'!AC145+'10MAY'!AC145+'11JUN'!AC145+'12JUL'!AC145</f>
        <v>0</v>
      </c>
      <c r="AD145" s="107">
        <f>'2SEPT'!AE146+'3OCT'!AE145+'4NOV'!AD145+'5DEC'!AD145+'6JAN'!AD145+'7FEB'!AD145+'8MAR'!AD145+'9APR'!AD145+'10MAY'!AD145+'11JUN'!AD145+'12JUL'!AD145</f>
        <v>0</v>
      </c>
      <c r="AE145" s="73">
        <f>'2SEPT'!AF146+'3OCT'!AF145+'4NOV'!AE145+'5DEC'!AE145+'6JAN'!AE145+'7FEB'!AE145+'8MAR'!AE145+'9APR'!AE145+'10MAY'!AE145+'11JUN'!AE145+'12JUL'!AE145</f>
        <v>0</v>
      </c>
      <c r="AF145" s="73">
        <f>'2SEPT'!AG146+'3OCT'!AG145+'4NOV'!AF145+'5DEC'!AF145+'6JAN'!AF145+'7FEB'!AF145+'8MAR'!AF145+'9APR'!AF145+'10MAY'!AF145+'11JUN'!AF145+'12JUL'!AF145</f>
        <v>0</v>
      </c>
      <c r="AG145" s="73">
        <f>'2SEPT'!AH146+'3OCT'!AH145+'4NOV'!AG145+'5DEC'!AG145+'6JAN'!AG145+'7FEB'!AG145+'8MAR'!AG145+'9APR'!AG145+'10MAY'!AG145+'11JUN'!AG145+'12JUL'!AG145</f>
        <v>0</v>
      </c>
      <c r="AH145" s="110">
        <f>'2SEPT'!AI146+'3OCT'!AI145+'4NOV'!AH145+'5DEC'!AH145+'6JAN'!AH145+'7FEB'!AH145+'8MAR'!AH145+'9APR'!AH145+'10MAY'!AH145+'11JUN'!AH145+'12JUL'!AH145</f>
        <v>189658.03</v>
      </c>
      <c r="AI145" s="51">
        <f>ORIGINAL!AC146-'TOTAL PMTS'!AH145</f>
        <v>-73470.62</v>
      </c>
      <c r="AJ145" s="51">
        <f>ALLOCATION!Z146-'TOTAL PMTS'!AH145</f>
        <v>-73470.62</v>
      </c>
    </row>
    <row r="146" spans="1:36">
      <c r="A146" s="124" t="s">
        <v>156</v>
      </c>
      <c r="B146" s="125" t="s">
        <v>331</v>
      </c>
      <c r="C146" s="132" t="s">
        <v>201</v>
      </c>
      <c r="D146" s="73">
        <f>'2SEPT'!D147+'3OCT'!D146+'4NOV'!D146+'5DEC'!D146+'6JAN'!D146+'7FEB'!D146+'8MAR'!D146+'9APR'!D146+'10MAY'!D146+'11JUN'!D146+'12JUL'!D146</f>
        <v>25830.123</v>
      </c>
      <c r="E146" s="73">
        <f>'2SEPT'!E147+'3OCT'!E146+'4NOV'!E146+'5DEC'!E146+'6JAN'!E146+'7FEB'!E146+'8MAR'!E146+'9APR'!E146+'10MAY'!E146+'11JUN'!E146+'12JUL'!E146</f>
        <v>14142.411</v>
      </c>
      <c r="F146" s="73">
        <f>'2SEPT'!F147+'3OCT'!F146+'4NOV'!F146+'5DEC'!F146+'6JAN'!F146+'7FEB'!F146+'8MAR'!F146+'9APR'!F146+'10MAY'!F146+'11JUN'!F146+'12JUL'!F146</f>
        <v>10093.9195</v>
      </c>
      <c r="G146" s="73">
        <f>'2SEPT'!G147+'3OCT'!G146+'4NOV'!G146+'5DEC'!G146+'6JAN'!G146+'7FEB'!G146+'8MAR'!G146+'9APR'!G146+'10MAY'!G146+'11JUN'!G146+'12JUL'!G146</f>
        <v>7034.0045</v>
      </c>
      <c r="H146" s="73">
        <f>'2SEPT'!H147+'3OCT'!H146+'4NOV'!H146+'5DEC'!H146+'6JAN'!H146+'7FEB'!H146+'8MAR'!H146+'9APR'!H146+'10MAY'!H146+'11JUN'!H146+'12JUL'!H146</f>
        <v>5318.5419999999995</v>
      </c>
      <c r="I146" s="104">
        <f>'2SEPT'!I147+'3OCT'!I146+'4NOV'!I146+'5DEC'!I146+'6JAN'!I146+'7FEB'!I146+'8MAR'!I146+'9APR'!I146+'10MAY'!I146+'11JUN'!I146+'12JUL'!I146</f>
        <v>62419</v>
      </c>
      <c r="J146" s="73" t="e">
        <f>'2SEPT'!K147+'3OCT'!K146+'4NOV'!J146+'5DEC'!J146+'6JAN'!J146+'7FEB'!J146+'8MAR'!J146+'9APR'!J146+'10MAY'!J146+'11JUN'!J146+'12JUL'!J146</f>
        <v>#VALUE!</v>
      </c>
      <c r="K146" s="73">
        <f>'2SEPT'!L147+'3OCT'!L146+'4NOV'!K146+'5DEC'!K146+'6JAN'!K146+'7FEB'!K146+'8MAR'!K146+'9APR'!K146+'10MAY'!K146+'11JUN'!K146+'12JUL'!K146</f>
        <v>0</v>
      </c>
      <c r="L146" s="73">
        <f>'2SEPT'!M147+'3OCT'!M146+'4NOV'!L146+'5DEC'!L146+'6JAN'!L146+'7FEB'!L146+'8MAR'!L146+'9APR'!L146+'10MAY'!L146+'11JUN'!L146+'12JUL'!L146</f>
        <v>0</v>
      </c>
      <c r="M146" s="73">
        <f>'2SEPT'!N147+'3OCT'!N146+'4NOV'!M146+'5DEC'!M146+'6JAN'!M146+'7FEB'!M146+'8MAR'!M146+'9APR'!M146+'10MAY'!M146+'11JUN'!M146+'12JUL'!M146</f>
        <v>0</v>
      </c>
      <c r="N146" s="73">
        <f>'2SEPT'!O147+'3OCT'!O146+'4NOV'!N146+'5DEC'!N146+'6JAN'!N146+'7FEB'!N146+'8MAR'!N146+'9APR'!N146+'10MAY'!N146+'11JUN'!N146+'12JUL'!N146</f>
        <v>0</v>
      </c>
      <c r="O146" s="73">
        <f>'2SEPT'!P147+'3OCT'!P146+'4NOV'!O146+'5DEC'!O146+'6JAN'!O146+'7FEB'!O146+'8MAR'!O146+'9APR'!O146+'10MAY'!O146+'11JUN'!O146+'12JUL'!O146</f>
        <v>0</v>
      </c>
      <c r="P146" s="73">
        <f>'2SEPT'!Q147+'3OCT'!Q146+'4NOV'!P146+'5DEC'!P146+'6JAN'!P146+'7FEB'!P146+'8MAR'!P146+'9APR'!P146+'10MAY'!P146+'11JUN'!P146+'12JUL'!P146</f>
        <v>0</v>
      </c>
      <c r="Q146" s="73">
        <f>'2SEPT'!R147+'3OCT'!R146+'4NOV'!Q146+'5DEC'!Q146+'6JAN'!Q146+'7FEB'!Q146+'8MAR'!Q146+'9APR'!Q146+'10MAY'!Q146+'11JUN'!Q146+'12JUL'!Q146</f>
        <v>0</v>
      </c>
      <c r="R146" s="73">
        <f>'2SEPT'!S147+'3OCT'!S146+'4NOV'!R146+'5DEC'!R146+'6JAN'!R146+'7FEB'!R146+'8MAR'!R146+'9APR'!R146+'10MAY'!R146+'11JUN'!R146+'12JUL'!R146</f>
        <v>0</v>
      </c>
      <c r="S146" s="73">
        <f>'2SEPT'!T147+'3OCT'!T146+'4NOV'!S146+'5DEC'!S146+'6JAN'!S146+'7FEB'!S146+'8MAR'!S146+'9APR'!S146+'10MAY'!S146+'11JUN'!S146+'12JUL'!S146</f>
        <v>0</v>
      </c>
      <c r="T146" s="105">
        <f>'2SEPT'!U147+'3OCT'!U146+'4NOV'!T146+'5DEC'!T146+'6JAN'!T146+'7FEB'!T146+'8MAR'!T146+'9APR'!T146+'10MAY'!T146+'11JUN'!T146+'12JUL'!T146</f>
        <v>0</v>
      </c>
      <c r="U146" s="73">
        <f>'2SEPT'!V147+'3OCT'!V146+'4NOV'!U146+'5DEC'!U146+'6JAN'!U146+'7FEB'!U146+'8MAR'!U146+'9APR'!U146+'10MAY'!U146+'11JUN'!U146+'12JUL'!U146</f>
        <v>0</v>
      </c>
      <c r="V146" s="73">
        <f>'2SEPT'!W147+'3OCT'!W146+'4NOV'!V146+'5DEC'!V146+'6JAN'!V146+'7FEB'!V146+'8MAR'!V146+'9APR'!V146+'10MAY'!V146+'11JUN'!V146+'12JUL'!V146</f>
        <v>0</v>
      </c>
      <c r="W146" s="73">
        <f>'2SEPT'!X147+'3OCT'!X146+'4NOV'!W146+'5DEC'!W146+'6JAN'!W146+'7FEB'!W146+'8MAR'!W146+'9APR'!W146+'10MAY'!W146+'11JUN'!W146+'12JUL'!W146</f>
        <v>0</v>
      </c>
      <c r="X146" s="73">
        <f>'2SEPT'!Y147+'3OCT'!Y146+'4NOV'!X146+'5DEC'!X146+'6JAN'!X146+'7FEB'!X146+'8MAR'!X146+'9APR'!X146+'10MAY'!X146+'11JUN'!X146+'12JUL'!X146</f>
        <v>0</v>
      </c>
      <c r="Y146" s="106">
        <f>'2SEPT'!Z147+'3OCT'!Z146+'4NOV'!Y146+'5DEC'!Y146+'6JAN'!Y146+'7FEB'!Y146+'8MAR'!Y146+'9APR'!Y146+'10MAY'!Y146+'11JUN'!Y146+'12JUL'!Y146</f>
        <v>0</v>
      </c>
      <c r="Z146" s="73">
        <f>'2SEPT'!AA147+'3OCT'!AA146+'4NOV'!Z146+'5DEC'!Z146+'6JAN'!Z146+'7FEB'!Z146+'8MAR'!Z146+'9APR'!Z146+'10MAY'!Z146+'11JUN'!Z146+'12JUL'!Z146</f>
        <v>0</v>
      </c>
      <c r="AA146" s="73">
        <f>'2SEPT'!AB147+'3OCT'!AB146+'4NOV'!AA146+'5DEC'!AA146+'6JAN'!AA146+'7FEB'!AA146+'8MAR'!AA146+'9APR'!AA146+'10MAY'!AA146+'11JUN'!AA146+'12JUL'!AA146</f>
        <v>0</v>
      </c>
      <c r="AB146" s="73">
        <f>'2SEPT'!AC147+'3OCT'!AC146+'4NOV'!AB146+'5DEC'!AB146+'6JAN'!AB146+'7FEB'!AB146+'8MAR'!AB146+'9APR'!AB146+'10MAY'!AB146+'11JUN'!AB146+'12JUL'!AB146</f>
        <v>0</v>
      </c>
      <c r="AC146" s="73">
        <f>'2SEPT'!AD147+'3OCT'!AD146+'4NOV'!AC146+'5DEC'!AC146+'6JAN'!AC146+'7FEB'!AC146+'8MAR'!AC146+'9APR'!AC146+'10MAY'!AC146+'11JUN'!AC146+'12JUL'!AC146</f>
        <v>0</v>
      </c>
      <c r="AD146" s="107">
        <f>'2SEPT'!AE147+'3OCT'!AE146+'4NOV'!AD146+'5DEC'!AD146+'6JAN'!AD146+'7FEB'!AD146+'8MAR'!AD146+'9APR'!AD146+'10MAY'!AD146+'11JUN'!AD146+'12JUL'!AD146</f>
        <v>0</v>
      </c>
      <c r="AE146" s="73">
        <f>'2SEPT'!AF147+'3OCT'!AF146+'4NOV'!AE146+'5DEC'!AE146+'6JAN'!AE146+'7FEB'!AE146+'8MAR'!AE146+'9APR'!AE146+'10MAY'!AE146+'11JUN'!AE146+'12JUL'!AE146</f>
        <v>0</v>
      </c>
      <c r="AF146" s="73">
        <f>'2SEPT'!AG147+'3OCT'!AG146+'4NOV'!AF146+'5DEC'!AF146+'6JAN'!AF146+'7FEB'!AF146+'8MAR'!AF146+'9APR'!AF146+'10MAY'!AF146+'11JUN'!AF146+'12JUL'!AF146</f>
        <v>0</v>
      </c>
      <c r="AG146" s="73">
        <f>'2SEPT'!AH147+'3OCT'!AH146+'4NOV'!AG146+'5DEC'!AG146+'6JAN'!AG146+'7FEB'!AG146+'8MAR'!AG146+'9APR'!AG146+'10MAY'!AG146+'11JUN'!AG146+'12JUL'!AG146</f>
        <v>0</v>
      </c>
      <c r="AH146" s="110">
        <f>'2SEPT'!AI147+'3OCT'!AI146+'4NOV'!AH146+'5DEC'!AH146+'6JAN'!AH146+'7FEB'!AH146+'8MAR'!AH146+'9APR'!AH146+'10MAY'!AH146+'11JUN'!AH146+'12JUL'!AH146</f>
        <v>161343.41</v>
      </c>
      <c r="AI146" s="51">
        <f>ORIGINAL!AC147-'TOTAL PMTS'!AH146</f>
        <v>267633.04000000004</v>
      </c>
      <c r="AJ146" s="51">
        <f>ALLOCATION!Z147-'TOTAL PMTS'!AH146</f>
        <v>267633.04000000004</v>
      </c>
    </row>
    <row r="147" spans="1:36">
      <c r="A147" s="124" t="s">
        <v>157</v>
      </c>
      <c r="B147" s="125" t="s">
        <v>332</v>
      </c>
      <c r="C147" s="126" t="s">
        <v>183</v>
      </c>
      <c r="D147" s="73">
        <f>'2SEPT'!D148+'3OCT'!D147+'4NOV'!D147+'5DEC'!D147+'6JAN'!D147+'7FEB'!D147+'8MAR'!D147+'9APR'!D147+'10MAY'!D147+'11JUN'!D147+'12JUL'!D147</f>
        <v>94822.727400000003</v>
      </c>
      <c r="E147" s="73">
        <f>'2SEPT'!E148+'3OCT'!E147+'4NOV'!E147+'5DEC'!E147+'6JAN'!E147+'7FEB'!E147+'8MAR'!E147+'9APR'!E147+'10MAY'!E147+'11JUN'!E147+'12JUL'!E147</f>
        <v>51922.181799999998</v>
      </c>
      <c r="F147" s="73">
        <f>'2SEPT'!F148+'3OCT'!F147+'4NOV'!F147+'5DEC'!F147+'6JAN'!F147+'7FEB'!F147+'8MAR'!F147+'9APR'!F147+'10MAY'!F147+'11JUN'!F147+'12JUL'!F147</f>
        <v>37056.984100000001</v>
      </c>
      <c r="G147" s="73">
        <f>'2SEPT'!G148+'3OCT'!G147+'4NOV'!G147+'5DEC'!G147+'6JAN'!G147+'7FEB'!G147+'8MAR'!G147+'9APR'!G147+'10MAY'!G147+'11JUN'!G147+'12JUL'!G147</f>
        <v>25823.807099999998</v>
      </c>
      <c r="H147" s="73">
        <f>'2SEPT'!H148+'3OCT'!H147+'4NOV'!H147+'5DEC'!H147+'6JAN'!H147+'7FEB'!H147+'8MAR'!H147+'9APR'!H147+'10MAY'!H147+'11JUN'!H147+'12JUL'!H147</f>
        <v>19527.299599999998</v>
      </c>
      <c r="I147" s="104">
        <f>'2SEPT'!I148+'3OCT'!I147+'4NOV'!I147+'5DEC'!I147+'6JAN'!I147+'7FEB'!I147+'8MAR'!I147+'9APR'!I147+'10MAY'!I147+'11JUN'!I147+'12JUL'!I147</f>
        <v>229153</v>
      </c>
      <c r="J147" s="73" t="e">
        <f>'2SEPT'!K148+'3OCT'!K147+'4NOV'!J147+'5DEC'!J147+'6JAN'!J147+'7FEB'!J147+'8MAR'!J147+'9APR'!J147+'10MAY'!J147+'11JUN'!J147+'12JUL'!J147</f>
        <v>#VALUE!</v>
      </c>
      <c r="K147" s="73">
        <f>'2SEPT'!L148+'3OCT'!L147+'4NOV'!K147+'5DEC'!K147+'6JAN'!K147+'7FEB'!K147+'8MAR'!K147+'9APR'!K147+'10MAY'!K147+'11JUN'!K147+'12JUL'!K147</f>
        <v>0</v>
      </c>
      <c r="L147" s="73">
        <f>'2SEPT'!M148+'3OCT'!M147+'4NOV'!L147+'5DEC'!L147+'6JAN'!L147+'7FEB'!L147+'8MAR'!L147+'9APR'!L147+'10MAY'!L147+'11JUN'!L147+'12JUL'!L147</f>
        <v>0</v>
      </c>
      <c r="M147" s="73">
        <f>'2SEPT'!N148+'3OCT'!N147+'4NOV'!M147+'5DEC'!M147+'6JAN'!M147+'7FEB'!M147+'8MAR'!M147+'9APR'!M147+'10MAY'!M147+'11JUN'!M147+'12JUL'!M147</f>
        <v>0</v>
      </c>
      <c r="N147" s="73">
        <f>'2SEPT'!O148+'3OCT'!O147+'4NOV'!N147+'5DEC'!N147+'6JAN'!N147+'7FEB'!N147+'8MAR'!N147+'9APR'!N147+'10MAY'!N147+'11JUN'!N147+'12JUL'!N147</f>
        <v>0</v>
      </c>
      <c r="O147" s="73">
        <f>'2SEPT'!P148+'3OCT'!P147+'4NOV'!O147+'5DEC'!O147+'6JAN'!O147+'7FEB'!O147+'8MAR'!O147+'9APR'!O147+'10MAY'!O147+'11JUN'!O147+'12JUL'!O147</f>
        <v>0</v>
      </c>
      <c r="P147" s="73">
        <f>'2SEPT'!Q148+'3OCT'!Q147+'4NOV'!P147+'5DEC'!P147+'6JAN'!P147+'7FEB'!P147+'8MAR'!P147+'9APR'!P147+'10MAY'!P147+'11JUN'!P147+'12JUL'!P147</f>
        <v>0</v>
      </c>
      <c r="Q147" s="73">
        <f>'2SEPT'!R148+'3OCT'!R147+'4NOV'!Q147+'5DEC'!Q147+'6JAN'!Q147+'7FEB'!Q147+'8MAR'!Q147+'9APR'!Q147+'10MAY'!Q147+'11JUN'!Q147+'12JUL'!Q147</f>
        <v>0</v>
      </c>
      <c r="R147" s="73">
        <f>'2SEPT'!S148+'3OCT'!S147+'4NOV'!R147+'5DEC'!R147+'6JAN'!R147+'7FEB'!R147+'8MAR'!R147+'9APR'!R147+'10MAY'!R147+'11JUN'!R147+'12JUL'!R147</f>
        <v>0</v>
      </c>
      <c r="S147" s="73">
        <f>'2SEPT'!T148+'3OCT'!T147+'4NOV'!S147+'5DEC'!S147+'6JAN'!S147+'7FEB'!S147+'8MAR'!S147+'9APR'!S147+'10MAY'!S147+'11JUN'!S147+'12JUL'!S147</f>
        <v>0</v>
      </c>
      <c r="T147" s="105">
        <f>'2SEPT'!U148+'3OCT'!U147+'4NOV'!T147+'5DEC'!T147+'6JAN'!T147+'7FEB'!T147+'8MAR'!T147+'9APR'!T147+'10MAY'!T147+'11JUN'!T147+'12JUL'!T147</f>
        <v>0</v>
      </c>
      <c r="U147" s="73">
        <f>'2SEPT'!V148+'3OCT'!V147+'4NOV'!U147+'5DEC'!U147+'6JAN'!U147+'7FEB'!U147+'8MAR'!U147+'9APR'!U147+'10MAY'!U147+'11JUN'!U147+'12JUL'!U147</f>
        <v>0</v>
      </c>
      <c r="V147" s="73">
        <f>'2SEPT'!W148+'3OCT'!W147+'4NOV'!V147+'5DEC'!V147+'6JAN'!V147+'7FEB'!V147+'8MAR'!V147+'9APR'!V147+'10MAY'!V147+'11JUN'!V147+'12JUL'!V147</f>
        <v>0</v>
      </c>
      <c r="W147" s="73">
        <f>'2SEPT'!X148+'3OCT'!X147+'4NOV'!W147+'5DEC'!W147+'6JAN'!W147+'7FEB'!W147+'8MAR'!W147+'9APR'!W147+'10MAY'!W147+'11JUN'!W147+'12JUL'!W147</f>
        <v>0</v>
      </c>
      <c r="X147" s="73">
        <f>'2SEPT'!Y148+'3OCT'!Y147+'4NOV'!X147+'5DEC'!X147+'6JAN'!X147+'7FEB'!X147+'8MAR'!X147+'9APR'!X147+'10MAY'!X147+'11JUN'!X147+'12JUL'!X147</f>
        <v>0</v>
      </c>
      <c r="Y147" s="106">
        <f>'2SEPT'!Z148+'3OCT'!Z147+'4NOV'!Y147+'5DEC'!Y147+'6JAN'!Y147+'7FEB'!Y147+'8MAR'!Y147+'9APR'!Y147+'10MAY'!Y147+'11JUN'!Y147+'12JUL'!Y147</f>
        <v>0</v>
      </c>
      <c r="Z147" s="73">
        <f>'2SEPT'!AA148+'3OCT'!AA147+'4NOV'!Z147+'5DEC'!Z147+'6JAN'!Z147+'7FEB'!Z147+'8MAR'!Z147+'9APR'!Z147+'10MAY'!Z147+'11JUN'!Z147+'12JUL'!Z147</f>
        <v>0</v>
      </c>
      <c r="AA147" s="73">
        <f>'2SEPT'!AB148+'3OCT'!AB147+'4NOV'!AA147+'5DEC'!AA147+'6JAN'!AA147+'7FEB'!AA147+'8MAR'!AA147+'9APR'!AA147+'10MAY'!AA147+'11JUN'!AA147+'12JUL'!AA147</f>
        <v>0</v>
      </c>
      <c r="AB147" s="73">
        <f>'2SEPT'!AC148+'3OCT'!AC147+'4NOV'!AB147+'5DEC'!AB147+'6JAN'!AB147+'7FEB'!AB147+'8MAR'!AB147+'9APR'!AB147+'10MAY'!AB147+'11JUN'!AB147+'12JUL'!AB147</f>
        <v>0</v>
      </c>
      <c r="AC147" s="73">
        <f>'2SEPT'!AD148+'3OCT'!AD147+'4NOV'!AC147+'5DEC'!AC147+'6JAN'!AC147+'7FEB'!AC147+'8MAR'!AC147+'9APR'!AC147+'10MAY'!AC147+'11JUN'!AC147+'12JUL'!AC147</f>
        <v>0</v>
      </c>
      <c r="AD147" s="107">
        <f>'2SEPT'!AE148+'3OCT'!AE147+'4NOV'!AD147+'5DEC'!AD147+'6JAN'!AD147+'7FEB'!AD147+'8MAR'!AD147+'9APR'!AD147+'10MAY'!AD147+'11JUN'!AD147+'12JUL'!AD147</f>
        <v>0</v>
      </c>
      <c r="AE147" s="73">
        <f>'2SEPT'!AF148+'3OCT'!AF147+'4NOV'!AE147+'5DEC'!AE147+'6JAN'!AE147+'7FEB'!AE147+'8MAR'!AE147+'9APR'!AE147+'10MAY'!AE147+'11JUN'!AE147+'12JUL'!AE147</f>
        <v>0</v>
      </c>
      <c r="AF147" s="73">
        <f>'2SEPT'!AG148+'3OCT'!AG147+'4NOV'!AF147+'5DEC'!AF147+'6JAN'!AF147+'7FEB'!AF147+'8MAR'!AF147+'9APR'!AF147+'10MAY'!AF147+'11JUN'!AF147+'12JUL'!AF147</f>
        <v>0</v>
      </c>
      <c r="AG147" s="73">
        <f>'2SEPT'!AH148+'3OCT'!AH147+'4NOV'!AG147+'5DEC'!AG147+'6JAN'!AG147+'7FEB'!AG147+'8MAR'!AG147+'9APR'!AG147+'10MAY'!AG147+'11JUN'!AG147+'12JUL'!AG147</f>
        <v>0</v>
      </c>
      <c r="AH147" s="110">
        <f>'2SEPT'!AI148+'3OCT'!AI147+'4NOV'!AH147+'5DEC'!AH147+'6JAN'!AH147+'7FEB'!AH147+'8MAR'!AH147+'9APR'!AH147+'10MAY'!AH147+'11JUN'!AH147+'12JUL'!AH147</f>
        <v>170014.45</v>
      </c>
      <c r="AI147" s="51">
        <f>ORIGINAL!AC148-'TOTAL PMTS'!AH147</f>
        <v>731044.12999999989</v>
      </c>
      <c r="AJ147" s="51">
        <f>ALLOCATION!Z148-'TOTAL PMTS'!AH147</f>
        <v>731044.12999999989</v>
      </c>
    </row>
    <row r="148" spans="1:36">
      <c r="A148" s="124" t="s">
        <v>158</v>
      </c>
      <c r="B148" s="125" t="s">
        <v>333</v>
      </c>
      <c r="C148" s="131" t="s">
        <v>181</v>
      </c>
      <c r="D148" s="73">
        <f>'2SEPT'!D149+'3OCT'!D148+'4NOV'!D148+'5DEC'!D148+'6JAN'!D148+'7FEB'!D148+'8MAR'!D148+'9APR'!D148+'10MAY'!D148+'11JUN'!D148+'12JUL'!D148</f>
        <v>180994.82740000001</v>
      </c>
      <c r="E148" s="73">
        <f>'2SEPT'!E149+'3OCT'!E148+'4NOV'!E148+'5DEC'!E148+'6JAN'!E148+'7FEB'!E148+'8MAR'!E148+'9APR'!E148+'10MAY'!E148+'11JUN'!E148+'12JUL'!E148</f>
        <v>99108.881800000003</v>
      </c>
      <c r="F148" s="73">
        <f>'2SEPT'!F149+'3OCT'!F148+'4NOV'!F148+'5DEC'!F148+'6JAN'!F148+'7FEB'!F148+'8MAR'!F148+'9APR'!F148+'10MAY'!F148+'11JUN'!F148+'12JUL'!F148</f>
        <v>70733.134099999996</v>
      </c>
      <c r="G148" s="73">
        <f>'2SEPT'!G149+'3OCT'!G148+'4NOV'!G148+'5DEC'!G148+'6JAN'!G148+'7FEB'!G148+'8MAR'!G148+'9APR'!G148+'10MAY'!G148+'11JUN'!G148+'12JUL'!G148</f>
        <v>49289.4571</v>
      </c>
      <c r="H148" s="73">
        <f>'2SEPT'!H149+'3OCT'!H148+'4NOV'!H148+'5DEC'!H148+'6JAN'!H148+'7FEB'!H148+'8MAR'!H148+'9APR'!H148+'10MAY'!H148+'11JUN'!H148+'12JUL'!H148</f>
        <v>37271.6996</v>
      </c>
      <c r="I148" s="104">
        <f>'2SEPT'!I149+'3OCT'!I148+'4NOV'!I148+'5DEC'!I148+'6JAN'!I148+'7FEB'!I148+'8MAR'!I148+'9APR'!I148+'10MAY'!I148+'11JUN'!I148+'12JUL'!I148</f>
        <v>437398</v>
      </c>
      <c r="J148" s="73" t="e">
        <f>'2SEPT'!K149+'3OCT'!K148+'4NOV'!J148+'5DEC'!J148+'6JAN'!J148+'7FEB'!J148+'8MAR'!J148+'9APR'!J148+'10MAY'!J148+'11JUN'!J148+'12JUL'!J148</f>
        <v>#VALUE!</v>
      </c>
      <c r="K148" s="73">
        <f>'2SEPT'!L149+'3OCT'!L148+'4NOV'!K148+'5DEC'!K148+'6JAN'!K148+'7FEB'!K148+'8MAR'!K148+'9APR'!K148+'10MAY'!K148+'11JUN'!K148+'12JUL'!K148</f>
        <v>0</v>
      </c>
      <c r="L148" s="73">
        <f>'2SEPT'!M149+'3OCT'!M148+'4NOV'!L148+'5DEC'!L148+'6JAN'!L148+'7FEB'!L148+'8MAR'!L148+'9APR'!L148+'10MAY'!L148+'11JUN'!L148+'12JUL'!L148</f>
        <v>0</v>
      </c>
      <c r="M148" s="73">
        <f>'2SEPT'!N149+'3OCT'!N148+'4NOV'!M148+'5DEC'!M148+'6JAN'!M148+'7FEB'!M148+'8MAR'!M148+'9APR'!M148+'10MAY'!M148+'11JUN'!M148+'12JUL'!M148</f>
        <v>0</v>
      </c>
      <c r="N148" s="73">
        <f>'2SEPT'!O149+'3OCT'!O148+'4NOV'!N148+'5DEC'!N148+'6JAN'!N148+'7FEB'!N148+'8MAR'!N148+'9APR'!N148+'10MAY'!N148+'11JUN'!N148+'12JUL'!N148</f>
        <v>48752</v>
      </c>
      <c r="O148" s="73">
        <f>'2SEPT'!P149+'3OCT'!P148+'4NOV'!O148+'5DEC'!O148+'6JAN'!O148+'7FEB'!O148+'8MAR'!O148+'9APR'!O148+'10MAY'!O148+'11JUN'!O148+'12JUL'!O148</f>
        <v>0</v>
      </c>
      <c r="P148" s="73">
        <f>'2SEPT'!Q149+'3OCT'!Q148+'4NOV'!P148+'5DEC'!P148+'6JAN'!P148+'7FEB'!P148+'8MAR'!P148+'9APR'!P148+'10MAY'!P148+'11JUN'!P148+'12JUL'!P148</f>
        <v>0</v>
      </c>
      <c r="Q148" s="73">
        <f>'2SEPT'!R149+'3OCT'!R148+'4NOV'!Q148+'5DEC'!Q148+'6JAN'!Q148+'7FEB'!Q148+'8MAR'!Q148+'9APR'!Q148+'10MAY'!Q148+'11JUN'!Q148+'12JUL'!Q148</f>
        <v>0</v>
      </c>
      <c r="R148" s="73">
        <f>'2SEPT'!S149+'3OCT'!S148+'4NOV'!R148+'5DEC'!R148+'6JAN'!R148+'7FEB'!R148+'8MAR'!R148+'9APR'!R148+'10MAY'!R148+'11JUN'!R148+'12JUL'!R148</f>
        <v>0</v>
      </c>
      <c r="S148" s="73">
        <f>'2SEPT'!T149+'3OCT'!T148+'4NOV'!S148+'5DEC'!S148+'6JAN'!S148+'7FEB'!S148+'8MAR'!S148+'9APR'!S148+'10MAY'!S148+'11JUN'!S148+'12JUL'!S148</f>
        <v>0</v>
      </c>
      <c r="T148" s="105">
        <f>'2SEPT'!U149+'3OCT'!U148+'4NOV'!T148+'5DEC'!T148+'6JAN'!T148+'7FEB'!T148+'8MAR'!T148+'9APR'!T148+'10MAY'!T148+'11JUN'!T148+'12JUL'!T148</f>
        <v>0</v>
      </c>
      <c r="U148" s="73">
        <f>'2SEPT'!V149+'3OCT'!V148+'4NOV'!U148+'5DEC'!U148+'6JAN'!U148+'7FEB'!U148+'8MAR'!U148+'9APR'!U148+'10MAY'!U148+'11JUN'!U148+'12JUL'!U148</f>
        <v>0</v>
      </c>
      <c r="V148" s="73">
        <f>'2SEPT'!W149+'3OCT'!W148+'4NOV'!V148+'5DEC'!V148+'6JAN'!V148+'7FEB'!V148+'8MAR'!V148+'9APR'!V148+'10MAY'!V148+'11JUN'!V148+'12JUL'!V148</f>
        <v>0</v>
      </c>
      <c r="W148" s="73">
        <f>'2SEPT'!X149+'3OCT'!X148+'4NOV'!W148+'5DEC'!W148+'6JAN'!W148+'7FEB'!W148+'8MAR'!W148+'9APR'!W148+'10MAY'!W148+'11JUN'!W148+'12JUL'!W148</f>
        <v>0</v>
      </c>
      <c r="X148" s="73">
        <f>'2SEPT'!Y149+'3OCT'!Y148+'4NOV'!X148+'5DEC'!X148+'6JAN'!X148+'7FEB'!X148+'8MAR'!X148+'9APR'!X148+'10MAY'!X148+'11JUN'!X148+'12JUL'!X148</f>
        <v>0</v>
      </c>
      <c r="Y148" s="106">
        <f>'2SEPT'!Z149+'3OCT'!Z148+'4NOV'!Y148+'5DEC'!Y148+'6JAN'!Y148+'7FEB'!Y148+'8MAR'!Y148+'9APR'!Y148+'10MAY'!Y148+'11JUN'!Y148+'12JUL'!Y148</f>
        <v>0</v>
      </c>
      <c r="Z148" s="73">
        <f>'2SEPT'!AA149+'3OCT'!AA148+'4NOV'!Z148+'5DEC'!Z148+'6JAN'!Z148+'7FEB'!Z148+'8MAR'!Z148+'9APR'!Z148+'10MAY'!Z148+'11JUN'!Z148+'12JUL'!Z148</f>
        <v>0</v>
      </c>
      <c r="AA148" s="73">
        <f>'2SEPT'!AB149+'3OCT'!AB148+'4NOV'!AA148+'5DEC'!AA148+'6JAN'!AA148+'7FEB'!AA148+'8MAR'!AA148+'9APR'!AA148+'10MAY'!AA148+'11JUN'!AA148+'12JUL'!AA148</f>
        <v>0</v>
      </c>
      <c r="AB148" s="73">
        <f>'2SEPT'!AC149+'3OCT'!AC148+'4NOV'!AB148+'5DEC'!AB148+'6JAN'!AB148+'7FEB'!AB148+'8MAR'!AB148+'9APR'!AB148+'10MAY'!AB148+'11JUN'!AB148+'12JUL'!AB148</f>
        <v>0</v>
      </c>
      <c r="AC148" s="73">
        <f>'2SEPT'!AD149+'3OCT'!AD148+'4NOV'!AC148+'5DEC'!AC148+'6JAN'!AC148+'7FEB'!AC148+'8MAR'!AC148+'9APR'!AC148+'10MAY'!AC148+'11JUN'!AC148+'12JUL'!AC148</f>
        <v>0</v>
      </c>
      <c r="AD148" s="107">
        <f>'2SEPT'!AE149+'3OCT'!AE148+'4NOV'!AD148+'5DEC'!AD148+'6JAN'!AD148+'7FEB'!AD148+'8MAR'!AD148+'9APR'!AD148+'10MAY'!AD148+'11JUN'!AD148+'12JUL'!AD148</f>
        <v>0</v>
      </c>
      <c r="AE148" s="73">
        <f>'2SEPT'!AF149+'3OCT'!AF148+'4NOV'!AE148+'5DEC'!AE148+'6JAN'!AE148+'7FEB'!AE148+'8MAR'!AE148+'9APR'!AE148+'10MAY'!AE148+'11JUN'!AE148+'12JUL'!AE148</f>
        <v>0</v>
      </c>
      <c r="AF148" s="73">
        <f>'2SEPT'!AG149+'3OCT'!AG148+'4NOV'!AF148+'5DEC'!AF148+'6JAN'!AF148+'7FEB'!AF148+'8MAR'!AF148+'9APR'!AF148+'10MAY'!AF148+'11JUN'!AF148+'12JUL'!AF148</f>
        <v>0</v>
      </c>
      <c r="AG148" s="73">
        <f>'2SEPT'!AH149+'3OCT'!AH148+'4NOV'!AG148+'5DEC'!AG148+'6JAN'!AG148+'7FEB'!AG148+'8MAR'!AG148+'9APR'!AG148+'10MAY'!AG148+'11JUN'!AG148+'12JUL'!AG148</f>
        <v>0</v>
      </c>
      <c r="AH148" s="110">
        <f>'2SEPT'!AI149+'3OCT'!AI148+'4NOV'!AH148+'5DEC'!AH148+'6JAN'!AH148+'7FEB'!AH148+'8MAR'!AH148+'9APR'!AH148+'10MAY'!AH148+'11JUN'!AH148+'12JUL'!AH148</f>
        <v>469623.58</v>
      </c>
      <c r="AI148" s="51">
        <f>ORIGINAL!AC149-'TOTAL PMTS'!AH148</f>
        <v>368040.42</v>
      </c>
      <c r="AJ148" s="51">
        <f>ALLOCATION!Z149-'TOTAL PMTS'!AH148</f>
        <v>368040.42</v>
      </c>
    </row>
    <row r="149" spans="1:36">
      <c r="A149" s="124" t="s">
        <v>159</v>
      </c>
      <c r="B149" s="125" t="s">
        <v>334</v>
      </c>
      <c r="C149" s="129" t="s">
        <v>187</v>
      </c>
      <c r="D149" s="73">
        <f>'2SEPT'!D150+'3OCT'!D149+'4NOV'!D149+'5DEC'!D149+'6JAN'!D149+'7FEB'!D149+'8MAR'!D149+'9APR'!D149+'10MAY'!D149+'11JUN'!D149+'12JUL'!D149</f>
        <v>139575.14740000002</v>
      </c>
      <c r="E149" s="73">
        <f>'2SEPT'!E150+'3OCT'!E149+'4NOV'!E149+'5DEC'!E149+'6JAN'!E149+'7FEB'!E149+'8MAR'!E149+'9APR'!E149+'10MAY'!E149+'11JUN'!E149+'12JUL'!E149</f>
        <v>76428.121799999994</v>
      </c>
      <c r="F149" s="73">
        <f>'2SEPT'!F150+'3OCT'!F149+'4NOV'!F149+'5DEC'!F149+'6JAN'!F149+'7FEB'!F149+'8MAR'!F149+'9APR'!F149+'10MAY'!F149+'11JUN'!F149+'12JUL'!F149</f>
        <v>54547.5141</v>
      </c>
      <c r="G149" s="73">
        <f>'2SEPT'!G150+'3OCT'!G149+'4NOV'!G149+'5DEC'!G149+'6JAN'!G149+'7FEB'!G149+'8MAR'!G149+'9APR'!G149+'10MAY'!G149+'11JUN'!G149+'12JUL'!G149</f>
        <v>38011.237099999998</v>
      </c>
      <c r="H149" s="73">
        <f>'2SEPT'!H150+'3OCT'!H149+'4NOV'!H149+'5DEC'!H149+'6JAN'!H149+'7FEB'!H149+'8MAR'!H149+'9APR'!H149+'10MAY'!H149+'11JUN'!H149+'12JUL'!H149</f>
        <v>28740.979599999999</v>
      </c>
      <c r="I149" s="104">
        <f>'2SEPT'!I150+'3OCT'!I149+'4NOV'!I149+'5DEC'!I149+'6JAN'!I149+'7FEB'!I149+'8MAR'!I149+'9APR'!I149+'10MAY'!I149+'11JUN'!I149+'12JUL'!I149</f>
        <v>337303</v>
      </c>
      <c r="J149" s="73" t="e">
        <f>'2SEPT'!K150+'3OCT'!K149+'4NOV'!J149+'5DEC'!J149+'6JAN'!J149+'7FEB'!J149+'8MAR'!J149+'9APR'!J149+'10MAY'!J149+'11JUN'!J149+'12JUL'!J149</f>
        <v>#VALUE!</v>
      </c>
      <c r="K149" s="73">
        <f>'2SEPT'!L150+'3OCT'!L149+'4NOV'!K149+'5DEC'!K149+'6JAN'!K149+'7FEB'!K149+'8MAR'!K149+'9APR'!K149+'10MAY'!K149+'11JUN'!K149+'12JUL'!K149</f>
        <v>0</v>
      </c>
      <c r="L149" s="73">
        <f>'2SEPT'!M150+'3OCT'!M149+'4NOV'!L149+'5DEC'!L149+'6JAN'!L149+'7FEB'!L149+'8MAR'!L149+'9APR'!L149+'10MAY'!L149+'11JUN'!L149+'12JUL'!L149</f>
        <v>0</v>
      </c>
      <c r="M149" s="73">
        <f>'2SEPT'!N150+'3OCT'!N149+'4NOV'!M149+'5DEC'!M149+'6JAN'!M149+'7FEB'!M149+'8MAR'!M149+'9APR'!M149+'10MAY'!M149+'11JUN'!M149+'12JUL'!M149</f>
        <v>0</v>
      </c>
      <c r="N149" s="73">
        <f>'2SEPT'!O150+'3OCT'!O149+'4NOV'!N149+'5DEC'!N149+'6JAN'!N149+'7FEB'!N149+'8MAR'!N149+'9APR'!N149+'10MAY'!N149+'11JUN'!N149+'12JUL'!N149</f>
        <v>0</v>
      </c>
      <c r="O149" s="73">
        <f>'2SEPT'!P150+'3OCT'!P149+'4NOV'!O149+'5DEC'!O149+'6JAN'!O149+'7FEB'!O149+'8MAR'!O149+'9APR'!O149+'10MAY'!O149+'11JUN'!O149+'12JUL'!O149</f>
        <v>0</v>
      </c>
      <c r="P149" s="73">
        <f>'2SEPT'!Q150+'3OCT'!Q149+'4NOV'!P149+'5DEC'!P149+'6JAN'!P149+'7FEB'!P149+'8MAR'!P149+'9APR'!P149+'10MAY'!P149+'11JUN'!P149+'12JUL'!P149</f>
        <v>137028</v>
      </c>
      <c r="Q149" s="73">
        <f>'2SEPT'!R150+'3OCT'!R149+'4NOV'!Q149+'5DEC'!Q149+'6JAN'!Q149+'7FEB'!Q149+'8MAR'!Q149+'9APR'!Q149+'10MAY'!Q149+'11JUN'!Q149+'12JUL'!Q149</f>
        <v>0</v>
      </c>
      <c r="R149" s="73">
        <f>'2SEPT'!S150+'3OCT'!S149+'4NOV'!R149+'5DEC'!R149+'6JAN'!R149+'7FEB'!R149+'8MAR'!R149+'9APR'!R149+'10MAY'!R149+'11JUN'!R149+'12JUL'!R149</f>
        <v>0</v>
      </c>
      <c r="S149" s="73">
        <f>'2SEPT'!T150+'3OCT'!T149+'4NOV'!S149+'5DEC'!S149+'6JAN'!S149+'7FEB'!S149+'8MAR'!S149+'9APR'!S149+'10MAY'!S149+'11JUN'!S149+'12JUL'!S149</f>
        <v>0</v>
      </c>
      <c r="T149" s="105">
        <f>'2SEPT'!U150+'3OCT'!U149+'4NOV'!T149+'5DEC'!T149+'6JAN'!T149+'7FEB'!T149+'8MAR'!T149+'9APR'!T149+'10MAY'!T149+'11JUN'!T149+'12JUL'!T149</f>
        <v>0</v>
      </c>
      <c r="U149" s="73">
        <f>'2SEPT'!V150+'3OCT'!V149+'4NOV'!U149+'5DEC'!U149+'6JAN'!U149+'7FEB'!U149+'8MAR'!U149+'9APR'!U149+'10MAY'!U149+'11JUN'!U149+'12JUL'!U149</f>
        <v>0</v>
      </c>
      <c r="V149" s="73">
        <f>'2SEPT'!W150+'3OCT'!W149+'4NOV'!V149+'5DEC'!V149+'6JAN'!V149+'7FEB'!V149+'8MAR'!V149+'9APR'!V149+'10MAY'!V149+'11JUN'!V149+'12JUL'!V149</f>
        <v>0</v>
      </c>
      <c r="W149" s="73">
        <f>'2SEPT'!X150+'3OCT'!X149+'4NOV'!W149+'5DEC'!W149+'6JAN'!W149+'7FEB'!W149+'8MAR'!W149+'9APR'!W149+'10MAY'!W149+'11JUN'!W149+'12JUL'!W149</f>
        <v>0</v>
      </c>
      <c r="X149" s="73">
        <f>'2SEPT'!Y150+'3OCT'!Y149+'4NOV'!X149+'5DEC'!X149+'6JAN'!X149+'7FEB'!X149+'8MAR'!X149+'9APR'!X149+'10MAY'!X149+'11JUN'!X149+'12JUL'!X149</f>
        <v>0</v>
      </c>
      <c r="Y149" s="106">
        <f>'2SEPT'!Z150+'3OCT'!Z149+'4NOV'!Y149+'5DEC'!Y149+'6JAN'!Y149+'7FEB'!Y149+'8MAR'!Y149+'9APR'!Y149+'10MAY'!Y149+'11JUN'!Y149+'12JUL'!Y149</f>
        <v>0</v>
      </c>
      <c r="Z149" s="73">
        <f>'2SEPT'!AA150+'3OCT'!AA149+'4NOV'!Z149+'5DEC'!Z149+'6JAN'!Z149+'7FEB'!Z149+'8MAR'!Z149+'9APR'!Z149+'10MAY'!Z149+'11JUN'!Z149+'12JUL'!Z149</f>
        <v>0</v>
      </c>
      <c r="AA149" s="73">
        <f>'2SEPT'!AB150+'3OCT'!AB149+'4NOV'!AA149+'5DEC'!AA149+'6JAN'!AA149+'7FEB'!AA149+'8MAR'!AA149+'9APR'!AA149+'10MAY'!AA149+'11JUN'!AA149+'12JUL'!AA149</f>
        <v>0</v>
      </c>
      <c r="AB149" s="73">
        <f>'2SEPT'!AC150+'3OCT'!AC149+'4NOV'!AB149+'5DEC'!AB149+'6JAN'!AB149+'7FEB'!AB149+'8MAR'!AB149+'9APR'!AB149+'10MAY'!AB149+'11JUN'!AB149+'12JUL'!AB149</f>
        <v>0</v>
      </c>
      <c r="AC149" s="73">
        <f>'2SEPT'!AD150+'3OCT'!AD149+'4NOV'!AC149+'5DEC'!AC149+'6JAN'!AC149+'7FEB'!AC149+'8MAR'!AC149+'9APR'!AC149+'10MAY'!AC149+'11JUN'!AC149+'12JUL'!AC149</f>
        <v>0</v>
      </c>
      <c r="AD149" s="107">
        <f>'2SEPT'!AE150+'3OCT'!AE149+'4NOV'!AD149+'5DEC'!AD149+'6JAN'!AD149+'7FEB'!AD149+'8MAR'!AD149+'9APR'!AD149+'10MAY'!AD149+'11JUN'!AD149+'12JUL'!AD149</f>
        <v>0</v>
      </c>
      <c r="AE149" s="73">
        <f>'2SEPT'!AF150+'3OCT'!AF149+'4NOV'!AE149+'5DEC'!AE149+'6JAN'!AE149+'7FEB'!AE149+'8MAR'!AE149+'9APR'!AE149+'10MAY'!AE149+'11JUN'!AE149+'12JUL'!AE149</f>
        <v>0</v>
      </c>
      <c r="AF149" s="73">
        <f>'2SEPT'!AG150+'3OCT'!AG149+'4NOV'!AF149+'5DEC'!AF149+'6JAN'!AF149+'7FEB'!AF149+'8MAR'!AF149+'9APR'!AF149+'10MAY'!AF149+'11JUN'!AF149+'12JUL'!AF149</f>
        <v>0</v>
      </c>
      <c r="AG149" s="73">
        <f>'2SEPT'!AH150+'3OCT'!AH149+'4NOV'!AG149+'5DEC'!AG149+'6JAN'!AG149+'7FEB'!AG149+'8MAR'!AG149+'9APR'!AG149+'10MAY'!AG149+'11JUN'!AG149+'12JUL'!AG149</f>
        <v>0</v>
      </c>
      <c r="AH149" s="110">
        <f>'2SEPT'!AI150+'3OCT'!AI149+'4NOV'!AH149+'5DEC'!AH149+'6JAN'!AH149+'7FEB'!AH149+'8MAR'!AH149+'9APR'!AH149+'10MAY'!AH149+'11JUN'!AH149+'12JUL'!AH149</f>
        <v>653927</v>
      </c>
      <c r="AI149" s="51">
        <f>ORIGINAL!AC150-'TOTAL PMTS'!AH149</f>
        <v>1090476.98</v>
      </c>
      <c r="AJ149" s="51">
        <f>ALLOCATION!Z150-'TOTAL PMTS'!AH149</f>
        <v>1090476.98</v>
      </c>
    </row>
    <row r="150" spans="1:36">
      <c r="A150" s="124" t="s">
        <v>160</v>
      </c>
      <c r="B150" s="125" t="s">
        <v>335</v>
      </c>
      <c r="C150" s="127" t="s">
        <v>185</v>
      </c>
      <c r="D150" s="73">
        <f>'2SEPT'!D151+'3OCT'!D150+'4NOV'!D150+'5DEC'!D150+'6JAN'!D150+'7FEB'!D150+'8MAR'!D150+'9APR'!D150+'10MAY'!D150+'11JUN'!D150+'12JUL'!D150</f>
        <v>310410.75400000002</v>
      </c>
      <c r="E150" s="73">
        <f>'2SEPT'!E151+'3OCT'!E150+'4NOV'!E150+'5DEC'!E150+'6JAN'!E150+'7FEB'!E150+'8MAR'!E150+'9APR'!E150+'10MAY'!E150+'11JUN'!E150+'12JUL'!E150</f>
        <v>169973.17800000001</v>
      </c>
      <c r="F150" s="73">
        <f>'2SEPT'!F151+'3OCT'!F150+'4NOV'!F150+'5DEC'!F150+'6JAN'!F150+'7FEB'!F150+'8MAR'!F150+'9APR'!F150+'10MAY'!F150+'11JUN'!F150+'12JUL'!F150</f>
        <v>121311.16099999999</v>
      </c>
      <c r="G150" s="73">
        <f>'2SEPT'!G151+'3OCT'!G150+'4NOV'!G150+'5DEC'!G150+'6JAN'!G150+'7FEB'!G150+'8MAR'!G150+'9APR'!G150+'10MAY'!G150+'11JUN'!G150+'12JUL'!G150</f>
        <v>84538.990999999995</v>
      </c>
      <c r="H150" s="73">
        <f>'2SEPT'!H151+'3OCT'!H150+'4NOV'!H150+'5DEC'!H150+'6JAN'!H150+'7FEB'!H150+'8MAR'!H150+'9APR'!H150+'10MAY'!H150+'11JUN'!H150+'12JUL'!H150</f>
        <v>63919.915999999997</v>
      </c>
      <c r="I150" s="104">
        <f>'2SEPT'!I151+'3OCT'!I150+'4NOV'!I150+'5DEC'!I150+'6JAN'!I150+'7FEB'!I150+'8MAR'!I150+'9APR'!I150+'10MAY'!I150+'11JUN'!I150+'12JUL'!I150</f>
        <v>750154</v>
      </c>
      <c r="J150" s="73" t="e">
        <f>'2SEPT'!K151+'3OCT'!K150+'4NOV'!J150+'5DEC'!J150+'6JAN'!J150+'7FEB'!J150+'8MAR'!J150+'9APR'!J150+'10MAY'!J150+'11JUN'!J150+'12JUL'!J150</f>
        <v>#VALUE!</v>
      </c>
      <c r="K150" s="73">
        <f>'2SEPT'!L151+'3OCT'!L150+'4NOV'!K150+'5DEC'!K150+'6JAN'!K150+'7FEB'!K150+'8MAR'!K150+'9APR'!K150+'10MAY'!K150+'11JUN'!K150+'12JUL'!K150</f>
        <v>0</v>
      </c>
      <c r="L150" s="73">
        <f>'2SEPT'!M151+'3OCT'!M150+'4NOV'!L150+'5DEC'!L150+'6JAN'!L150+'7FEB'!L150+'8MAR'!L150+'9APR'!L150+'10MAY'!L150+'11JUN'!L150+'12JUL'!L150</f>
        <v>0</v>
      </c>
      <c r="M150" s="73">
        <f>'2SEPT'!N151+'3OCT'!N150+'4NOV'!M150+'5DEC'!M150+'6JAN'!M150+'7FEB'!M150+'8MAR'!M150+'9APR'!M150+'10MAY'!M150+'11JUN'!M150+'12JUL'!M150</f>
        <v>0</v>
      </c>
      <c r="N150" s="73">
        <f>'2SEPT'!O151+'3OCT'!O150+'4NOV'!N150+'5DEC'!N150+'6JAN'!N150+'7FEB'!N150+'8MAR'!N150+'9APR'!N150+'10MAY'!N150+'11JUN'!N150+'12JUL'!N150</f>
        <v>0</v>
      </c>
      <c r="O150" s="73">
        <f>'2SEPT'!P151+'3OCT'!P150+'4NOV'!O150+'5DEC'!O150+'6JAN'!O150+'7FEB'!O150+'8MAR'!O150+'9APR'!O150+'10MAY'!O150+'11JUN'!O150+'12JUL'!O150</f>
        <v>0</v>
      </c>
      <c r="P150" s="73">
        <f>'2SEPT'!Q151+'3OCT'!Q150+'4NOV'!P150+'5DEC'!P150+'6JAN'!P150+'7FEB'!P150+'8MAR'!P150+'9APR'!P150+'10MAY'!P150+'11JUN'!P150+'12JUL'!P150</f>
        <v>0</v>
      </c>
      <c r="Q150" s="73">
        <f>'2SEPT'!R151+'3OCT'!R150+'4NOV'!Q150+'5DEC'!Q150+'6JAN'!Q150+'7FEB'!Q150+'8MAR'!Q150+'9APR'!Q150+'10MAY'!Q150+'11JUN'!Q150+'12JUL'!Q150</f>
        <v>0</v>
      </c>
      <c r="R150" s="73">
        <f>'2SEPT'!S151+'3OCT'!S150+'4NOV'!R150+'5DEC'!R150+'6JAN'!R150+'7FEB'!R150+'8MAR'!R150+'9APR'!R150+'10MAY'!R150+'11JUN'!R150+'12JUL'!R150</f>
        <v>0</v>
      </c>
      <c r="S150" s="73">
        <f>'2SEPT'!T151+'3OCT'!T150+'4NOV'!S150+'5DEC'!S150+'6JAN'!S150+'7FEB'!S150+'8MAR'!S150+'9APR'!S150+'10MAY'!S150+'11JUN'!S150+'12JUL'!S150</f>
        <v>0</v>
      </c>
      <c r="T150" s="105">
        <f>'2SEPT'!U151+'3OCT'!U150+'4NOV'!T150+'5DEC'!T150+'6JAN'!T150+'7FEB'!T150+'8MAR'!T150+'9APR'!T150+'10MAY'!T150+'11JUN'!T150+'12JUL'!T150</f>
        <v>0</v>
      </c>
      <c r="U150" s="73">
        <f>'2SEPT'!V151+'3OCT'!V150+'4NOV'!U150+'5DEC'!U150+'6JAN'!U150+'7FEB'!U150+'8MAR'!U150+'9APR'!U150+'10MAY'!U150+'11JUN'!U150+'12JUL'!U150</f>
        <v>0</v>
      </c>
      <c r="V150" s="73">
        <f>'2SEPT'!W151+'3OCT'!W150+'4NOV'!V150+'5DEC'!V150+'6JAN'!V150+'7FEB'!V150+'8MAR'!V150+'9APR'!V150+'10MAY'!V150+'11JUN'!V150+'12JUL'!V150</f>
        <v>0</v>
      </c>
      <c r="W150" s="73">
        <f>'2SEPT'!X151+'3OCT'!X150+'4NOV'!W150+'5DEC'!W150+'6JAN'!W150+'7FEB'!W150+'8MAR'!W150+'9APR'!W150+'10MAY'!W150+'11JUN'!W150+'12JUL'!W150</f>
        <v>0</v>
      </c>
      <c r="X150" s="73">
        <f>'2SEPT'!Y151+'3OCT'!Y150+'4NOV'!X150+'5DEC'!X150+'6JAN'!X150+'7FEB'!X150+'8MAR'!X150+'9APR'!X150+'10MAY'!X150+'11JUN'!X150+'12JUL'!X150</f>
        <v>0</v>
      </c>
      <c r="Y150" s="106">
        <f>'2SEPT'!Z151+'3OCT'!Z150+'4NOV'!Y150+'5DEC'!Y150+'6JAN'!Y150+'7FEB'!Y150+'8MAR'!Y150+'9APR'!Y150+'10MAY'!Y150+'11JUN'!Y150+'12JUL'!Y150</f>
        <v>0</v>
      </c>
      <c r="Z150" s="73">
        <f>'2SEPT'!AA151+'3OCT'!AA150+'4NOV'!Z150+'5DEC'!Z150+'6JAN'!Z150+'7FEB'!Z150+'8MAR'!Z150+'9APR'!Z150+'10MAY'!Z150+'11JUN'!Z150+'12JUL'!Z150</f>
        <v>0</v>
      </c>
      <c r="AA150" s="73">
        <f>'2SEPT'!AB151+'3OCT'!AB150+'4NOV'!AA150+'5DEC'!AA150+'6JAN'!AA150+'7FEB'!AA150+'8MAR'!AA150+'9APR'!AA150+'10MAY'!AA150+'11JUN'!AA150+'12JUL'!AA150</f>
        <v>0</v>
      </c>
      <c r="AB150" s="73">
        <f>'2SEPT'!AC151+'3OCT'!AC150+'4NOV'!AB150+'5DEC'!AB150+'6JAN'!AB150+'7FEB'!AB150+'8MAR'!AB150+'9APR'!AB150+'10MAY'!AB150+'11JUN'!AB150+'12JUL'!AB150</f>
        <v>0</v>
      </c>
      <c r="AC150" s="73">
        <f>'2SEPT'!AD151+'3OCT'!AD150+'4NOV'!AC150+'5DEC'!AC150+'6JAN'!AC150+'7FEB'!AC150+'8MAR'!AC150+'9APR'!AC150+'10MAY'!AC150+'11JUN'!AC150+'12JUL'!AC150</f>
        <v>0</v>
      </c>
      <c r="AD150" s="107">
        <f>'2SEPT'!AE151+'3OCT'!AE150+'4NOV'!AD150+'5DEC'!AD150+'6JAN'!AD150+'7FEB'!AD150+'8MAR'!AD150+'9APR'!AD150+'10MAY'!AD150+'11JUN'!AD150+'12JUL'!AD150</f>
        <v>0</v>
      </c>
      <c r="AE150" s="73">
        <f>'2SEPT'!AF151+'3OCT'!AF150+'4NOV'!AE150+'5DEC'!AE150+'6JAN'!AE150+'7FEB'!AE150+'8MAR'!AE150+'9APR'!AE150+'10MAY'!AE150+'11JUN'!AE150+'12JUL'!AE150</f>
        <v>0</v>
      </c>
      <c r="AF150" s="73">
        <f>'2SEPT'!AG151+'3OCT'!AG150+'4NOV'!AF150+'5DEC'!AF150+'6JAN'!AF150+'7FEB'!AF150+'8MAR'!AF150+'9APR'!AF150+'10MAY'!AF150+'11JUN'!AF150+'12JUL'!AF150</f>
        <v>0</v>
      </c>
      <c r="AG150" s="73">
        <f>'2SEPT'!AH151+'3OCT'!AH150+'4NOV'!AG150+'5DEC'!AG150+'6JAN'!AG150+'7FEB'!AG150+'8MAR'!AG150+'9APR'!AG150+'10MAY'!AG150+'11JUN'!AG150+'12JUL'!AG150</f>
        <v>0</v>
      </c>
      <c r="AH150" s="110">
        <f>'2SEPT'!AI151+'3OCT'!AI150+'4NOV'!AH150+'5DEC'!AH150+'6JAN'!AH150+'7FEB'!AH150+'8MAR'!AH150+'9APR'!AH150+'10MAY'!AH150+'11JUN'!AH150+'12JUL'!AH150</f>
        <v>966762.98</v>
      </c>
      <c r="AI150" s="51">
        <f>ORIGINAL!AC151-'TOTAL PMTS'!AH150</f>
        <v>-424481.97</v>
      </c>
      <c r="AJ150" s="51">
        <f>ALLOCATION!Z151-'TOTAL PMTS'!AH150</f>
        <v>-424481.97</v>
      </c>
    </row>
    <row r="151" spans="1:36">
      <c r="A151" s="124" t="s">
        <v>161</v>
      </c>
      <c r="B151" s="125" t="s">
        <v>336</v>
      </c>
      <c r="C151" s="127" t="s">
        <v>185</v>
      </c>
      <c r="D151" s="73">
        <f>'2SEPT'!D152+'3OCT'!D151+'4NOV'!D151+'5DEC'!D151+'6JAN'!D151+'7FEB'!D151+'8MAR'!D151+'9APR'!D151+'10MAY'!D151+'11JUN'!D151+'12JUL'!D151</f>
        <v>121431.88860000001</v>
      </c>
      <c r="E151" s="73">
        <f>'2SEPT'!E152+'3OCT'!E151+'4NOV'!E151+'5DEC'!E151+'6JAN'!E151+'7FEB'!E151+'8MAR'!E151+'9APR'!E151+'10MAY'!E151+'11JUN'!E151+'12JUL'!E151</f>
        <v>66494.730199999991</v>
      </c>
      <c r="F151" s="73">
        <f>'2SEPT'!F152+'3OCT'!F151+'4NOV'!F151+'5DEC'!F151+'6JAN'!F151+'7FEB'!F151+'8MAR'!F151+'9APR'!F151+'10MAY'!F151+'11JUN'!F151+'12JUL'!F151</f>
        <v>47457.0599</v>
      </c>
      <c r="G151" s="73">
        <f>'2SEPT'!G152+'3OCT'!G151+'4NOV'!G151+'5DEC'!G151+'6JAN'!G151+'7FEB'!G151+'8MAR'!G151+'9APR'!G151+'10MAY'!G151+'11JUN'!G151+'12JUL'!G151</f>
        <v>33069.556899999996</v>
      </c>
      <c r="H151" s="73">
        <f>'2SEPT'!H152+'3OCT'!H151+'4NOV'!H151+'5DEC'!H151+'6JAN'!H151+'7FEB'!H151+'8MAR'!H151+'9APR'!H151+'10MAY'!H151+'11JUN'!H151+'12JUL'!H151</f>
        <v>25003.7644</v>
      </c>
      <c r="I151" s="104">
        <f>'2SEPT'!I152+'3OCT'!I151+'4NOV'!I151+'5DEC'!I151+'6JAN'!I151+'7FEB'!I151+'8MAR'!I151+'9APR'!I151+'10MAY'!I151+'11JUN'!I151+'12JUL'!I151</f>
        <v>293457</v>
      </c>
      <c r="J151" s="73" t="e">
        <f>'2SEPT'!K152+'3OCT'!K151+'4NOV'!J151+'5DEC'!J151+'6JAN'!J151+'7FEB'!J151+'8MAR'!J151+'9APR'!J151+'10MAY'!J151+'11JUN'!J151+'12JUL'!J151</f>
        <v>#VALUE!</v>
      </c>
      <c r="K151" s="73">
        <f>'2SEPT'!L152+'3OCT'!L151+'4NOV'!K151+'5DEC'!K151+'6JAN'!K151+'7FEB'!K151+'8MAR'!K151+'9APR'!K151+'10MAY'!K151+'11JUN'!K151+'12JUL'!K151</f>
        <v>0</v>
      </c>
      <c r="L151" s="73">
        <f>'2SEPT'!M152+'3OCT'!M151+'4NOV'!L151+'5DEC'!L151+'6JAN'!L151+'7FEB'!L151+'8MAR'!L151+'9APR'!L151+'10MAY'!L151+'11JUN'!L151+'12JUL'!L151</f>
        <v>0</v>
      </c>
      <c r="M151" s="73">
        <f>'2SEPT'!N152+'3OCT'!N151+'4NOV'!M151+'5DEC'!M151+'6JAN'!M151+'7FEB'!M151+'8MAR'!M151+'9APR'!M151+'10MAY'!M151+'11JUN'!M151+'12JUL'!M151</f>
        <v>0</v>
      </c>
      <c r="N151" s="73">
        <f>'2SEPT'!O152+'3OCT'!O151+'4NOV'!N151+'5DEC'!N151+'6JAN'!N151+'7FEB'!N151+'8MAR'!N151+'9APR'!N151+'10MAY'!N151+'11JUN'!N151+'12JUL'!N151</f>
        <v>0</v>
      </c>
      <c r="O151" s="73">
        <f>'2SEPT'!P152+'3OCT'!P151+'4NOV'!O151+'5DEC'!O151+'6JAN'!O151+'7FEB'!O151+'8MAR'!O151+'9APR'!O151+'10MAY'!O151+'11JUN'!O151+'12JUL'!O151</f>
        <v>0</v>
      </c>
      <c r="P151" s="73">
        <f>'2SEPT'!Q152+'3OCT'!Q151+'4NOV'!P151+'5DEC'!P151+'6JAN'!P151+'7FEB'!P151+'8MAR'!P151+'9APR'!P151+'10MAY'!P151+'11JUN'!P151+'12JUL'!P151</f>
        <v>0</v>
      </c>
      <c r="Q151" s="73">
        <f>'2SEPT'!R152+'3OCT'!R151+'4NOV'!Q151+'5DEC'!Q151+'6JAN'!Q151+'7FEB'!Q151+'8MAR'!Q151+'9APR'!Q151+'10MAY'!Q151+'11JUN'!Q151+'12JUL'!Q151</f>
        <v>0</v>
      </c>
      <c r="R151" s="73">
        <f>'2SEPT'!S152+'3OCT'!S151+'4NOV'!R151+'5DEC'!R151+'6JAN'!R151+'7FEB'!R151+'8MAR'!R151+'9APR'!R151+'10MAY'!R151+'11JUN'!R151+'12JUL'!R151</f>
        <v>0</v>
      </c>
      <c r="S151" s="73">
        <f>'2SEPT'!T152+'3OCT'!T151+'4NOV'!S151+'5DEC'!S151+'6JAN'!S151+'7FEB'!S151+'8MAR'!S151+'9APR'!S151+'10MAY'!S151+'11JUN'!S151+'12JUL'!S151</f>
        <v>0</v>
      </c>
      <c r="T151" s="105">
        <f>'2SEPT'!U152+'3OCT'!U151+'4NOV'!T151+'5DEC'!T151+'6JAN'!T151+'7FEB'!T151+'8MAR'!T151+'9APR'!T151+'10MAY'!T151+'11JUN'!T151+'12JUL'!T151</f>
        <v>0</v>
      </c>
      <c r="U151" s="73">
        <f>'2SEPT'!V152+'3OCT'!V151+'4NOV'!U151+'5DEC'!U151+'6JAN'!U151+'7FEB'!U151+'8MAR'!U151+'9APR'!U151+'10MAY'!U151+'11JUN'!U151+'12JUL'!U151</f>
        <v>0</v>
      </c>
      <c r="V151" s="73">
        <f>'2SEPT'!W152+'3OCT'!W151+'4NOV'!V151+'5DEC'!V151+'6JAN'!V151+'7FEB'!V151+'8MAR'!V151+'9APR'!V151+'10MAY'!V151+'11JUN'!V151+'12JUL'!V151</f>
        <v>0</v>
      </c>
      <c r="W151" s="73">
        <f>'2SEPT'!X152+'3OCT'!X151+'4NOV'!W151+'5DEC'!W151+'6JAN'!W151+'7FEB'!W151+'8MAR'!W151+'9APR'!W151+'10MAY'!W151+'11JUN'!W151+'12JUL'!W151</f>
        <v>0</v>
      </c>
      <c r="X151" s="73">
        <f>'2SEPT'!Y152+'3OCT'!Y151+'4NOV'!X151+'5DEC'!X151+'6JAN'!X151+'7FEB'!X151+'8MAR'!X151+'9APR'!X151+'10MAY'!X151+'11JUN'!X151+'12JUL'!X151</f>
        <v>0</v>
      </c>
      <c r="Y151" s="106">
        <f>'2SEPT'!Z152+'3OCT'!Z151+'4NOV'!Y151+'5DEC'!Y151+'6JAN'!Y151+'7FEB'!Y151+'8MAR'!Y151+'9APR'!Y151+'10MAY'!Y151+'11JUN'!Y151+'12JUL'!Y151</f>
        <v>0</v>
      </c>
      <c r="Z151" s="73">
        <f>'2SEPT'!AA152+'3OCT'!AA151+'4NOV'!Z151+'5DEC'!Z151+'6JAN'!Z151+'7FEB'!Z151+'8MAR'!Z151+'9APR'!Z151+'10MAY'!Z151+'11JUN'!Z151+'12JUL'!Z151</f>
        <v>0</v>
      </c>
      <c r="AA151" s="73">
        <f>'2SEPT'!AB152+'3OCT'!AB151+'4NOV'!AA151+'5DEC'!AA151+'6JAN'!AA151+'7FEB'!AA151+'8MAR'!AA151+'9APR'!AA151+'10MAY'!AA151+'11JUN'!AA151+'12JUL'!AA151</f>
        <v>0</v>
      </c>
      <c r="AB151" s="73">
        <f>'2SEPT'!AC152+'3OCT'!AC151+'4NOV'!AB151+'5DEC'!AB151+'6JAN'!AB151+'7FEB'!AB151+'8MAR'!AB151+'9APR'!AB151+'10MAY'!AB151+'11JUN'!AB151+'12JUL'!AB151</f>
        <v>0</v>
      </c>
      <c r="AC151" s="73">
        <f>'2SEPT'!AD152+'3OCT'!AD151+'4NOV'!AC151+'5DEC'!AC151+'6JAN'!AC151+'7FEB'!AC151+'8MAR'!AC151+'9APR'!AC151+'10MAY'!AC151+'11JUN'!AC151+'12JUL'!AC151</f>
        <v>0</v>
      </c>
      <c r="AD151" s="107">
        <f>'2SEPT'!AE152+'3OCT'!AE151+'4NOV'!AD151+'5DEC'!AD151+'6JAN'!AD151+'7FEB'!AD151+'8MAR'!AD151+'9APR'!AD151+'10MAY'!AD151+'11JUN'!AD151+'12JUL'!AD151</f>
        <v>0</v>
      </c>
      <c r="AE151" s="73">
        <f>'2SEPT'!AF152+'3OCT'!AF151+'4NOV'!AE151+'5DEC'!AE151+'6JAN'!AE151+'7FEB'!AE151+'8MAR'!AE151+'9APR'!AE151+'10MAY'!AE151+'11JUN'!AE151+'12JUL'!AE151</f>
        <v>0</v>
      </c>
      <c r="AF151" s="73">
        <f>'2SEPT'!AG152+'3OCT'!AG151+'4NOV'!AF151+'5DEC'!AF151+'6JAN'!AF151+'7FEB'!AF151+'8MAR'!AF151+'9APR'!AF151+'10MAY'!AF151+'11JUN'!AF151+'12JUL'!AF151</f>
        <v>0</v>
      </c>
      <c r="AG151" s="73">
        <f>'2SEPT'!AH152+'3OCT'!AH151+'4NOV'!AG151+'5DEC'!AG151+'6JAN'!AG151+'7FEB'!AG151+'8MAR'!AG151+'9APR'!AG151+'10MAY'!AG151+'11JUN'!AG151+'12JUL'!AG151</f>
        <v>0</v>
      </c>
      <c r="AH151" s="110">
        <f>'2SEPT'!AI152+'3OCT'!AI151+'4NOV'!AH151+'5DEC'!AH151+'6JAN'!AH151+'7FEB'!AH151+'8MAR'!AH151+'9APR'!AH151+'10MAY'!AH151+'11JUN'!AH151+'12JUL'!AH151</f>
        <v>593627.01</v>
      </c>
      <c r="AI151" s="51">
        <f>ORIGINAL!AC152-'TOTAL PMTS'!AH151</f>
        <v>-216988.18</v>
      </c>
      <c r="AJ151" s="51">
        <f>ALLOCATION!Z152-'TOTAL PMTS'!AH151</f>
        <v>-182788.18</v>
      </c>
    </row>
    <row r="152" spans="1:36">
      <c r="A152" s="124" t="s">
        <v>162</v>
      </c>
      <c r="B152" s="125" t="s">
        <v>337</v>
      </c>
      <c r="C152" s="126" t="s">
        <v>183</v>
      </c>
      <c r="D152" s="73">
        <f>'2SEPT'!D153+'3OCT'!D152+'4NOV'!D152+'5DEC'!D152+'6JAN'!D152+'7FEB'!D152+'8MAR'!D152+'9APR'!D152+'10MAY'!D152+'11JUN'!D152+'12JUL'!D152</f>
        <v>79317.170799999993</v>
      </c>
      <c r="E152" s="73">
        <f>'2SEPT'!E153+'3OCT'!E152+'4NOV'!E152+'5DEC'!E152+'6JAN'!E152+'7FEB'!E152+'8MAR'!E152+'9APR'!E152+'10MAY'!E152+'11JUN'!E152+'12JUL'!E152</f>
        <v>43429.975599999998</v>
      </c>
      <c r="F152" s="73">
        <f>'2SEPT'!F153+'3OCT'!F152+'4NOV'!F152+'5DEC'!F152+'6JAN'!F152+'7FEB'!F152+'8MAR'!F152+'9APR'!F152+'10MAY'!F152+'11JUN'!F152+'12JUL'!F152</f>
        <v>30995.662199999999</v>
      </c>
      <c r="G152" s="73">
        <f>'2SEPT'!G153+'3OCT'!G152+'4NOV'!G152+'5DEC'!G152+'6JAN'!G152+'7FEB'!G152+'8MAR'!G152+'9APR'!G152+'10MAY'!G152+'11JUN'!G152+'12JUL'!G152</f>
        <v>21601.128199999999</v>
      </c>
      <c r="H152" s="73">
        <f>'2SEPT'!H153+'3OCT'!H152+'4NOV'!H152+'5DEC'!H152+'6JAN'!H152+'7FEB'!H152+'8MAR'!H152+'9APR'!H152+'10MAY'!H152+'11JUN'!H152+'12JUL'!H152</f>
        <v>16331.063200000001</v>
      </c>
      <c r="I152" s="104">
        <f>'2SEPT'!I153+'3OCT'!I152+'4NOV'!I152+'5DEC'!I152+'6JAN'!I152+'7FEB'!I152+'8MAR'!I152+'9APR'!I152+'10MAY'!I152+'11JUN'!I152+'12JUL'!I152</f>
        <v>191675</v>
      </c>
      <c r="J152" s="73" t="e">
        <f>'2SEPT'!K153+'3OCT'!K152+'4NOV'!J152+'5DEC'!J152+'6JAN'!J152+'7FEB'!J152+'8MAR'!J152+'9APR'!J152+'10MAY'!J152+'11JUN'!J152+'12JUL'!J152</f>
        <v>#VALUE!</v>
      </c>
      <c r="K152" s="73">
        <f>'2SEPT'!L153+'3OCT'!L152+'4NOV'!K152+'5DEC'!K152+'6JAN'!K152+'7FEB'!K152+'8MAR'!K152+'9APR'!K152+'10MAY'!K152+'11JUN'!K152+'12JUL'!K152</f>
        <v>0</v>
      </c>
      <c r="L152" s="73">
        <f>'2SEPT'!M153+'3OCT'!M152+'4NOV'!L152+'5DEC'!L152+'6JAN'!L152+'7FEB'!L152+'8MAR'!L152+'9APR'!L152+'10MAY'!L152+'11JUN'!L152+'12JUL'!L152</f>
        <v>0</v>
      </c>
      <c r="M152" s="73">
        <f>'2SEPT'!N153+'3OCT'!N152+'4NOV'!M152+'5DEC'!M152+'6JAN'!M152+'7FEB'!M152+'8MAR'!M152+'9APR'!M152+'10MAY'!M152+'11JUN'!M152+'12JUL'!M152</f>
        <v>0</v>
      </c>
      <c r="N152" s="73">
        <f>'2SEPT'!O153+'3OCT'!O152+'4NOV'!N152+'5DEC'!N152+'6JAN'!N152+'7FEB'!N152+'8MAR'!N152+'9APR'!N152+'10MAY'!N152+'11JUN'!N152+'12JUL'!N152</f>
        <v>0</v>
      </c>
      <c r="O152" s="73">
        <f>'2SEPT'!P153+'3OCT'!P152+'4NOV'!O152+'5DEC'!O152+'6JAN'!O152+'7FEB'!O152+'8MAR'!O152+'9APR'!O152+'10MAY'!O152+'11JUN'!O152+'12JUL'!O152</f>
        <v>0</v>
      </c>
      <c r="P152" s="73">
        <f>'2SEPT'!Q153+'3OCT'!Q152+'4NOV'!P152+'5DEC'!P152+'6JAN'!P152+'7FEB'!P152+'8MAR'!P152+'9APR'!P152+'10MAY'!P152+'11JUN'!P152+'12JUL'!P152</f>
        <v>0</v>
      </c>
      <c r="Q152" s="73">
        <f>'2SEPT'!R153+'3OCT'!R152+'4NOV'!Q152+'5DEC'!Q152+'6JAN'!Q152+'7FEB'!Q152+'8MAR'!Q152+'9APR'!Q152+'10MAY'!Q152+'11JUN'!Q152+'12JUL'!Q152</f>
        <v>0</v>
      </c>
      <c r="R152" s="73">
        <f>'2SEPT'!S153+'3OCT'!S152+'4NOV'!R152+'5DEC'!R152+'6JAN'!R152+'7FEB'!R152+'8MAR'!R152+'9APR'!R152+'10MAY'!R152+'11JUN'!R152+'12JUL'!R152</f>
        <v>0</v>
      </c>
      <c r="S152" s="73">
        <f>'2SEPT'!T153+'3OCT'!T152+'4NOV'!S152+'5DEC'!S152+'6JAN'!S152+'7FEB'!S152+'8MAR'!S152+'9APR'!S152+'10MAY'!S152+'11JUN'!S152+'12JUL'!S152</f>
        <v>0</v>
      </c>
      <c r="T152" s="105">
        <f>'2SEPT'!U153+'3OCT'!U152+'4NOV'!T152+'5DEC'!T152+'6JAN'!T152+'7FEB'!T152+'8MAR'!T152+'9APR'!T152+'10MAY'!T152+'11JUN'!T152+'12JUL'!T152</f>
        <v>0</v>
      </c>
      <c r="U152" s="73">
        <f>'2SEPT'!V153+'3OCT'!V152+'4NOV'!U152+'5DEC'!U152+'6JAN'!U152+'7FEB'!U152+'8MAR'!U152+'9APR'!U152+'10MAY'!U152+'11JUN'!U152+'12JUL'!U152</f>
        <v>0</v>
      </c>
      <c r="V152" s="73">
        <f>'2SEPT'!W153+'3OCT'!W152+'4NOV'!V152+'5DEC'!V152+'6JAN'!V152+'7FEB'!V152+'8MAR'!V152+'9APR'!V152+'10MAY'!V152+'11JUN'!V152+'12JUL'!V152</f>
        <v>0</v>
      </c>
      <c r="W152" s="73">
        <f>'2SEPT'!X153+'3OCT'!X152+'4NOV'!W152+'5DEC'!W152+'6JAN'!W152+'7FEB'!W152+'8MAR'!W152+'9APR'!W152+'10MAY'!W152+'11JUN'!W152+'12JUL'!W152</f>
        <v>0</v>
      </c>
      <c r="X152" s="73">
        <f>'2SEPT'!Y153+'3OCT'!Y152+'4NOV'!X152+'5DEC'!X152+'6JAN'!X152+'7FEB'!X152+'8MAR'!X152+'9APR'!X152+'10MAY'!X152+'11JUN'!X152+'12JUL'!X152</f>
        <v>0</v>
      </c>
      <c r="Y152" s="106">
        <f>'2SEPT'!Z153+'3OCT'!Z152+'4NOV'!Y152+'5DEC'!Y152+'6JAN'!Y152+'7FEB'!Y152+'8MAR'!Y152+'9APR'!Y152+'10MAY'!Y152+'11JUN'!Y152+'12JUL'!Y152</f>
        <v>0</v>
      </c>
      <c r="Z152" s="73">
        <f>'2SEPT'!AA153+'3OCT'!AA152+'4NOV'!Z152+'5DEC'!Z152+'6JAN'!Z152+'7FEB'!Z152+'8MAR'!Z152+'9APR'!Z152+'10MAY'!Z152+'11JUN'!Z152+'12JUL'!Z152</f>
        <v>0</v>
      </c>
      <c r="AA152" s="73">
        <f>'2SEPT'!AB153+'3OCT'!AB152+'4NOV'!AA152+'5DEC'!AA152+'6JAN'!AA152+'7FEB'!AA152+'8MAR'!AA152+'9APR'!AA152+'10MAY'!AA152+'11JUN'!AA152+'12JUL'!AA152</f>
        <v>0</v>
      </c>
      <c r="AB152" s="73">
        <f>'2SEPT'!AC153+'3OCT'!AC152+'4NOV'!AB152+'5DEC'!AB152+'6JAN'!AB152+'7FEB'!AB152+'8MAR'!AB152+'9APR'!AB152+'10MAY'!AB152+'11JUN'!AB152+'12JUL'!AB152</f>
        <v>0</v>
      </c>
      <c r="AC152" s="73">
        <f>'2SEPT'!AD153+'3OCT'!AD152+'4NOV'!AC152+'5DEC'!AC152+'6JAN'!AC152+'7FEB'!AC152+'8MAR'!AC152+'9APR'!AC152+'10MAY'!AC152+'11JUN'!AC152+'12JUL'!AC152</f>
        <v>0</v>
      </c>
      <c r="AD152" s="107">
        <f>'2SEPT'!AE153+'3OCT'!AE152+'4NOV'!AD152+'5DEC'!AD152+'6JAN'!AD152+'7FEB'!AD152+'8MAR'!AD152+'9APR'!AD152+'10MAY'!AD152+'11JUN'!AD152+'12JUL'!AD152</f>
        <v>0</v>
      </c>
      <c r="AE152" s="73">
        <f>'2SEPT'!AF153+'3OCT'!AF152+'4NOV'!AE152+'5DEC'!AE152+'6JAN'!AE152+'7FEB'!AE152+'8MAR'!AE152+'9APR'!AE152+'10MAY'!AE152+'11JUN'!AE152+'12JUL'!AE152</f>
        <v>0</v>
      </c>
      <c r="AF152" s="73">
        <f>'2SEPT'!AG153+'3OCT'!AG152+'4NOV'!AF152+'5DEC'!AF152+'6JAN'!AF152+'7FEB'!AF152+'8MAR'!AF152+'9APR'!AF152+'10MAY'!AF152+'11JUN'!AF152+'12JUL'!AF152</f>
        <v>0</v>
      </c>
      <c r="AG152" s="73">
        <f>'2SEPT'!AH153+'3OCT'!AH152+'4NOV'!AG152+'5DEC'!AG152+'6JAN'!AG152+'7FEB'!AG152+'8MAR'!AG152+'9APR'!AG152+'10MAY'!AG152+'11JUN'!AG152+'12JUL'!AG152</f>
        <v>0</v>
      </c>
      <c r="AH152" s="110">
        <f>'2SEPT'!AI153+'3OCT'!AI152+'4NOV'!AH152+'5DEC'!AH152+'6JAN'!AH152+'7FEB'!AH152+'8MAR'!AH152+'9APR'!AH152+'10MAY'!AH152+'11JUN'!AH152+'12JUL'!AH152</f>
        <v>297880.82999999996</v>
      </c>
      <c r="AI152" s="51">
        <f>ORIGINAL!AC153-'TOTAL PMTS'!AH152</f>
        <v>-51341.27999999997</v>
      </c>
      <c r="AJ152" s="51">
        <f>ALLOCATION!Z153-'TOTAL PMTS'!AH152</f>
        <v>-51341.27999999997</v>
      </c>
    </row>
    <row r="153" spans="1:36">
      <c r="A153" s="124" t="s">
        <v>163</v>
      </c>
      <c r="B153" s="125" t="s">
        <v>338</v>
      </c>
      <c r="C153" s="132" t="s">
        <v>201</v>
      </c>
      <c r="D153" s="73">
        <f>'2SEPT'!D154+'3OCT'!D153+'4NOV'!D153+'5DEC'!D153+'6JAN'!D153+'7FEB'!D153+'8MAR'!D153+'9APR'!D153+'10MAY'!D153+'11JUN'!D153+'12JUL'!D153</f>
        <v>53727.566200000001</v>
      </c>
      <c r="E153" s="73">
        <f>'2SEPT'!E154+'3OCT'!E153+'4NOV'!E153+'5DEC'!E153+'6JAN'!E153+'7FEB'!E153+'8MAR'!E153+'9APR'!E153+'10MAY'!E153+'11JUN'!E153+'12JUL'!E153</f>
        <v>29417.633399999999</v>
      </c>
      <c r="F153" s="73">
        <f>'2SEPT'!F154+'3OCT'!F153+'4NOV'!F153+'5DEC'!F153+'6JAN'!F153+'7FEB'!F153+'8MAR'!F153+'9APR'!F153+'10MAY'!F153+'11JUN'!F153+'12JUL'!F153</f>
        <v>20997.908299999999</v>
      </c>
      <c r="G153" s="73">
        <f>'2SEPT'!G154+'3OCT'!G153+'4NOV'!G153+'5DEC'!G153+'6JAN'!G153+'7FEB'!G153+'8MAR'!G153+'9APR'!G153+'10MAY'!G153+'11JUN'!G153+'12JUL'!G153</f>
        <v>14631.0573</v>
      </c>
      <c r="H153" s="73">
        <f>'2SEPT'!H154+'3OCT'!H153+'4NOV'!H153+'5DEC'!H153+'6JAN'!H153+'7FEB'!H153+'8MAR'!H153+'9APR'!H153+'10MAY'!H153+'11JUN'!H153+'12JUL'!H153</f>
        <v>11064.834800000001</v>
      </c>
      <c r="I153" s="104">
        <f>'2SEPT'!I154+'3OCT'!I153+'4NOV'!I153+'5DEC'!I153+'6JAN'!I153+'7FEB'!I153+'8MAR'!I153+'9APR'!I153+'10MAY'!I153+'11JUN'!I153+'12JUL'!I153</f>
        <v>129839</v>
      </c>
      <c r="J153" s="73" t="e">
        <f>'2SEPT'!K154+'3OCT'!K153+'4NOV'!J153+'5DEC'!J153+'6JAN'!J153+'7FEB'!J153+'8MAR'!J153+'9APR'!J153+'10MAY'!J153+'11JUN'!J153+'12JUL'!J153</f>
        <v>#VALUE!</v>
      </c>
      <c r="K153" s="73">
        <f>'2SEPT'!L154+'3OCT'!L153+'4NOV'!K153+'5DEC'!K153+'6JAN'!K153+'7FEB'!K153+'8MAR'!K153+'9APR'!K153+'10MAY'!K153+'11JUN'!K153+'12JUL'!K153</f>
        <v>0</v>
      </c>
      <c r="L153" s="73">
        <f>'2SEPT'!M154+'3OCT'!M153+'4NOV'!L153+'5DEC'!L153+'6JAN'!L153+'7FEB'!L153+'8MAR'!L153+'9APR'!L153+'10MAY'!L153+'11JUN'!L153+'12JUL'!L153</f>
        <v>0</v>
      </c>
      <c r="M153" s="73">
        <f>'2SEPT'!N154+'3OCT'!N153+'4NOV'!M153+'5DEC'!M153+'6JAN'!M153+'7FEB'!M153+'8MAR'!M153+'9APR'!M153+'10MAY'!M153+'11JUN'!M153+'12JUL'!M153</f>
        <v>0</v>
      </c>
      <c r="N153" s="73">
        <f>'2SEPT'!O154+'3OCT'!O153+'4NOV'!N153+'5DEC'!N153+'6JAN'!N153+'7FEB'!N153+'8MAR'!N153+'9APR'!N153+'10MAY'!N153+'11JUN'!N153+'12JUL'!N153</f>
        <v>0</v>
      </c>
      <c r="O153" s="73">
        <f>'2SEPT'!P154+'3OCT'!P153+'4NOV'!O153+'5DEC'!O153+'6JAN'!O153+'7FEB'!O153+'8MAR'!O153+'9APR'!O153+'10MAY'!O153+'11JUN'!O153+'12JUL'!O153</f>
        <v>0</v>
      </c>
      <c r="P153" s="73">
        <f>'2SEPT'!Q154+'3OCT'!Q153+'4NOV'!P153+'5DEC'!P153+'6JAN'!P153+'7FEB'!P153+'8MAR'!P153+'9APR'!P153+'10MAY'!P153+'11JUN'!P153+'12JUL'!P153</f>
        <v>0</v>
      </c>
      <c r="Q153" s="73">
        <f>'2SEPT'!R154+'3OCT'!R153+'4NOV'!Q153+'5DEC'!Q153+'6JAN'!Q153+'7FEB'!Q153+'8MAR'!Q153+'9APR'!Q153+'10MAY'!Q153+'11JUN'!Q153+'12JUL'!Q153</f>
        <v>0</v>
      </c>
      <c r="R153" s="73">
        <f>'2SEPT'!S154+'3OCT'!S153+'4NOV'!R153+'5DEC'!R153+'6JAN'!R153+'7FEB'!R153+'8MAR'!R153+'9APR'!R153+'10MAY'!R153+'11JUN'!R153+'12JUL'!R153</f>
        <v>0</v>
      </c>
      <c r="S153" s="73">
        <f>'2SEPT'!T154+'3OCT'!T153+'4NOV'!S153+'5DEC'!S153+'6JAN'!S153+'7FEB'!S153+'8MAR'!S153+'9APR'!S153+'10MAY'!S153+'11JUN'!S153+'12JUL'!S153</f>
        <v>0</v>
      </c>
      <c r="T153" s="105">
        <f>'2SEPT'!U154+'3OCT'!U153+'4NOV'!T153+'5DEC'!T153+'6JAN'!T153+'7FEB'!T153+'8MAR'!T153+'9APR'!T153+'10MAY'!T153+'11JUN'!T153+'12JUL'!T153</f>
        <v>0</v>
      </c>
      <c r="U153" s="73">
        <f>'2SEPT'!V154+'3OCT'!V153+'4NOV'!U153+'5DEC'!U153+'6JAN'!U153+'7FEB'!U153+'8MAR'!U153+'9APR'!U153+'10MAY'!U153+'11JUN'!U153+'12JUL'!U153</f>
        <v>0</v>
      </c>
      <c r="V153" s="73">
        <f>'2SEPT'!W154+'3OCT'!W153+'4NOV'!V153+'5DEC'!V153+'6JAN'!V153+'7FEB'!V153+'8MAR'!V153+'9APR'!V153+'10MAY'!V153+'11JUN'!V153+'12JUL'!V153</f>
        <v>0</v>
      </c>
      <c r="W153" s="73">
        <f>'2SEPT'!X154+'3OCT'!X153+'4NOV'!W153+'5DEC'!W153+'6JAN'!W153+'7FEB'!W153+'8MAR'!W153+'9APR'!W153+'10MAY'!W153+'11JUN'!W153+'12JUL'!W153</f>
        <v>0</v>
      </c>
      <c r="X153" s="73">
        <f>'2SEPT'!Y154+'3OCT'!Y153+'4NOV'!X153+'5DEC'!X153+'6JAN'!X153+'7FEB'!X153+'8MAR'!X153+'9APR'!X153+'10MAY'!X153+'11JUN'!X153+'12JUL'!X153</f>
        <v>0</v>
      </c>
      <c r="Y153" s="106">
        <f>'2SEPT'!Z154+'3OCT'!Z153+'4NOV'!Y153+'5DEC'!Y153+'6JAN'!Y153+'7FEB'!Y153+'8MAR'!Y153+'9APR'!Y153+'10MAY'!Y153+'11JUN'!Y153+'12JUL'!Y153</f>
        <v>0</v>
      </c>
      <c r="Z153" s="73">
        <f>'2SEPT'!AA154+'3OCT'!AA153+'4NOV'!Z153+'5DEC'!Z153+'6JAN'!Z153+'7FEB'!Z153+'8MAR'!Z153+'9APR'!Z153+'10MAY'!Z153+'11JUN'!Z153+'12JUL'!Z153</f>
        <v>0</v>
      </c>
      <c r="AA153" s="73">
        <f>'2SEPT'!AB154+'3OCT'!AB153+'4NOV'!AA153+'5DEC'!AA153+'6JAN'!AA153+'7FEB'!AA153+'8MAR'!AA153+'9APR'!AA153+'10MAY'!AA153+'11JUN'!AA153+'12JUL'!AA153</f>
        <v>0</v>
      </c>
      <c r="AB153" s="73">
        <f>'2SEPT'!AC154+'3OCT'!AC153+'4NOV'!AB153+'5DEC'!AB153+'6JAN'!AB153+'7FEB'!AB153+'8MAR'!AB153+'9APR'!AB153+'10MAY'!AB153+'11JUN'!AB153+'12JUL'!AB153</f>
        <v>0</v>
      </c>
      <c r="AC153" s="73">
        <f>'2SEPT'!AD154+'3OCT'!AD153+'4NOV'!AC153+'5DEC'!AC153+'6JAN'!AC153+'7FEB'!AC153+'8MAR'!AC153+'9APR'!AC153+'10MAY'!AC153+'11JUN'!AC153+'12JUL'!AC153</f>
        <v>0</v>
      </c>
      <c r="AD153" s="107">
        <f>'2SEPT'!AE154+'3OCT'!AE153+'4NOV'!AD153+'5DEC'!AD153+'6JAN'!AD153+'7FEB'!AD153+'8MAR'!AD153+'9APR'!AD153+'10MAY'!AD153+'11JUN'!AD153+'12JUL'!AD153</f>
        <v>0</v>
      </c>
      <c r="AE153" s="73">
        <f>'2SEPT'!AF154+'3OCT'!AF153+'4NOV'!AE153+'5DEC'!AE153+'6JAN'!AE153+'7FEB'!AE153+'8MAR'!AE153+'9APR'!AE153+'10MAY'!AE153+'11JUN'!AE153+'12JUL'!AE153</f>
        <v>0</v>
      </c>
      <c r="AF153" s="73">
        <f>'2SEPT'!AG154+'3OCT'!AG153+'4NOV'!AF153+'5DEC'!AF153+'6JAN'!AF153+'7FEB'!AF153+'8MAR'!AF153+'9APR'!AF153+'10MAY'!AF153+'11JUN'!AF153+'12JUL'!AF153</f>
        <v>0</v>
      </c>
      <c r="AG153" s="73">
        <f>'2SEPT'!AH154+'3OCT'!AH153+'4NOV'!AG153+'5DEC'!AG153+'6JAN'!AG153+'7FEB'!AG153+'8MAR'!AG153+'9APR'!AG153+'10MAY'!AG153+'11JUN'!AG153+'12JUL'!AG153</f>
        <v>0</v>
      </c>
      <c r="AH153" s="110">
        <f>'2SEPT'!AI154+'3OCT'!AI153+'4NOV'!AH153+'5DEC'!AH153+'6JAN'!AH153+'7FEB'!AH153+'8MAR'!AH153+'9APR'!AH153+'10MAY'!AH153+'11JUN'!AH153+'12JUL'!AH153</f>
        <v>189121.55</v>
      </c>
      <c r="AI153" s="51">
        <f>ORIGINAL!AC154-'TOTAL PMTS'!AH153</f>
        <v>3287745.72</v>
      </c>
      <c r="AJ153" s="51">
        <f>ALLOCATION!Z154-'TOTAL PMTS'!AH153</f>
        <v>3292745.72</v>
      </c>
    </row>
    <row r="154" spans="1:36">
      <c r="A154" s="124" t="s">
        <v>164</v>
      </c>
      <c r="B154" s="125" t="s">
        <v>339</v>
      </c>
      <c r="C154" s="127" t="s">
        <v>185</v>
      </c>
      <c r="D154" s="73">
        <f>'2SEPT'!D155+'3OCT'!D154+'4NOV'!D154+'5DEC'!D154+'6JAN'!D154+'7FEB'!D154+'8MAR'!D154+'9APR'!D154+'10MAY'!D154+'11JUN'!D154+'12JUL'!D154</f>
        <v>626025.05000000005</v>
      </c>
      <c r="E154" s="73">
        <f>'2SEPT'!E155+'3OCT'!E154+'4NOV'!E154+'5DEC'!E154+'6JAN'!E154+'7FEB'!E154+'8MAR'!E154+'9APR'!E154+'10MAY'!E154+'11JUN'!E154+'12JUL'!E154</f>
        <v>342793.85</v>
      </c>
      <c r="F154" s="73">
        <f>'2SEPT'!F155+'3OCT'!F154+'4NOV'!F154+'5DEC'!F154+'6JAN'!F154+'7FEB'!F154+'8MAR'!F154+'9APR'!F154+'10MAY'!F154+'11JUN'!F154+'12JUL'!F154</f>
        <v>244654.82500000001</v>
      </c>
      <c r="G154" s="73">
        <f>'2SEPT'!G155+'3OCT'!G154+'4NOV'!G154+'5DEC'!G154+'6JAN'!G154+'7FEB'!G154+'8MAR'!G154+'9APR'!G154+'10MAY'!G154+'11JUN'!G154+'12JUL'!G154</f>
        <v>170488.57500000001</v>
      </c>
      <c r="H154" s="73">
        <f>'2SEPT'!H155+'3OCT'!H154+'4NOV'!H154+'5DEC'!H154+'6JAN'!H154+'7FEB'!H154+'8MAR'!H154+'9APR'!H154+'10MAY'!H154+'11JUN'!H154+'12JUL'!H154</f>
        <v>128907.7</v>
      </c>
      <c r="I154" s="104">
        <f>'2SEPT'!I155+'3OCT'!I154+'4NOV'!I154+'5DEC'!I154+'6JAN'!I154+'7FEB'!I154+'8MAR'!I154+'9APR'!I154+'10MAY'!I154+'11JUN'!I154+'12JUL'!I154</f>
        <v>1512870</v>
      </c>
      <c r="J154" s="73" t="e">
        <f>'2SEPT'!K155+'3OCT'!K154+'4NOV'!J154+'5DEC'!J154+'6JAN'!J154+'7FEB'!J154+'8MAR'!J154+'9APR'!J154+'10MAY'!J154+'11JUN'!J154+'12JUL'!J154</f>
        <v>#VALUE!</v>
      </c>
      <c r="K154" s="73">
        <f>'2SEPT'!L155+'3OCT'!L154+'4NOV'!K154+'5DEC'!K154+'6JAN'!K154+'7FEB'!K154+'8MAR'!K154+'9APR'!K154+'10MAY'!K154+'11JUN'!K154+'12JUL'!K154</f>
        <v>0</v>
      </c>
      <c r="L154" s="73">
        <f>'2SEPT'!M155+'3OCT'!M154+'4NOV'!L154+'5DEC'!L154+'6JAN'!L154+'7FEB'!L154+'8MAR'!L154+'9APR'!L154+'10MAY'!L154+'11JUN'!L154+'12JUL'!L154</f>
        <v>0</v>
      </c>
      <c r="M154" s="73">
        <f>'2SEPT'!N155+'3OCT'!N154+'4NOV'!M154+'5DEC'!M154+'6JAN'!M154+'7FEB'!M154+'8MAR'!M154+'9APR'!M154+'10MAY'!M154+'11JUN'!M154+'12JUL'!M154</f>
        <v>0</v>
      </c>
      <c r="N154" s="73">
        <f>'2SEPT'!O155+'3OCT'!O154+'4NOV'!N154+'5DEC'!N154+'6JAN'!N154+'7FEB'!N154+'8MAR'!N154+'9APR'!N154+'10MAY'!N154+'11JUN'!N154+'12JUL'!N154</f>
        <v>26294</v>
      </c>
      <c r="O154" s="73">
        <f>'2SEPT'!P155+'3OCT'!P154+'4NOV'!O154+'5DEC'!O154+'6JAN'!O154+'7FEB'!O154+'8MAR'!O154+'9APR'!O154+'10MAY'!O154+'11JUN'!O154+'12JUL'!O154</f>
        <v>0</v>
      </c>
      <c r="P154" s="73">
        <f>'2SEPT'!Q155+'3OCT'!Q154+'4NOV'!P154+'5DEC'!P154+'6JAN'!P154+'7FEB'!P154+'8MAR'!P154+'9APR'!P154+'10MAY'!P154+'11JUN'!P154+'12JUL'!P154</f>
        <v>126513</v>
      </c>
      <c r="Q154" s="73">
        <f>'2SEPT'!R155+'3OCT'!R154+'4NOV'!Q154+'5DEC'!Q154+'6JAN'!Q154+'7FEB'!Q154+'8MAR'!Q154+'9APR'!Q154+'10MAY'!Q154+'11JUN'!Q154+'12JUL'!Q154</f>
        <v>0</v>
      </c>
      <c r="R154" s="73">
        <f>'2SEPT'!S155+'3OCT'!S154+'4NOV'!R154+'5DEC'!R154+'6JAN'!R154+'7FEB'!R154+'8MAR'!R154+'9APR'!R154+'10MAY'!R154+'11JUN'!R154+'12JUL'!R154</f>
        <v>0</v>
      </c>
      <c r="S154" s="73">
        <f>'2SEPT'!T155+'3OCT'!T154+'4NOV'!S154+'5DEC'!S154+'6JAN'!S154+'7FEB'!S154+'8MAR'!S154+'9APR'!S154+'10MAY'!S154+'11JUN'!S154+'12JUL'!S154</f>
        <v>0</v>
      </c>
      <c r="T154" s="105">
        <f>'2SEPT'!U155+'3OCT'!U154+'4NOV'!T154+'5DEC'!T154+'6JAN'!T154+'7FEB'!T154+'8MAR'!T154+'9APR'!T154+'10MAY'!T154+'11JUN'!T154+'12JUL'!T154</f>
        <v>0</v>
      </c>
      <c r="U154" s="73">
        <f>'2SEPT'!V155+'3OCT'!V154+'4NOV'!U154+'5DEC'!U154+'6JAN'!U154+'7FEB'!U154+'8MAR'!U154+'9APR'!U154+'10MAY'!U154+'11JUN'!U154+'12JUL'!U154</f>
        <v>0</v>
      </c>
      <c r="V154" s="73">
        <f>'2SEPT'!W155+'3OCT'!W154+'4NOV'!V154+'5DEC'!V154+'6JAN'!V154+'7FEB'!V154+'8MAR'!V154+'9APR'!V154+'10MAY'!V154+'11JUN'!V154+'12JUL'!V154</f>
        <v>0</v>
      </c>
      <c r="W154" s="73">
        <f>'2SEPT'!X155+'3OCT'!X154+'4NOV'!W154+'5DEC'!W154+'6JAN'!W154+'7FEB'!W154+'8MAR'!W154+'9APR'!W154+'10MAY'!W154+'11JUN'!W154+'12JUL'!W154</f>
        <v>0</v>
      </c>
      <c r="X154" s="73">
        <f>'2SEPT'!Y155+'3OCT'!Y154+'4NOV'!X154+'5DEC'!X154+'6JAN'!X154+'7FEB'!X154+'8MAR'!X154+'9APR'!X154+'10MAY'!X154+'11JUN'!X154+'12JUL'!X154</f>
        <v>0</v>
      </c>
      <c r="Y154" s="106">
        <f>'2SEPT'!Z155+'3OCT'!Z154+'4NOV'!Y154+'5DEC'!Y154+'6JAN'!Y154+'7FEB'!Y154+'8MAR'!Y154+'9APR'!Y154+'10MAY'!Y154+'11JUN'!Y154+'12JUL'!Y154</f>
        <v>0</v>
      </c>
      <c r="Z154" s="73">
        <f>'2SEPT'!AA155+'3OCT'!AA154+'4NOV'!Z154+'5DEC'!Z154+'6JAN'!Z154+'7FEB'!Z154+'8MAR'!Z154+'9APR'!Z154+'10MAY'!Z154+'11JUN'!Z154+'12JUL'!Z154</f>
        <v>0</v>
      </c>
      <c r="AA154" s="73">
        <f>'2SEPT'!AB155+'3OCT'!AB154+'4NOV'!AA154+'5DEC'!AA154+'6JAN'!AA154+'7FEB'!AA154+'8MAR'!AA154+'9APR'!AA154+'10MAY'!AA154+'11JUN'!AA154+'12JUL'!AA154</f>
        <v>0</v>
      </c>
      <c r="AB154" s="73">
        <f>'2SEPT'!AC155+'3OCT'!AC154+'4NOV'!AB154+'5DEC'!AB154+'6JAN'!AB154+'7FEB'!AB154+'8MAR'!AB154+'9APR'!AB154+'10MAY'!AB154+'11JUN'!AB154+'12JUL'!AB154</f>
        <v>0</v>
      </c>
      <c r="AC154" s="73">
        <f>'2SEPT'!AD155+'3OCT'!AD154+'4NOV'!AC154+'5DEC'!AC154+'6JAN'!AC154+'7FEB'!AC154+'8MAR'!AC154+'9APR'!AC154+'10MAY'!AC154+'11JUN'!AC154+'12JUL'!AC154</f>
        <v>307934</v>
      </c>
      <c r="AD154" s="107">
        <f>'2SEPT'!AE155+'3OCT'!AE154+'4NOV'!AD154+'5DEC'!AD154+'6JAN'!AD154+'7FEB'!AD154+'8MAR'!AD154+'9APR'!AD154+'10MAY'!AD154+'11JUN'!AD154+'12JUL'!AD154</f>
        <v>307934</v>
      </c>
      <c r="AE154" s="73">
        <f>'2SEPT'!AF155+'3OCT'!AF154+'4NOV'!AE154+'5DEC'!AE154+'6JAN'!AE154+'7FEB'!AE154+'8MAR'!AE154+'9APR'!AE154+'10MAY'!AE154+'11JUN'!AE154+'12JUL'!AE154</f>
        <v>0</v>
      </c>
      <c r="AF154" s="73">
        <f>'2SEPT'!AG155+'3OCT'!AG154+'4NOV'!AF154+'5DEC'!AF154+'6JAN'!AF154+'7FEB'!AF154+'8MAR'!AF154+'9APR'!AF154+'10MAY'!AF154+'11JUN'!AF154+'12JUL'!AF154</f>
        <v>0</v>
      </c>
      <c r="AG154" s="73">
        <f>'2SEPT'!AH155+'3OCT'!AH154+'4NOV'!AG154+'5DEC'!AG154+'6JAN'!AG154+'7FEB'!AG154+'8MAR'!AG154+'9APR'!AG154+'10MAY'!AG154+'11JUN'!AG154+'12JUL'!AG154</f>
        <v>5000</v>
      </c>
      <c r="AH154" s="110">
        <f>'2SEPT'!AI155+'3OCT'!AI154+'4NOV'!AH154+'5DEC'!AH154+'6JAN'!AH154+'7FEB'!AH154+'8MAR'!AH154+'9APR'!AH154+'10MAY'!AH154+'11JUN'!AH154+'12JUL'!AH154</f>
        <v>1610934.27</v>
      </c>
      <c r="AI154" s="51">
        <f>ORIGINAL!AC155-'TOTAL PMTS'!AH154</f>
        <v>-944612.57000000007</v>
      </c>
      <c r="AJ154" s="51">
        <f>ALLOCATION!Z155-'TOTAL PMTS'!AH154</f>
        <v>-944612.57000000007</v>
      </c>
    </row>
    <row r="155" spans="1:36">
      <c r="A155" s="124" t="s">
        <v>165</v>
      </c>
      <c r="B155" s="125" t="s">
        <v>340</v>
      </c>
      <c r="C155" s="130" t="s">
        <v>190</v>
      </c>
      <c r="D155" s="73">
        <f>'2SEPT'!D156+'3OCT'!D155+'4NOV'!D155+'5DEC'!D155+'6JAN'!D155+'7FEB'!D155+'8MAR'!D155+'9APR'!D155+'10MAY'!D155+'11JUN'!D155+'12JUL'!D155</f>
        <v>113066.36600000001</v>
      </c>
      <c r="E155" s="73">
        <f>'2SEPT'!E156+'3OCT'!E155+'4NOV'!E155+'5DEC'!E155+'6JAN'!E155+'7FEB'!E155+'8MAR'!E155+'9APR'!E155+'10MAY'!E155+'11JUN'!E155+'12JUL'!E155</f>
        <v>61911.661999999997</v>
      </c>
      <c r="F155" s="73">
        <f>'2SEPT'!F156+'3OCT'!F155+'4NOV'!F155+'5DEC'!F155+'6JAN'!F155+'7FEB'!F155+'8MAR'!F155+'9APR'!F155+'10MAY'!F155+'11JUN'!F155+'12JUL'!F155</f>
        <v>44187.919000000002</v>
      </c>
      <c r="G155" s="73">
        <f>'2SEPT'!G156+'3OCT'!G155+'4NOV'!G155+'5DEC'!G155+'6JAN'!G155+'7FEB'!G155+'8MAR'!G155+'9APR'!G155+'10MAY'!G155+'11JUN'!G155+'12JUL'!G155</f>
        <v>30792.489000000001</v>
      </c>
      <c r="H155" s="73">
        <f>'2SEPT'!H156+'3OCT'!H155+'4NOV'!H155+'5DEC'!H155+'6JAN'!H155+'7FEB'!H155+'8MAR'!H155+'9APR'!H155+'10MAY'!H155+'11JUN'!H155+'12JUL'!H155</f>
        <v>23281.563999999998</v>
      </c>
      <c r="I155" s="104">
        <f>'2SEPT'!I156+'3OCT'!I155+'4NOV'!I155+'5DEC'!I155+'6JAN'!I155+'7FEB'!I155+'8MAR'!I155+'9APR'!I155+'10MAY'!I155+'11JUN'!I155+'12JUL'!I155</f>
        <v>273240</v>
      </c>
      <c r="J155" s="73" t="e">
        <f>'2SEPT'!K156+'3OCT'!K155+'4NOV'!J155+'5DEC'!J155+'6JAN'!J155+'7FEB'!J155+'8MAR'!J155+'9APR'!J155+'10MAY'!J155+'11JUN'!J155+'12JUL'!J155</f>
        <v>#VALUE!</v>
      </c>
      <c r="K155" s="73">
        <f>'2SEPT'!L156+'3OCT'!L155+'4NOV'!K155+'5DEC'!K155+'6JAN'!K155+'7FEB'!K155+'8MAR'!K155+'9APR'!K155+'10MAY'!K155+'11JUN'!K155+'12JUL'!K155</f>
        <v>0</v>
      </c>
      <c r="L155" s="73">
        <f>'2SEPT'!M156+'3OCT'!M155+'4NOV'!L155+'5DEC'!L155+'6JAN'!L155+'7FEB'!L155+'8MAR'!L155+'9APR'!L155+'10MAY'!L155+'11JUN'!L155+'12JUL'!L155</f>
        <v>0</v>
      </c>
      <c r="M155" s="73">
        <f>'2SEPT'!N156+'3OCT'!N155+'4NOV'!M155+'5DEC'!M155+'6JAN'!M155+'7FEB'!M155+'8MAR'!M155+'9APR'!M155+'10MAY'!M155+'11JUN'!M155+'12JUL'!M155</f>
        <v>0</v>
      </c>
      <c r="N155" s="73">
        <f>'2SEPT'!O156+'3OCT'!O155+'4NOV'!N155+'5DEC'!N155+'6JAN'!N155+'7FEB'!N155+'8MAR'!N155+'9APR'!N155+'10MAY'!N155+'11JUN'!N155+'12JUL'!N155</f>
        <v>0</v>
      </c>
      <c r="O155" s="73">
        <f>'2SEPT'!P156+'3OCT'!P155+'4NOV'!O155+'5DEC'!O155+'6JAN'!O155+'7FEB'!O155+'8MAR'!O155+'9APR'!O155+'10MAY'!O155+'11JUN'!O155+'12JUL'!O155</f>
        <v>0</v>
      </c>
      <c r="P155" s="73">
        <f>'2SEPT'!Q156+'3OCT'!Q155+'4NOV'!P155+'5DEC'!P155+'6JAN'!P155+'7FEB'!P155+'8MAR'!P155+'9APR'!P155+'10MAY'!P155+'11JUN'!P155+'12JUL'!P155</f>
        <v>168217</v>
      </c>
      <c r="Q155" s="73">
        <f>'2SEPT'!R156+'3OCT'!R155+'4NOV'!Q155+'5DEC'!Q155+'6JAN'!Q155+'7FEB'!Q155+'8MAR'!Q155+'9APR'!Q155+'10MAY'!Q155+'11JUN'!Q155+'12JUL'!Q155</f>
        <v>0</v>
      </c>
      <c r="R155" s="73">
        <f>'2SEPT'!S156+'3OCT'!S155+'4NOV'!R155+'5DEC'!R155+'6JAN'!R155+'7FEB'!R155+'8MAR'!R155+'9APR'!R155+'10MAY'!R155+'11JUN'!R155+'12JUL'!R155</f>
        <v>0</v>
      </c>
      <c r="S155" s="73">
        <f>'2SEPT'!T156+'3OCT'!T155+'4NOV'!S155+'5DEC'!S155+'6JAN'!S155+'7FEB'!S155+'8MAR'!S155+'9APR'!S155+'10MAY'!S155+'11JUN'!S155+'12JUL'!S155</f>
        <v>0</v>
      </c>
      <c r="T155" s="105">
        <f>'2SEPT'!U156+'3OCT'!U155+'4NOV'!T155+'5DEC'!T155+'6JAN'!T155+'7FEB'!T155+'8MAR'!T155+'9APR'!T155+'10MAY'!T155+'11JUN'!T155+'12JUL'!T155</f>
        <v>0</v>
      </c>
      <c r="U155" s="73">
        <f>'2SEPT'!V156+'3OCT'!V155+'4NOV'!U155+'5DEC'!U155+'6JAN'!U155+'7FEB'!U155+'8MAR'!U155+'9APR'!U155+'10MAY'!U155+'11JUN'!U155+'12JUL'!U155</f>
        <v>0</v>
      </c>
      <c r="V155" s="73">
        <f>'2SEPT'!W156+'3OCT'!W155+'4NOV'!V155+'5DEC'!V155+'6JAN'!V155+'7FEB'!V155+'8MAR'!V155+'9APR'!V155+'10MAY'!V155+'11JUN'!V155+'12JUL'!V155</f>
        <v>0</v>
      </c>
      <c r="W155" s="73">
        <f>'2SEPT'!X156+'3OCT'!X155+'4NOV'!W155+'5DEC'!W155+'6JAN'!W155+'7FEB'!W155+'8MAR'!W155+'9APR'!W155+'10MAY'!W155+'11JUN'!W155+'12JUL'!W155</f>
        <v>0</v>
      </c>
      <c r="X155" s="73">
        <f>'2SEPT'!Y156+'3OCT'!Y155+'4NOV'!X155+'5DEC'!X155+'6JAN'!X155+'7FEB'!X155+'8MAR'!X155+'9APR'!X155+'10MAY'!X155+'11JUN'!X155+'12JUL'!X155</f>
        <v>0</v>
      </c>
      <c r="Y155" s="106">
        <f>'2SEPT'!Z156+'3OCT'!Z155+'4NOV'!Y155+'5DEC'!Y155+'6JAN'!Y155+'7FEB'!Y155+'8MAR'!Y155+'9APR'!Y155+'10MAY'!Y155+'11JUN'!Y155+'12JUL'!Y155</f>
        <v>0</v>
      </c>
      <c r="Z155" s="73">
        <f>'2SEPT'!AA156+'3OCT'!AA155+'4NOV'!Z155+'5DEC'!Z155+'6JAN'!Z155+'7FEB'!Z155+'8MAR'!Z155+'9APR'!Z155+'10MAY'!Z155+'11JUN'!Z155+'12JUL'!Z155</f>
        <v>0</v>
      </c>
      <c r="AA155" s="73">
        <f>'2SEPT'!AB156+'3OCT'!AB155+'4NOV'!AA155+'5DEC'!AA155+'6JAN'!AA155+'7FEB'!AA155+'8MAR'!AA155+'9APR'!AA155+'10MAY'!AA155+'11JUN'!AA155+'12JUL'!AA155</f>
        <v>0</v>
      </c>
      <c r="AB155" s="73">
        <f>'2SEPT'!AC156+'3OCT'!AC155+'4NOV'!AB155+'5DEC'!AB155+'6JAN'!AB155+'7FEB'!AB155+'8MAR'!AB155+'9APR'!AB155+'10MAY'!AB155+'11JUN'!AB155+'12JUL'!AB155</f>
        <v>0</v>
      </c>
      <c r="AC155" s="73">
        <f>'2SEPT'!AD156+'3OCT'!AD155+'4NOV'!AC155+'5DEC'!AC155+'6JAN'!AC155+'7FEB'!AC155+'8MAR'!AC155+'9APR'!AC155+'10MAY'!AC155+'11JUN'!AC155+'12JUL'!AC155</f>
        <v>0</v>
      </c>
      <c r="AD155" s="107">
        <f>'2SEPT'!AE156+'3OCT'!AE155+'4NOV'!AD155+'5DEC'!AD155+'6JAN'!AD155+'7FEB'!AD155+'8MAR'!AD155+'9APR'!AD155+'10MAY'!AD155+'11JUN'!AD155+'12JUL'!AD155</f>
        <v>0</v>
      </c>
      <c r="AE155" s="73">
        <f>'2SEPT'!AF156+'3OCT'!AF155+'4NOV'!AE155+'5DEC'!AE155+'6JAN'!AE155+'7FEB'!AE155+'8MAR'!AE155+'9APR'!AE155+'10MAY'!AE155+'11JUN'!AE155+'12JUL'!AE155</f>
        <v>0</v>
      </c>
      <c r="AF155" s="73">
        <f>'2SEPT'!AG156+'3OCT'!AG155+'4NOV'!AF155+'5DEC'!AF155+'6JAN'!AF155+'7FEB'!AF155+'8MAR'!AF155+'9APR'!AF155+'10MAY'!AF155+'11JUN'!AF155+'12JUL'!AF155</f>
        <v>0</v>
      </c>
      <c r="AG155" s="73">
        <f>'2SEPT'!AH156+'3OCT'!AH155+'4NOV'!AG155+'5DEC'!AG155+'6JAN'!AG155+'7FEB'!AG155+'8MAR'!AG155+'9APR'!AG155+'10MAY'!AG155+'11JUN'!AG155+'12JUL'!AG155</f>
        <v>0</v>
      </c>
      <c r="AH155" s="110">
        <f>'2SEPT'!AI156+'3OCT'!AI155+'4NOV'!AH155+'5DEC'!AH155+'6JAN'!AH155+'7FEB'!AH155+'8MAR'!AH155+'9APR'!AH155+'10MAY'!AH155+'11JUN'!AH155+'12JUL'!AH155</f>
        <v>1179501.7</v>
      </c>
      <c r="AI155" s="51">
        <f>ORIGINAL!AC156-'TOTAL PMTS'!AH155</f>
        <v>-1007010.6499999999</v>
      </c>
      <c r="AJ155" s="51">
        <f>ALLOCATION!Z156-'TOTAL PMTS'!AH155</f>
        <v>-1007010.6499999999</v>
      </c>
    </row>
    <row r="156" spans="1:36">
      <c r="A156" s="124" t="s">
        <v>166</v>
      </c>
      <c r="B156" s="125" t="s">
        <v>341</v>
      </c>
      <c r="C156" s="133" t="s">
        <v>216</v>
      </c>
      <c r="D156" s="73">
        <f>'2SEPT'!D157+'3OCT'!D156+'4NOV'!D156+'5DEC'!D156+'6JAN'!D156+'7FEB'!D156+'8MAR'!D156+'9APR'!D156+'10MAY'!D156+'11JUN'!D156+'12JUL'!D156</f>
        <v>37555.661599999999</v>
      </c>
      <c r="E156" s="73">
        <f>'2SEPT'!E157+'3OCT'!E156+'4NOV'!E156+'5DEC'!E156+'6JAN'!E156+'7FEB'!E156+'8MAR'!E156+'9APR'!E156+'10MAY'!E156+'11JUN'!E156+'12JUL'!E156</f>
        <v>20562.191200000001</v>
      </c>
      <c r="F156" s="73">
        <f>'2SEPT'!F157+'3OCT'!F156+'4NOV'!F156+'5DEC'!F156+'6JAN'!F156+'7FEB'!F156+'8MAR'!F156+'9APR'!F156+'10MAY'!F156+'11JUN'!F156+'12JUL'!F156</f>
        <v>14677.204400000001</v>
      </c>
      <c r="G156" s="73">
        <f>'2SEPT'!G157+'3OCT'!G156+'4NOV'!G156+'5DEC'!G156+'6JAN'!G156+'7FEB'!G156+'8MAR'!G156+'9APR'!G156+'10MAY'!G156+'11JUN'!G156+'12JUL'!G156</f>
        <v>10227.536400000001</v>
      </c>
      <c r="H156" s="73">
        <f>'2SEPT'!H157+'3OCT'!H156+'4NOV'!H156+'5DEC'!H156+'6JAN'!H156+'7FEB'!H156+'8MAR'!H156+'9APR'!H156+'10MAY'!H156+'11JUN'!H156+'12JUL'!H156</f>
        <v>7733.4063999999998</v>
      </c>
      <c r="I156" s="104">
        <f>'2SEPT'!I157+'3OCT'!I156+'4NOV'!I156+'5DEC'!I156+'6JAN'!I156+'7FEB'!I156+'8MAR'!I156+'9APR'!I156+'10MAY'!I156+'11JUN'!I156+'12JUL'!I156</f>
        <v>90756</v>
      </c>
      <c r="J156" s="73" t="e">
        <f>'2SEPT'!K157+'3OCT'!K156+'4NOV'!J156+'5DEC'!J156+'6JAN'!J156+'7FEB'!J156+'8MAR'!J156+'9APR'!J156+'10MAY'!J156+'11JUN'!J156+'12JUL'!J156</f>
        <v>#VALUE!</v>
      </c>
      <c r="K156" s="73">
        <f>'2SEPT'!L157+'3OCT'!L156+'4NOV'!K156+'5DEC'!K156+'6JAN'!K156+'7FEB'!K156+'8MAR'!K156+'9APR'!K156+'10MAY'!K156+'11JUN'!K156+'12JUL'!K156</f>
        <v>0</v>
      </c>
      <c r="L156" s="73">
        <f>'2SEPT'!M157+'3OCT'!M156+'4NOV'!L156+'5DEC'!L156+'6JAN'!L156+'7FEB'!L156+'8MAR'!L156+'9APR'!L156+'10MAY'!L156+'11JUN'!L156+'12JUL'!L156</f>
        <v>0</v>
      </c>
      <c r="M156" s="73">
        <f>'2SEPT'!N157+'3OCT'!N156+'4NOV'!M156+'5DEC'!M156+'6JAN'!M156+'7FEB'!M156+'8MAR'!M156+'9APR'!M156+'10MAY'!M156+'11JUN'!M156+'12JUL'!M156</f>
        <v>0</v>
      </c>
      <c r="N156" s="73">
        <f>'2SEPT'!O157+'3OCT'!O156+'4NOV'!N156+'5DEC'!N156+'6JAN'!N156+'7FEB'!N156+'8MAR'!N156+'9APR'!N156+'10MAY'!N156+'11JUN'!N156+'12JUL'!N156</f>
        <v>0</v>
      </c>
      <c r="O156" s="73">
        <f>'2SEPT'!P157+'3OCT'!P156+'4NOV'!O156+'5DEC'!O156+'6JAN'!O156+'7FEB'!O156+'8MAR'!O156+'9APR'!O156+'10MAY'!O156+'11JUN'!O156+'12JUL'!O156</f>
        <v>0</v>
      </c>
      <c r="P156" s="73">
        <f>'2SEPT'!Q157+'3OCT'!Q156+'4NOV'!P156+'5DEC'!P156+'6JAN'!P156+'7FEB'!P156+'8MAR'!P156+'9APR'!P156+'10MAY'!P156+'11JUN'!P156+'12JUL'!P156</f>
        <v>0</v>
      </c>
      <c r="Q156" s="73">
        <f>'2SEPT'!R157+'3OCT'!R156+'4NOV'!Q156+'5DEC'!Q156+'6JAN'!Q156+'7FEB'!Q156+'8MAR'!Q156+'9APR'!Q156+'10MAY'!Q156+'11JUN'!Q156+'12JUL'!Q156</f>
        <v>0</v>
      </c>
      <c r="R156" s="73">
        <f>'2SEPT'!S157+'3OCT'!S156+'4NOV'!R156+'5DEC'!R156+'6JAN'!R156+'7FEB'!R156+'8MAR'!R156+'9APR'!R156+'10MAY'!R156+'11JUN'!R156+'12JUL'!R156</f>
        <v>0</v>
      </c>
      <c r="S156" s="73">
        <f>'2SEPT'!T157+'3OCT'!T156+'4NOV'!S156+'5DEC'!S156+'6JAN'!S156+'7FEB'!S156+'8MAR'!S156+'9APR'!S156+'10MAY'!S156+'11JUN'!S156+'12JUL'!S156</f>
        <v>0</v>
      </c>
      <c r="T156" s="105">
        <f>'2SEPT'!U157+'3OCT'!U156+'4NOV'!T156+'5DEC'!T156+'6JAN'!T156+'7FEB'!T156+'8MAR'!T156+'9APR'!T156+'10MAY'!T156+'11JUN'!T156+'12JUL'!T156</f>
        <v>0</v>
      </c>
      <c r="U156" s="73">
        <f>'2SEPT'!V157+'3OCT'!V156+'4NOV'!U156+'5DEC'!U156+'6JAN'!U156+'7FEB'!U156+'8MAR'!U156+'9APR'!U156+'10MAY'!U156+'11JUN'!U156+'12JUL'!U156</f>
        <v>0</v>
      </c>
      <c r="V156" s="73">
        <f>'2SEPT'!W157+'3OCT'!W156+'4NOV'!V156+'5DEC'!V156+'6JAN'!V156+'7FEB'!V156+'8MAR'!V156+'9APR'!V156+'10MAY'!V156+'11JUN'!V156+'12JUL'!V156</f>
        <v>0</v>
      </c>
      <c r="W156" s="73">
        <f>'2SEPT'!X157+'3OCT'!X156+'4NOV'!W156+'5DEC'!W156+'6JAN'!W156+'7FEB'!W156+'8MAR'!W156+'9APR'!W156+'10MAY'!W156+'11JUN'!W156+'12JUL'!W156</f>
        <v>0</v>
      </c>
      <c r="X156" s="73">
        <f>'2SEPT'!Y157+'3OCT'!Y156+'4NOV'!X156+'5DEC'!X156+'6JAN'!X156+'7FEB'!X156+'8MAR'!X156+'9APR'!X156+'10MAY'!X156+'11JUN'!X156+'12JUL'!X156</f>
        <v>0</v>
      </c>
      <c r="Y156" s="106">
        <f>'2SEPT'!Z157+'3OCT'!Z156+'4NOV'!Y156+'5DEC'!Y156+'6JAN'!Y156+'7FEB'!Y156+'8MAR'!Y156+'9APR'!Y156+'10MAY'!Y156+'11JUN'!Y156+'12JUL'!Y156</f>
        <v>0</v>
      </c>
      <c r="Z156" s="73">
        <f>'2SEPT'!AA157+'3OCT'!AA156+'4NOV'!Z156+'5DEC'!Z156+'6JAN'!Z156+'7FEB'!Z156+'8MAR'!Z156+'9APR'!Z156+'10MAY'!Z156+'11JUN'!Z156+'12JUL'!Z156</f>
        <v>0</v>
      </c>
      <c r="AA156" s="73">
        <f>'2SEPT'!AB157+'3OCT'!AB156+'4NOV'!AA156+'5DEC'!AA156+'6JAN'!AA156+'7FEB'!AA156+'8MAR'!AA156+'9APR'!AA156+'10MAY'!AA156+'11JUN'!AA156+'12JUL'!AA156</f>
        <v>0</v>
      </c>
      <c r="AB156" s="73">
        <f>'2SEPT'!AC157+'3OCT'!AC156+'4NOV'!AB156+'5DEC'!AB156+'6JAN'!AB156+'7FEB'!AB156+'8MAR'!AB156+'9APR'!AB156+'10MAY'!AB156+'11JUN'!AB156+'12JUL'!AB156</f>
        <v>0</v>
      </c>
      <c r="AC156" s="73">
        <f>'2SEPT'!AD157+'3OCT'!AD156+'4NOV'!AC156+'5DEC'!AC156+'6JAN'!AC156+'7FEB'!AC156+'8MAR'!AC156+'9APR'!AC156+'10MAY'!AC156+'11JUN'!AC156+'12JUL'!AC156</f>
        <v>0</v>
      </c>
      <c r="AD156" s="107">
        <f>'2SEPT'!AE157+'3OCT'!AE156+'4NOV'!AD156+'5DEC'!AD156+'6JAN'!AD156+'7FEB'!AD156+'8MAR'!AD156+'9APR'!AD156+'10MAY'!AD156+'11JUN'!AD156+'12JUL'!AD156</f>
        <v>0</v>
      </c>
      <c r="AE156" s="73">
        <f>'2SEPT'!AF157+'3OCT'!AF156+'4NOV'!AE156+'5DEC'!AE156+'6JAN'!AE156+'7FEB'!AE156+'8MAR'!AE156+'9APR'!AE156+'10MAY'!AE156+'11JUN'!AE156+'12JUL'!AE156</f>
        <v>0</v>
      </c>
      <c r="AF156" s="73">
        <f>'2SEPT'!AG157+'3OCT'!AG156+'4NOV'!AF156+'5DEC'!AF156+'6JAN'!AF156+'7FEB'!AF156+'8MAR'!AF156+'9APR'!AF156+'10MAY'!AF156+'11JUN'!AF156+'12JUL'!AF156</f>
        <v>0</v>
      </c>
      <c r="AG156" s="73">
        <f>'2SEPT'!AH157+'3OCT'!AH156+'4NOV'!AG156+'5DEC'!AG156+'6JAN'!AG156+'7FEB'!AG156+'8MAR'!AG156+'9APR'!AG156+'10MAY'!AG156+'11JUN'!AG156+'12JUL'!AG156</f>
        <v>0</v>
      </c>
      <c r="AH156" s="110">
        <f>'2SEPT'!AI157+'3OCT'!AI156+'4NOV'!AH156+'5DEC'!AH156+'6JAN'!AH156+'7FEB'!AH156+'8MAR'!AH156+'9APR'!AH156+'10MAY'!AH156+'11JUN'!AH156+'12JUL'!AH156</f>
        <v>211931.05</v>
      </c>
      <c r="AI156" s="51">
        <f>ORIGINAL!AC157-'TOTAL PMTS'!AH156</f>
        <v>1498520.59</v>
      </c>
      <c r="AJ156" s="51">
        <f>ALLOCATION!Z157-'TOTAL PMTS'!AH156</f>
        <v>1498520.5899999999</v>
      </c>
    </row>
    <row r="157" spans="1:36">
      <c r="A157" s="124" t="s">
        <v>167</v>
      </c>
      <c r="B157" s="125" t="s">
        <v>342</v>
      </c>
      <c r="C157" s="130" t="s">
        <v>190</v>
      </c>
      <c r="D157" s="73">
        <f>'2SEPT'!D158+'3OCT'!D157+'4NOV'!D157+'5DEC'!D157+'6JAN'!D157+'7FEB'!D157+'8MAR'!D157+'9APR'!D157+'10MAY'!D157+'11JUN'!D157+'12JUL'!D157</f>
        <v>315651.8824</v>
      </c>
      <c r="E157" s="73">
        <f>'2SEPT'!E158+'3OCT'!E157+'4NOV'!E157+'5DEC'!E157+'6JAN'!E157+'7FEB'!E157+'8MAR'!E157+'9APR'!E157+'10MAY'!E157+'11JUN'!E157+'12JUL'!E157</f>
        <v>172843.01679999998</v>
      </c>
      <c r="F157" s="73">
        <f>'2SEPT'!F158+'3OCT'!F157+'4NOV'!F157+'5DEC'!F157+'6JAN'!F157+'7FEB'!F157+'8MAR'!F157+'9APR'!F157+'10MAY'!F157+'11JUN'!F157+'12JUL'!F157</f>
        <v>123357.19160000001</v>
      </c>
      <c r="G157" s="73">
        <f>'2SEPT'!G158+'3OCT'!G157+'4NOV'!G157+'5DEC'!G157+'6JAN'!G157+'7FEB'!G157+'8MAR'!G157+'9APR'!G157+'10MAY'!G157+'11JUN'!G157+'12JUL'!G157</f>
        <v>85962.739600000001</v>
      </c>
      <c r="H157" s="73">
        <f>'2SEPT'!H158+'3OCT'!H157+'4NOV'!H157+'5DEC'!H157+'6JAN'!H157+'7FEB'!H157+'8MAR'!H157+'9APR'!H157+'10MAY'!H157+'11JUN'!H157+'12JUL'!H157</f>
        <v>64998.169600000001</v>
      </c>
      <c r="I157" s="104">
        <f>'2SEPT'!I158+'3OCT'!I157+'4NOV'!I157+'5DEC'!I157+'6JAN'!I157+'7FEB'!I157+'8MAR'!I157+'9APR'!I157+'10MAY'!I157+'11JUN'!I157+'12JUL'!I157</f>
        <v>762813</v>
      </c>
      <c r="J157" s="73" t="e">
        <f>'2SEPT'!K158+'3OCT'!K157+'4NOV'!J157+'5DEC'!J157+'6JAN'!J157+'7FEB'!J157+'8MAR'!J157+'9APR'!J157+'10MAY'!J157+'11JUN'!J157+'12JUL'!J157</f>
        <v>#VALUE!</v>
      </c>
      <c r="K157" s="73">
        <f>'2SEPT'!L158+'3OCT'!L157+'4NOV'!K157+'5DEC'!K157+'6JAN'!K157+'7FEB'!K157+'8MAR'!K157+'9APR'!K157+'10MAY'!K157+'11JUN'!K157+'12JUL'!K157</f>
        <v>0</v>
      </c>
      <c r="L157" s="73">
        <f>'2SEPT'!M158+'3OCT'!M157+'4NOV'!L157+'5DEC'!L157+'6JAN'!L157+'7FEB'!L157+'8MAR'!L157+'9APR'!L157+'10MAY'!L157+'11JUN'!L157+'12JUL'!L157</f>
        <v>0</v>
      </c>
      <c r="M157" s="73">
        <f>'2SEPT'!N158+'3OCT'!N157+'4NOV'!M157+'5DEC'!M157+'6JAN'!M157+'7FEB'!M157+'8MAR'!M157+'9APR'!M157+'10MAY'!M157+'11JUN'!M157+'12JUL'!M157</f>
        <v>0</v>
      </c>
      <c r="N157" s="73">
        <f>'2SEPT'!O158+'3OCT'!O157+'4NOV'!N157+'5DEC'!N157+'6JAN'!N157+'7FEB'!N157+'8MAR'!N157+'9APR'!N157+'10MAY'!N157+'11JUN'!N157+'12JUL'!N157</f>
        <v>0</v>
      </c>
      <c r="O157" s="73">
        <f>'2SEPT'!P158+'3OCT'!P157+'4NOV'!O157+'5DEC'!O157+'6JAN'!O157+'7FEB'!O157+'8MAR'!O157+'9APR'!O157+'10MAY'!O157+'11JUN'!O157+'12JUL'!O157</f>
        <v>0</v>
      </c>
      <c r="P157" s="73">
        <f>'2SEPT'!Q158+'3OCT'!Q157+'4NOV'!P157+'5DEC'!P157+'6JAN'!P157+'7FEB'!P157+'8MAR'!P157+'9APR'!P157+'10MAY'!P157+'11JUN'!P157+'12JUL'!P157</f>
        <v>0</v>
      </c>
      <c r="Q157" s="73">
        <f>'2SEPT'!R158+'3OCT'!R157+'4NOV'!Q157+'5DEC'!Q157+'6JAN'!Q157+'7FEB'!Q157+'8MAR'!Q157+'9APR'!Q157+'10MAY'!Q157+'11JUN'!Q157+'12JUL'!Q157</f>
        <v>0</v>
      </c>
      <c r="R157" s="73">
        <f>'2SEPT'!S158+'3OCT'!S157+'4NOV'!R157+'5DEC'!R157+'6JAN'!R157+'7FEB'!R157+'8MAR'!R157+'9APR'!R157+'10MAY'!R157+'11JUN'!R157+'12JUL'!R157</f>
        <v>0</v>
      </c>
      <c r="S157" s="73">
        <f>'2SEPT'!T158+'3OCT'!T157+'4NOV'!S157+'5DEC'!S157+'6JAN'!S157+'7FEB'!S157+'8MAR'!S157+'9APR'!S157+'10MAY'!S157+'11JUN'!S157+'12JUL'!S157</f>
        <v>0</v>
      </c>
      <c r="T157" s="105">
        <f>'2SEPT'!U158+'3OCT'!U157+'4NOV'!T157+'5DEC'!T157+'6JAN'!T157+'7FEB'!T157+'8MAR'!T157+'9APR'!T157+'10MAY'!T157+'11JUN'!T157+'12JUL'!T157</f>
        <v>0</v>
      </c>
      <c r="U157" s="73">
        <f>'2SEPT'!V158+'3OCT'!V157+'4NOV'!U157+'5DEC'!U157+'6JAN'!U157+'7FEB'!U157+'8MAR'!U157+'9APR'!U157+'10MAY'!U157+'11JUN'!U157+'12JUL'!U157</f>
        <v>0</v>
      </c>
      <c r="V157" s="73">
        <f>'2SEPT'!W158+'3OCT'!W157+'4NOV'!V157+'5DEC'!V157+'6JAN'!V157+'7FEB'!V157+'8MAR'!V157+'9APR'!V157+'10MAY'!V157+'11JUN'!V157+'12JUL'!V157</f>
        <v>0</v>
      </c>
      <c r="W157" s="73">
        <f>'2SEPT'!X158+'3OCT'!X157+'4NOV'!W157+'5DEC'!W157+'6JAN'!W157+'7FEB'!W157+'8MAR'!W157+'9APR'!W157+'10MAY'!W157+'11JUN'!W157+'12JUL'!W157</f>
        <v>0</v>
      </c>
      <c r="X157" s="73">
        <f>'2SEPT'!Y158+'3OCT'!Y157+'4NOV'!X157+'5DEC'!X157+'6JAN'!X157+'7FEB'!X157+'8MAR'!X157+'9APR'!X157+'10MAY'!X157+'11JUN'!X157+'12JUL'!X157</f>
        <v>0</v>
      </c>
      <c r="Y157" s="106">
        <f>'2SEPT'!Z158+'3OCT'!Z157+'4NOV'!Y157+'5DEC'!Y157+'6JAN'!Y157+'7FEB'!Y157+'8MAR'!Y157+'9APR'!Y157+'10MAY'!Y157+'11JUN'!Y157+'12JUL'!Y157</f>
        <v>0</v>
      </c>
      <c r="Z157" s="73">
        <f>'2SEPT'!AA158+'3OCT'!AA157+'4NOV'!Z157+'5DEC'!Z157+'6JAN'!Z157+'7FEB'!Z157+'8MAR'!Z157+'9APR'!Z157+'10MAY'!Z157+'11JUN'!Z157+'12JUL'!Z157</f>
        <v>0</v>
      </c>
      <c r="AA157" s="73">
        <f>'2SEPT'!AB158+'3OCT'!AB157+'4NOV'!AA157+'5DEC'!AA157+'6JAN'!AA157+'7FEB'!AA157+'8MAR'!AA157+'9APR'!AA157+'10MAY'!AA157+'11JUN'!AA157+'12JUL'!AA157</f>
        <v>0</v>
      </c>
      <c r="AB157" s="73">
        <f>'2SEPT'!AC158+'3OCT'!AC157+'4NOV'!AB157+'5DEC'!AB157+'6JAN'!AB157+'7FEB'!AB157+'8MAR'!AB157+'9APR'!AB157+'10MAY'!AB157+'11JUN'!AB157+'12JUL'!AB157</f>
        <v>0</v>
      </c>
      <c r="AC157" s="73">
        <f>'2SEPT'!AD158+'3OCT'!AD157+'4NOV'!AC157+'5DEC'!AC157+'6JAN'!AC157+'7FEB'!AC157+'8MAR'!AC157+'9APR'!AC157+'10MAY'!AC157+'11JUN'!AC157+'12JUL'!AC157</f>
        <v>0</v>
      </c>
      <c r="AD157" s="107">
        <f>'2SEPT'!AE158+'3OCT'!AE157+'4NOV'!AD157+'5DEC'!AD157+'6JAN'!AD157+'7FEB'!AD157+'8MAR'!AD157+'9APR'!AD157+'10MAY'!AD157+'11JUN'!AD157+'12JUL'!AD157</f>
        <v>0</v>
      </c>
      <c r="AE157" s="73">
        <f>'2SEPT'!AF158+'3OCT'!AF157+'4NOV'!AE157+'5DEC'!AE157+'6JAN'!AE157+'7FEB'!AE157+'8MAR'!AE157+'9APR'!AE157+'10MAY'!AE157+'11JUN'!AE157+'12JUL'!AE157</f>
        <v>0</v>
      </c>
      <c r="AF157" s="73">
        <f>'2SEPT'!AG158+'3OCT'!AG157+'4NOV'!AF157+'5DEC'!AF157+'6JAN'!AF157+'7FEB'!AF157+'8MAR'!AF157+'9APR'!AF157+'10MAY'!AF157+'11JUN'!AF157+'12JUL'!AF157</f>
        <v>28231</v>
      </c>
      <c r="AG157" s="73">
        <f>'2SEPT'!AH158+'3OCT'!AH157+'4NOV'!AG157+'5DEC'!AG157+'6JAN'!AG157+'7FEB'!AG157+'8MAR'!AG157+'9APR'!AG157+'10MAY'!AG157+'11JUN'!AG157+'12JUL'!AG157</f>
        <v>0</v>
      </c>
      <c r="AH157" s="110">
        <f>'2SEPT'!AI158+'3OCT'!AI157+'4NOV'!AH157+'5DEC'!AH157+'6JAN'!AH157+'7FEB'!AH157+'8MAR'!AH157+'9APR'!AH157+'10MAY'!AH157+'11JUN'!AH157+'12JUL'!AH157</f>
        <v>781545.64</v>
      </c>
      <c r="AI157" s="51">
        <f>ORIGINAL!AC158-'TOTAL PMTS'!AH157</f>
        <v>-542339.43999999994</v>
      </c>
      <c r="AJ157" s="51">
        <f>ALLOCATION!Z158-'TOTAL PMTS'!AH157</f>
        <v>-542339.43999999994</v>
      </c>
    </row>
    <row r="158" spans="1:36">
      <c r="A158" s="124" t="s">
        <v>168</v>
      </c>
      <c r="B158" s="125" t="s">
        <v>343</v>
      </c>
      <c r="C158" s="132" t="s">
        <v>201</v>
      </c>
      <c r="D158" s="73">
        <f>'2SEPT'!D159+'3OCT'!D158+'4NOV'!D158+'5DEC'!D158+'6JAN'!D158+'7FEB'!D158+'8MAR'!D158+'9APR'!D158+'10MAY'!D158+'11JUN'!D158+'12JUL'!D158</f>
        <v>55293.470199999996</v>
      </c>
      <c r="E158" s="73">
        <f>'2SEPT'!E159+'3OCT'!E158+'4NOV'!E158+'5DEC'!E158+'6JAN'!E158+'7FEB'!E158+'8MAR'!E158+'9APR'!E158+'10MAY'!E158+'11JUN'!E158+'12JUL'!E158</f>
        <v>30276.361400000002</v>
      </c>
      <c r="F158" s="73">
        <f>'2SEPT'!F159+'3OCT'!F158+'4NOV'!F158+'5DEC'!F158+'6JAN'!F158+'7FEB'!F158+'8MAR'!F158+'9APR'!F158+'10MAY'!F158+'11JUN'!F158+'12JUL'!F158</f>
        <v>21608.544300000001</v>
      </c>
      <c r="G158" s="73">
        <f>'2SEPT'!G159+'3OCT'!G158+'4NOV'!G158+'5DEC'!G158+'6JAN'!G158+'7FEB'!G158+'8MAR'!G158+'9APR'!G158+'10MAY'!G158+'11JUN'!G158+'12JUL'!G158</f>
        <v>15057.773300000001</v>
      </c>
      <c r="H158" s="73">
        <f>'2SEPT'!H159+'3OCT'!H158+'4NOV'!H158+'5DEC'!H158+'6JAN'!H158+'7FEB'!H158+'8MAR'!H158+'9APR'!H158+'10MAY'!H158+'11JUN'!H158+'12JUL'!H158</f>
        <v>11386.8508</v>
      </c>
      <c r="I158" s="104">
        <f>'2SEPT'!I159+'3OCT'!I158+'4NOV'!I158+'5DEC'!I158+'6JAN'!I158+'7FEB'!I158+'8MAR'!I158+'9APR'!I158+'10MAY'!I158+'11JUN'!I158+'12JUL'!I158</f>
        <v>133623</v>
      </c>
      <c r="J158" s="73" t="e">
        <f>'2SEPT'!K159+'3OCT'!K158+'4NOV'!J158+'5DEC'!J158+'6JAN'!J158+'7FEB'!J158+'8MAR'!J158+'9APR'!J158+'10MAY'!J158+'11JUN'!J158+'12JUL'!J158</f>
        <v>#VALUE!</v>
      </c>
      <c r="K158" s="73">
        <f>'2SEPT'!L159+'3OCT'!L158+'4NOV'!K158+'5DEC'!K158+'6JAN'!K158+'7FEB'!K158+'8MAR'!K158+'9APR'!K158+'10MAY'!K158+'11JUN'!K158+'12JUL'!K158</f>
        <v>0</v>
      </c>
      <c r="L158" s="73">
        <f>'2SEPT'!M159+'3OCT'!M158+'4NOV'!L158+'5DEC'!L158+'6JAN'!L158+'7FEB'!L158+'8MAR'!L158+'9APR'!L158+'10MAY'!L158+'11JUN'!L158+'12JUL'!L158</f>
        <v>0</v>
      </c>
      <c r="M158" s="73">
        <f>'2SEPT'!N159+'3OCT'!N158+'4NOV'!M158+'5DEC'!M158+'6JAN'!M158+'7FEB'!M158+'8MAR'!M158+'9APR'!M158+'10MAY'!M158+'11JUN'!M158+'12JUL'!M158</f>
        <v>0</v>
      </c>
      <c r="N158" s="73">
        <f>'2SEPT'!O159+'3OCT'!O158+'4NOV'!N158+'5DEC'!N158+'6JAN'!N158+'7FEB'!N158+'8MAR'!N158+'9APR'!N158+'10MAY'!N158+'11JUN'!N158+'12JUL'!N158</f>
        <v>0</v>
      </c>
      <c r="O158" s="73">
        <f>'2SEPT'!P159+'3OCT'!P158+'4NOV'!O158+'5DEC'!O158+'6JAN'!O158+'7FEB'!O158+'8MAR'!O158+'9APR'!O158+'10MAY'!O158+'11JUN'!O158+'12JUL'!O158</f>
        <v>0</v>
      </c>
      <c r="P158" s="73">
        <f>'2SEPT'!Q159+'3OCT'!Q158+'4NOV'!P158+'5DEC'!P158+'6JAN'!P158+'7FEB'!P158+'8MAR'!P158+'9APR'!P158+'10MAY'!P158+'11JUN'!P158+'12JUL'!P158</f>
        <v>0</v>
      </c>
      <c r="Q158" s="73">
        <f>'2SEPT'!R159+'3OCT'!R158+'4NOV'!Q158+'5DEC'!Q158+'6JAN'!Q158+'7FEB'!Q158+'8MAR'!Q158+'9APR'!Q158+'10MAY'!Q158+'11JUN'!Q158+'12JUL'!Q158</f>
        <v>0</v>
      </c>
      <c r="R158" s="73">
        <f>'2SEPT'!S159+'3OCT'!S158+'4NOV'!R158+'5DEC'!R158+'6JAN'!R158+'7FEB'!R158+'8MAR'!R158+'9APR'!R158+'10MAY'!R158+'11JUN'!R158+'12JUL'!R158</f>
        <v>0</v>
      </c>
      <c r="S158" s="73">
        <f>'2SEPT'!T159+'3OCT'!T158+'4NOV'!S158+'5DEC'!S158+'6JAN'!S158+'7FEB'!S158+'8MAR'!S158+'9APR'!S158+'10MAY'!S158+'11JUN'!S158+'12JUL'!S158</f>
        <v>0</v>
      </c>
      <c r="T158" s="105">
        <f>'2SEPT'!U159+'3OCT'!U158+'4NOV'!T158+'5DEC'!T158+'6JAN'!T158+'7FEB'!T158+'8MAR'!T158+'9APR'!T158+'10MAY'!T158+'11JUN'!T158+'12JUL'!T158</f>
        <v>0</v>
      </c>
      <c r="U158" s="73">
        <f>'2SEPT'!V159+'3OCT'!V158+'4NOV'!U158+'5DEC'!U158+'6JAN'!U158+'7FEB'!U158+'8MAR'!U158+'9APR'!U158+'10MAY'!U158+'11JUN'!U158+'12JUL'!U158</f>
        <v>0</v>
      </c>
      <c r="V158" s="73">
        <f>'2SEPT'!W159+'3OCT'!W158+'4NOV'!V158+'5DEC'!V158+'6JAN'!V158+'7FEB'!V158+'8MAR'!V158+'9APR'!V158+'10MAY'!V158+'11JUN'!V158+'12JUL'!V158</f>
        <v>0</v>
      </c>
      <c r="W158" s="73">
        <f>'2SEPT'!X159+'3OCT'!X158+'4NOV'!W158+'5DEC'!W158+'6JAN'!W158+'7FEB'!W158+'8MAR'!W158+'9APR'!W158+'10MAY'!W158+'11JUN'!W158+'12JUL'!W158</f>
        <v>0</v>
      </c>
      <c r="X158" s="73">
        <f>'2SEPT'!Y159+'3OCT'!Y158+'4NOV'!X158+'5DEC'!X158+'6JAN'!X158+'7FEB'!X158+'8MAR'!X158+'9APR'!X158+'10MAY'!X158+'11JUN'!X158+'12JUL'!X158</f>
        <v>0</v>
      </c>
      <c r="Y158" s="106">
        <f>'2SEPT'!Z159+'3OCT'!Z158+'4NOV'!Y158+'5DEC'!Y158+'6JAN'!Y158+'7FEB'!Y158+'8MAR'!Y158+'9APR'!Y158+'10MAY'!Y158+'11JUN'!Y158+'12JUL'!Y158</f>
        <v>0</v>
      </c>
      <c r="Z158" s="73">
        <f>'2SEPT'!AA159+'3OCT'!AA158+'4NOV'!Z158+'5DEC'!Z158+'6JAN'!Z158+'7FEB'!Z158+'8MAR'!Z158+'9APR'!Z158+'10MAY'!Z158+'11JUN'!Z158+'12JUL'!Z158</f>
        <v>0</v>
      </c>
      <c r="AA158" s="73">
        <f>'2SEPT'!AB159+'3OCT'!AB158+'4NOV'!AA158+'5DEC'!AA158+'6JAN'!AA158+'7FEB'!AA158+'8MAR'!AA158+'9APR'!AA158+'10MAY'!AA158+'11JUN'!AA158+'12JUL'!AA158</f>
        <v>0</v>
      </c>
      <c r="AB158" s="73">
        <f>'2SEPT'!AC159+'3OCT'!AC158+'4NOV'!AB158+'5DEC'!AB158+'6JAN'!AB158+'7FEB'!AB158+'8MAR'!AB158+'9APR'!AB158+'10MAY'!AB158+'11JUN'!AB158+'12JUL'!AB158</f>
        <v>0</v>
      </c>
      <c r="AC158" s="73">
        <f>'2SEPT'!AD159+'3OCT'!AD158+'4NOV'!AC158+'5DEC'!AC158+'6JAN'!AC158+'7FEB'!AC158+'8MAR'!AC158+'9APR'!AC158+'10MAY'!AC158+'11JUN'!AC158+'12JUL'!AC158</f>
        <v>0</v>
      </c>
      <c r="AD158" s="107">
        <f>'2SEPT'!AE159+'3OCT'!AE158+'4NOV'!AD158+'5DEC'!AD158+'6JAN'!AD158+'7FEB'!AD158+'8MAR'!AD158+'9APR'!AD158+'10MAY'!AD158+'11JUN'!AD158+'12JUL'!AD158</f>
        <v>0</v>
      </c>
      <c r="AE158" s="73">
        <f>'2SEPT'!AF159+'3OCT'!AF158+'4NOV'!AE158+'5DEC'!AE158+'6JAN'!AE158+'7FEB'!AE158+'8MAR'!AE158+'9APR'!AE158+'10MAY'!AE158+'11JUN'!AE158+'12JUL'!AE158</f>
        <v>0</v>
      </c>
      <c r="AF158" s="73">
        <f>'2SEPT'!AG159+'3OCT'!AG158+'4NOV'!AF158+'5DEC'!AF158+'6JAN'!AF158+'7FEB'!AF158+'8MAR'!AF158+'9APR'!AF158+'10MAY'!AF158+'11JUN'!AF158+'12JUL'!AF158</f>
        <v>0</v>
      </c>
      <c r="AG158" s="73">
        <f>'2SEPT'!AH159+'3OCT'!AH158+'4NOV'!AG158+'5DEC'!AG158+'6JAN'!AG158+'7FEB'!AG158+'8MAR'!AG158+'9APR'!AG158+'10MAY'!AG158+'11JUN'!AG158+'12JUL'!AG158</f>
        <v>0</v>
      </c>
      <c r="AH158" s="110">
        <f>'2SEPT'!AI159+'3OCT'!AI158+'4NOV'!AH158+'5DEC'!AH158+'6JAN'!AH158+'7FEB'!AH158+'8MAR'!AH158+'9APR'!AH158+'10MAY'!AH158+'11JUN'!AH158+'12JUL'!AH158</f>
        <v>503295.2</v>
      </c>
      <c r="AI158" s="51">
        <f>ORIGINAL!AC159-'TOTAL PMTS'!AH158</f>
        <v>-181604.52000000002</v>
      </c>
      <c r="AJ158" s="51">
        <f>ALLOCATION!Z159-'TOTAL PMTS'!AH158</f>
        <v>-181604.52000000002</v>
      </c>
    </row>
    <row r="159" spans="1:36">
      <c r="A159" s="124" t="s">
        <v>169</v>
      </c>
      <c r="B159" s="125" t="s">
        <v>344</v>
      </c>
      <c r="C159" s="129" t="s">
        <v>187</v>
      </c>
      <c r="D159" s="73">
        <f>'2SEPT'!D160+'3OCT'!D159+'4NOV'!D159+'5DEC'!D159+'6JAN'!D159+'7FEB'!D159+'8MAR'!D159+'9APR'!D159+'10MAY'!D159+'11JUN'!D159+'12JUL'!D159</f>
        <v>73780.627200000003</v>
      </c>
      <c r="E159" s="73">
        <f>'2SEPT'!E160+'3OCT'!E159+'4NOV'!E159+'5DEC'!E159+'6JAN'!E159+'7FEB'!E159+'8MAR'!E159+'9APR'!E159+'10MAY'!E159+'11JUN'!E159+'12JUL'!E159</f>
        <v>40398.910400000001</v>
      </c>
      <c r="F159" s="73">
        <f>'2SEPT'!F160+'3OCT'!F159+'4NOV'!F159+'5DEC'!F159+'6JAN'!F159+'7FEB'!F159+'8MAR'!F159+'9APR'!F159+'10MAY'!F159+'11JUN'!F159+'12JUL'!F159</f>
        <v>28832.644800000002</v>
      </c>
      <c r="G159" s="73">
        <f>'2SEPT'!G160+'3OCT'!G159+'4NOV'!G159+'5DEC'!G159+'6JAN'!G159+'7FEB'!G159+'8MAR'!G159+'9APR'!G159+'10MAY'!G159+'11JUN'!G159+'12JUL'!G159</f>
        <v>20091.388800000001</v>
      </c>
      <c r="H159" s="73">
        <f>'2SEPT'!H160+'3OCT'!H159+'4NOV'!H159+'5DEC'!H159+'6JAN'!H159+'7FEB'!H159+'8MAR'!H159+'9APR'!H159+'10MAY'!H159+'11JUN'!H159+'12JUL'!H159</f>
        <v>15194.4288</v>
      </c>
      <c r="I159" s="104">
        <f>'2SEPT'!I160+'3OCT'!I159+'4NOV'!I159+'5DEC'!I159+'6JAN'!I159+'7FEB'!I159+'8MAR'!I159+'9APR'!I159+'10MAY'!I159+'11JUN'!I159+'12JUL'!I159</f>
        <v>178298</v>
      </c>
      <c r="J159" s="73" t="e">
        <f>'2SEPT'!K160+'3OCT'!K159+'4NOV'!J159+'5DEC'!J159+'6JAN'!J159+'7FEB'!J159+'8MAR'!J159+'9APR'!J159+'10MAY'!J159+'11JUN'!J159+'12JUL'!J159</f>
        <v>#VALUE!</v>
      </c>
      <c r="K159" s="73">
        <f>'2SEPT'!L160+'3OCT'!L159+'4NOV'!K159+'5DEC'!K159+'6JAN'!K159+'7FEB'!K159+'8MAR'!K159+'9APR'!K159+'10MAY'!K159+'11JUN'!K159+'12JUL'!K159</f>
        <v>0</v>
      </c>
      <c r="L159" s="73">
        <f>'2SEPT'!M160+'3OCT'!M159+'4NOV'!L159+'5DEC'!L159+'6JAN'!L159+'7FEB'!L159+'8MAR'!L159+'9APR'!L159+'10MAY'!L159+'11JUN'!L159+'12JUL'!L159</f>
        <v>0</v>
      </c>
      <c r="M159" s="73">
        <f>'2SEPT'!N160+'3OCT'!N159+'4NOV'!M159+'5DEC'!M159+'6JAN'!M159+'7FEB'!M159+'8MAR'!M159+'9APR'!M159+'10MAY'!M159+'11JUN'!M159+'12JUL'!M159</f>
        <v>0</v>
      </c>
      <c r="N159" s="73">
        <f>'2SEPT'!O160+'3OCT'!O159+'4NOV'!N159+'5DEC'!N159+'6JAN'!N159+'7FEB'!N159+'8MAR'!N159+'9APR'!N159+'10MAY'!N159+'11JUN'!N159+'12JUL'!N159</f>
        <v>0</v>
      </c>
      <c r="O159" s="73">
        <f>'2SEPT'!P160+'3OCT'!P159+'4NOV'!O159+'5DEC'!O159+'6JAN'!O159+'7FEB'!O159+'8MAR'!O159+'9APR'!O159+'10MAY'!O159+'11JUN'!O159+'12JUL'!O159</f>
        <v>0</v>
      </c>
      <c r="P159" s="73">
        <f>'2SEPT'!Q160+'3OCT'!Q159+'4NOV'!P159+'5DEC'!P159+'6JAN'!P159+'7FEB'!P159+'8MAR'!P159+'9APR'!P159+'10MAY'!P159+'11JUN'!P159+'12JUL'!P159</f>
        <v>0</v>
      </c>
      <c r="Q159" s="73">
        <f>'2SEPT'!R160+'3OCT'!R159+'4NOV'!Q159+'5DEC'!Q159+'6JAN'!Q159+'7FEB'!Q159+'8MAR'!Q159+'9APR'!Q159+'10MAY'!Q159+'11JUN'!Q159+'12JUL'!Q159</f>
        <v>0</v>
      </c>
      <c r="R159" s="73">
        <f>'2SEPT'!S160+'3OCT'!S159+'4NOV'!R159+'5DEC'!R159+'6JAN'!R159+'7FEB'!R159+'8MAR'!R159+'9APR'!R159+'10MAY'!R159+'11JUN'!R159+'12JUL'!R159</f>
        <v>0</v>
      </c>
      <c r="S159" s="73">
        <f>'2SEPT'!T160+'3OCT'!T159+'4NOV'!S159+'5DEC'!S159+'6JAN'!S159+'7FEB'!S159+'8MAR'!S159+'9APR'!S159+'10MAY'!S159+'11JUN'!S159+'12JUL'!S159</f>
        <v>0</v>
      </c>
      <c r="T159" s="105">
        <f>'2SEPT'!U160+'3OCT'!U159+'4NOV'!T159+'5DEC'!T159+'6JAN'!T159+'7FEB'!T159+'8MAR'!T159+'9APR'!T159+'10MAY'!T159+'11JUN'!T159+'12JUL'!T159</f>
        <v>0</v>
      </c>
      <c r="U159" s="73">
        <f>'2SEPT'!V160+'3OCT'!V159+'4NOV'!U159+'5DEC'!U159+'6JAN'!U159+'7FEB'!U159+'8MAR'!U159+'9APR'!U159+'10MAY'!U159+'11JUN'!U159+'12JUL'!U159</f>
        <v>0</v>
      </c>
      <c r="V159" s="73">
        <f>'2SEPT'!W160+'3OCT'!W159+'4NOV'!V159+'5DEC'!V159+'6JAN'!V159+'7FEB'!V159+'8MAR'!V159+'9APR'!V159+'10MAY'!V159+'11JUN'!V159+'12JUL'!V159</f>
        <v>0</v>
      </c>
      <c r="W159" s="73">
        <f>'2SEPT'!X160+'3OCT'!X159+'4NOV'!W159+'5DEC'!W159+'6JAN'!W159+'7FEB'!W159+'8MAR'!W159+'9APR'!W159+'10MAY'!W159+'11JUN'!W159+'12JUL'!W159</f>
        <v>0</v>
      </c>
      <c r="X159" s="73">
        <f>'2SEPT'!Y160+'3OCT'!Y159+'4NOV'!X159+'5DEC'!X159+'6JAN'!X159+'7FEB'!X159+'8MAR'!X159+'9APR'!X159+'10MAY'!X159+'11JUN'!X159+'12JUL'!X159</f>
        <v>0</v>
      </c>
      <c r="Y159" s="106">
        <f>'2SEPT'!Z160+'3OCT'!Z159+'4NOV'!Y159+'5DEC'!Y159+'6JAN'!Y159+'7FEB'!Y159+'8MAR'!Y159+'9APR'!Y159+'10MAY'!Y159+'11JUN'!Y159+'12JUL'!Y159</f>
        <v>0</v>
      </c>
      <c r="Z159" s="73">
        <f>'2SEPT'!AA160+'3OCT'!AA159+'4NOV'!Z159+'5DEC'!Z159+'6JAN'!Z159+'7FEB'!Z159+'8MAR'!Z159+'9APR'!Z159+'10MAY'!Z159+'11JUN'!Z159+'12JUL'!Z159</f>
        <v>0</v>
      </c>
      <c r="AA159" s="73">
        <f>'2SEPT'!AB160+'3OCT'!AB159+'4NOV'!AA159+'5DEC'!AA159+'6JAN'!AA159+'7FEB'!AA159+'8MAR'!AA159+'9APR'!AA159+'10MAY'!AA159+'11JUN'!AA159+'12JUL'!AA159</f>
        <v>0</v>
      </c>
      <c r="AB159" s="73">
        <f>'2SEPT'!AC160+'3OCT'!AC159+'4NOV'!AB159+'5DEC'!AB159+'6JAN'!AB159+'7FEB'!AB159+'8MAR'!AB159+'9APR'!AB159+'10MAY'!AB159+'11JUN'!AB159+'12JUL'!AB159</f>
        <v>0</v>
      </c>
      <c r="AC159" s="73">
        <f>'2SEPT'!AD160+'3OCT'!AD159+'4NOV'!AC159+'5DEC'!AC159+'6JAN'!AC159+'7FEB'!AC159+'8MAR'!AC159+'9APR'!AC159+'10MAY'!AC159+'11JUN'!AC159+'12JUL'!AC159</f>
        <v>0</v>
      </c>
      <c r="AD159" s="107">
        <f>'2SEPT'!AE160+'3OCT'!AE159+'4NOV'!AD159+'5DEC'!AD159+'6JAN'!AD159+'7FEB'!AD159+'8MAR'!AD159+'9APR'!AD159+'10MAY'!AD159+'11JUN'!AD159+'12JUL'!AD159</f>
        <v>0</v>
      </c>
      <c r="AE159" s="73">
        <f>'2SEPT'!AF160+'3OCT'!AF159+'4NOV'!AE159+'5DEC'!AE159+'6JAN'!AE159+'7FEB'!AE159+'8MAR'!AE159+'9APR'!AE159+'10MAY'!AE159+'11JUN'!AE159+'12JUL'!AE159</f>
        <v>0</v>
      </c>
      <c r="AF159" s="73">
        <f>'2SEPT'!AG160+'3OCT'!AG159+'4NOV'!AF159+'5DEC'!AF159+'6JAN'!AF159+'7FEB'!AF159+'8MAR'!AF159+'9APR'!AF159+'10MAY'!AF159+'11JUN'!AF159+'12JUL'!AF159</f>
        <v>0</v>
      </c>
      <c r="AG159" s="73">
        <f>'2SEPT'!AH160+'3OCT'!AH159+'4NOV'!AG159+'5DEC'!AG159+'6JAN'!AG159+'7FEB'!AG159+'8MAR'!AG159+'9APR'!AG159+'10MAY'!AG159+'11JUN'!AG159+'12JUL'!AG159</f>
        <v>0</v>
      </c>
      <c r="AH159" s="110">
        <f>'2SEPT'!AI160+'3OCT'!AI159+'4NOV'!AH159+'5DEC'!AH159+'6JAN'!AH159+'7FEB'!AH159+'8MAR'!AH159+'9APR'!AH159+'10MAY'!AH159+'11JUN'!AH159+'12JUL'!AH159</f>
        <v>168799.68</v>
      </c>
      <c r="AI159" s="51">
        <f>ORIGINAL!AC160-'TOTAL PMTS'!AH159</f>
        <v>4171296.47</v>
      </c>
      <c r="AJ159" s="51">
        <f>ALLOCATION!Z160-'TOTAL PMTS'!AH159</f>
        <v>4171296.47</v>
      </c>
    </row>
    <row r="160" spans="1:36">
      <c r="A160" s="124" t="s">
        <v>170</v>
      </c>
      <c r="B160" s="125" t="s">
        <v>345</v>
      </c>
      <c r="C160" s="126" t="s">
        <v>183</v>
      </c>
      <c r="D160" s="73">
        <f>'2SEPT'!D161+'3OCT'!D160+'4NOV'!D160+'5DEC'!D160+'6JAN'!D160+'7FEB'!D160+'8MAR'!D160+'9APR'!D160+'10MAY'!D160+'11JUN'!D160+'12JUL'!D160</f>
        <v>582843.603</v>
      </c>
      <c r="E160" s="73">
        <f>'2SEPT'!E161+'3OCT'!E160+'4NOV'!E160+'5DEC'!E160+'6JAN'!E160+'7FEB'!E160+'8MAR'!E160+'9APR'!E160+'10MAY'!E160+'11JUN'!E160+'12JUL'!E160</f>
        <v>319151.77100000001</v>
      </c>
      <c r="F160" s="73">
        <f>'2SEPT'!F161+'3OCT'!F160+'4NOV'!F160+'5DEC'!F160+'6JAN'!F160+'7FEB'!F160+'8MAR'!F160+'9APR'!F160+'10MAY'!F160+'11JUN'!F160+'12JUL'!F160</f>
        <v>227778.7395</v>
      </c>
      <c r="G160" s="73">
        <f>'2SEPT'!G161+'3OCT'!G160+'4NOV'!G160+'5DEC'!G160+'6JAN'!G160+'7FEB'!G160+'8MAR'!G160+'9APR'!G160+'10MAY'!G160+'11JUN'!G160+'12JUL'!G160</f>
        <v>158728.42449999999</v>
      </c>
      <c r="H160" s="73">
        <f>'2SEPT'!H161+'3OCT'!H160+'4NOV'!H160+'5DEC'!H160+'6JAN'!H160+'7FEB'!H160+'8MAR'!H160+'9APR'!H160+'10MAY'!H160+'11JUN'!H160+'12JUL'!H160</f>
        <v>120016.462</v>
      </c>
      <c r="I160" s="104">
        <f>'2SEPT'!I161+'3OCT'!I160+'4NOV'!I160+'5DEC'!I160+'6JAN'!I160+'7FEB'!I160+'8MAR'!I160+'9APR'!I160+'10MAY'!I160+'11JUN'!I160+'12JUL'!I160</f>
        <v>1408519</v>
      </c>
      <c r="J160" s="73" t="e">
        <f>'2SEPT'!K161+'3OCT'!K160+'4NOV'!J160+'5DEC'!J160+'6JAN'!J160+'7FEB'!J160+'8MAR'!J160+'9APR'!J160+'10MAY'!J160+'11JUN'!J160+'12JUL'!J160</f>
        <v>#VALUE!</v>
      </c>
      <c r="K160" s="73">
        <f>'2SEPT'!L161+'3OCT'!L160+'4NOV'!K160+'5DEC'!K160+'6JAN'!K160+'7FEB'!K160+'8MAR'!K160+'9APR'!K160+'10MAY'!K160+'11JUN'!K160+'12JUL'!K160</f>
        <v>0</v>
      </c>
      <c r="L160" s="73">
        <f>'2SEPT'!M161+'3OCT'!M160+'4NOV'!L160+'5DEC'!L160+'6JAN'!L160+'7FEB'!L160+'8MAR'!L160+'9APR'!L160+'10MAY'!L160+'11JUN'!L160+'12JUL'!L160</f>
        <v>0</v>
      </c>
      <c r="M160" s="73">
        <f>'2SEPT'!N161+'3OCT'!N160+'4NOV'!M160+'5DEC'!M160+'6JAN'!M160+'7FEB'!M160+'8MAR'!M160+'9APR'!M160+'10MAY'!M160+'11JUN'!M160+'12JUL'!M160</f>
        <v>600000</v>
      </c>
      <c r="N160" s="73">
        <f>'2SEPT'!O161+'3OCT'!O160+'4NOV'!N160+'5DEC'!N160+'6JAN'!N160+'7FEB'!N160+'8MAR'!N160+'9APR'!N160+'10MAY'!N160+'11JUN'!N160+'12JUL'!N160</f>
        <v>0</v>
      </c>
      <c r="O160" s="73">
        <f>'2SEPT'!P161+'3OCT'!P160+'4NOV'!O160+'5DEC'!O160+'6JAN'!O160+'7FEB'!O160+'8MAR'!O160+'9APR'!O160+'10MAY'!O160+'11JUN'!O160+'12JUL'!O160</f>
        <v>0</v>
      </c>
      <c r="P160" s="73">
        <f>'2SEPT'!Q161+'3OCT'!Q160+'4NOV'!P160+'5DEC'!P160+'6JAN'!P160+'7FEB'!P160+'8MAR'!P160+'9APR'!P160+'10MAY'!P160+'11JUN'!P160+'12JUL'!P160</f>
        <v>48000</v>
      </c>
      <c r="Q160" s="73">
        <f>'2SEPT'!R161+'3OCT'!R160+'4NOV'!Q160+'5DEC'!Q160+'6JAN'!Q160+'7FEB'!Q160+'8MAR'!Q160+'9APR'!Q160+'10MAY'!Q160+'11JUN'!Q160+'12JUL'!Q160</f>
        <v>0</v>
      </c>
      <c r="R160" s="73">
        <f>'2SEPT'!S161+'3OCT'!S160+'4NOV'!R160+'5DEC'!R160+'6JAN'!R160+'7FEB'!R160+'8MAR'!R160+'9APR'!R160+'10MAY'!R160+'11JUN'!R160+'12JUL'!R160</f>
        <v>0</v>
      </c>
      <c r="S160" s="73">
        <f>'2SEPT'!T161+'3OCT'!T160+'4NOV'!S160+'5DEC'!S160+'6JAN'!S160+'7FEB'!S160+'8MAR'!S160+'9APR'!S160+'10MAY'!S160+'11JUN'!S160+'12JUL'!S160</f>
        <v>0</v>
      </c>
      <c r="T160" s="105">
        <f>'2SEPT'!U161+'3OCT'!U160+'4NOV'!T160+'5DEC'!T160+'6JAN'!T160+'7FEB'!T160+'8MAR'!T160+'9APR'!T160+'10MAY'!T160+'11JUN'!T160+'12JUL'!T160</f>
        <v>0</v>
      </c>
      <c r="U160" s="73">
        <f>'2SEPT'!V161+'3OCT'!V160+'4NOV'!U160+'5DEC'!U160+'6JAN'!U160+'7FEB'!U160+'8MAR'!U160+'9APR'!U160+'10MAY'!U160+'11JUN'!U160+'12JUL'!U160</f>
        <v>0</v>
      </c>
      <c r="V160" s="73">
        <f>'2SEPT'!W161+'3OCT'!W160+'4NOV'!V160+'5DEC'!V160+'6JAN'!V160+'7FEB'!V160+'8MAR'!V160+'9APR'!V160+'10MAY'!V160+'11JUN'!V160+'12JUL'!V160</f>
        <v>0</v>
      </c>
      <c r="W160" s="73">
        <f>'2SEPT'!X161+'3OCT'!X160+'4NOV'!W160+'5DEC'!W160+'6JAN'!W160+'7FEB'!W160+'8MAR'!W160+'9APR'!W160+'10MAY'!W160+'11JUN'!W160+'12JUL'!W160</f>
        <v>0</v>
      </c>
      <c r="X160" s="73">
        <f>'2SEPT'!Y161+'3OCT'!Y160+'4NOV'!X160+'5DEC'!X160+'6JAN'!X160+'7FEB'!X160+'8MAR'!X160+'9APR'!X160+'10MAY'!X160+'11JUN'!X160+'12JUL'!X160</f>
        <v>0</v>
      </c>
      <c r="Y160" s="106">
        <f>'2SEPT'!Z161+'3OCT'!Z160+'4NOV'!Y160+'5DEC'!Y160+'6JAN'!Y160+'7FEB'!Y160+'8MAR'!Y160+'9APR'!Y160+'10MAY'!Y160+'11JUN'!Y160+'12JUL'!Y160</f>
        <v>0</v>
      </c>
      <c r="Z160" s="73">
        <f>'2SEPT'!AA161+'3OCT'!AA160+'4NOV'!Z160+'5DEC'!Z160+'6JAN'!Z160+'7FEB'!Z160+'8MAR'!Z160+'9APR'!Z160+'10MAY'!Z160+'11JUN'!Z160+'12JUL'!Z160</f>
        <v>0</v>
      </c>
      <c r="AA160" s="73">
        <f>'2SEPT'!AB161+'3OCT'!AB160+'4NOV'!AA160+'5DEC'!AA160+'6JAN'!AA160+'7FEB'!AA160+'8MAR'!AA160+'9APR'!AA160+'10MAY'!AA160+'11JUN'!AA160+'12JUL'!AA160</f>
        <v>0</v>
      </c>
      <c r="AB160" s="73">
        <f>'2SEPT'!AC161+'3OCT'!AC160+'4NOV'!AB160+'5DEC'!AB160+'6JAN'!AB160+'7FEB'!AB160+'8MAR'!AB160+'9APR'!AB160+'10MAY'!AB160+'11JUN'!AB160+'12JUL'!AB160</f>
        <v>0</v>
      </c>
      <c r="AC160" s="73">
        <f>'2SEPT'!AD161+'3OCT'!AD160+'4NOV'!AC160+'5DEC'!AC160+'6JAN'!AC160+'7FEB'!AC160+'8MAR'!AC160+'9APR'!AC160+'10MAY'!AC160+'11JUN'!AC160+'12JUL'!AC160</f>
        <v>0</v>
      </c>
      <c r="AD160" s="107">
        <f>'2SEPT'!AE161+'3OCT'!AE160+'4NOV'!AD160+'5DEC'!AD160+'6JAN'!AD160+'7FEB'!AD160+'8MAR'!AD160+'9APR'!AD160+'10MAY'!AD160+'11JUN'!AD160+'12JUL'!AD160</f>
        <v>0</v>
      </c>
      <c r="AE160" s="73">
        <f>'2SEPT'!AF161+'3OCT'!AF160+'4NOV'!AE160+'5DEC'!AE160+'6JAN'!AE160+'7FEB'!AE160+'8MAR'!AE160+'9APR'!AE160+'10MAY'!AE160+'11JUN'!AE160+'12JUL'!AE160</f>
        <v>0</v>
      </c>
      <c r="AF160" s="73">
        <f>'2SEPT'!AG161+'3OCT'!AG160+'4NOV'!AF160+'5DEC'!AF160+'6JAN'!AF160+'7FEB'!AF160+'8MAR'!AF160+'9APR'!AF160+'10MAY'!AF160+'11JUN'!AF160+'12JUL'!AF160</f>
        <v>0</v>
      </c>
      <c r="AG160" s="73">
        <f>'2SEPT'!AH161+'3OCT'!AH160+'4NOV'!AG160+'5DEC'!AG160+'6JAN'!AG160+'7FEB'!AG160+'8MAR'!AG160+'9APR'!AG160+'10MAY'!AG160+'11JUN'!AG160+'12JUL'!AG160</f>
        <v>0</v>
      </c>
      <c r="AH160" s="110">
        <f>'2SEPT'!AI161+'3OCT'!AI160+'4NOV'!AH160+'5DEC'!AH160+'6JAN'!AH160+'7FEB'!AH160+'8MAR'!AH160+'9APR'!AH160+'10MAY'!AH160+'11JUN'!AH160+'12JUL'!AH160</f>
        <v>2631021.15</v>
      </c>
      <c r="AI160" s="51">
        <f>ORIGINAL!AC161-'TOTAL PMTS'!AH160</f>
        <v>-2498565.4499999997</v>
      </c>
      <c r="AJ160" s="51">
        <f>ALLOCATION!Z161-'TOTAL PMTS'!AH160</f>
        <v>-2498565.4499999997</v>
      </c>
    </row>
    <row r="161" spans="1:36">
      <c r="A161" s="124" t="s">
        <v>171</v>
      </c>
      <c r="B161" s="125" t="s">
        <v>346</v>
      </c>
      <c r="C161" s="133" t="s">
        <v>216</v>
      </c>
      <c r="D161" s="73">
        <f>'2SEPT'!D162+'3OCT'!D161+'4NOV'!D161+'5DEC'!D161+'6JAN'!D161+'7FEB'!D161+'8MAR'!D161+'9APR'!D161+'10MAY'!D161+'11JUN'!D161+'12JUL'!D161</f>
        <v>27825.753199999999</v>
      </c>
      <c r="E161" s="73">
        <f>'2SEPT'!E162+'3OCT'!E161+'4NOV'!E161+'5DEC'!E161+'6JAN'!E161+'7FEB'!E161+'8MAR'!E161+'9APR'!E161+'10MAY'!E161+'11JUN'!E161+'12JUL'!E161</f>
        <v>15234.892400000001</v>
      </c>
      <c r="F161" s="73">
        <f>'2SEPT'!F162+'3OCT'!F161+'4NOV'!F161+'5DEC'!F161+'6JAN'!F161+'7FEB'!F161+'8MAR'!F161+'9APR'!F161+'10MAY'!F161+'11JUN'!F161+'12JUL'!F161</f>
        <v>10875.9038</v>
      </c>
      <c r="G161" s="73">
        <f>'2SEPT'!G162+'3OCT'!G161+'4NOV'!G161+'5DEC'!G161+'6JAN'!G161+'7FEB'!G161+'8MAR'!G161+'9APR'!G161+'10MAY'!G161+'11JUN'!G161+'12JUL'!G161</f>
        <v>7575.4177999999993</v>
      </c>
      <c r="H161" s="73">
        <f>'2SEPT'!H162+'3OCT'!H161+'4NOV'!H161+'5DEC'!H161+'6JAN'!H161+'7FEB'!H161+'8MAR'!H161+'9APR'!H161+'10MAY'!H161+'11JUN'!H161+'12JUL'!H161</f>
        <v>5731.0328</v>
      </c>
      <c r="I161" s="104">
        <f>'2SEPT'!I162+'3OCT'!I161+'4NOV'!I161+'5DEC'!I161+'6JAN'!I161+'7FEB'!I161+'8MAR'!I161+'9APR'!I161+'10MAY'!I161+'11JUN'!I161+'12JUL'!I161</f>
        <v>67243</v>
      </c>
      <c r="J161" s="73" t="e">
        <f>'2SEPT'!K162+'3OCT'!K161+'4NOV'!J161+'5DEC'!J161+'6JAN'!J161+'7FEB'!J161+'8MAR'!J161+'9APR'!J161+'10MAY'!J161+'11JUN'!J161+'12JUL'!J161</f>
        <v>#VALUE!</v>
      </c>
      <c r="K161" s="73">
        <f>'2SEPT'!L162+'3OCT'!L161+'4NOV'!K161+'5DEC'!K161+'6JAN'!K161+'7FEB'!K161+'8MAR'!K161+'9APR'!K161+'10MAY'!K161+'11JUN'!K161+'12JUL'!K161</f>
        <v>0</v>
      </c>
      <c r="L161" s="73">
        <f>'2SEPT'!M162+'3OCT'!M161+'4NOV'!L161+'5DEC'!L161+'6JAN'!L161+'7FEB'!L161+'8MAR'!L161+'9APR'!L161+'10MAY'!L161+'11JUN'!L161+'12JUL'!L161</f>
        <v>0</v>
      </c>
      <c r="M161" s="73">
        <f>'2SEPT'!N162+'3OCT'!N161+'4NOV'!M161+'5DEC'!M161+'6JAN'!M161+'7FEB'!M161+'8MAR'!M161+'9APR'!M161+'10MAY'!M161+'11JUN'!M161+'12JUL'!M161</f>
        <v>0</v>
      </c>
      <c r="N161" s="73">
        <f>'2SEPT'!O162+'3OCT'!O161+'4NOV'!N161+'5DEC'!N161+'6JAN'!N161+'7FEB'!N161+'8MAR'!N161+'9APR'!N161+'10MAY'!N161+'11JUN'!N161+'12JUL'!N161</f>
        <v>0</v>
      </c>
      <c r="O161" s="73">
        <f>'2SEPT'!P162+'3OCT'!P161+'4NOV'!O161+'5DEC'!O161+'6JAN'!O161+'7FEB'!O161+'8MAR'!O161+'9APR'!O161+'10MAY'!O161+'11JUN'!O161+'12JUL'!O161</f>
        <v>0</v>
      </c>
      <c r="P161" s="73">
        <f>'2SEPT'!Q162+'3OCT'!Q161+'4NOV'!P161+'5DEC'!P161+'6JAN'!P161+'7FEB'!P161+'8MAR'!P161+'9APR'!P161+'10MAY'!P161+'11JUN'!P161+'12JUL'!P161</f>
        <v>0</v>
      </c>
      <c r="Q161" s="73">
        <f>'2SEPT'!R162+'3OCT'!R161+'4NOV'!Q161+'5DEC'!Q161+'6JAN'!Q161+'7FEB'!Q161+'8MAR'!Q161+'9APR'!Q161+'10MAY'!Q161+'11JUN'!Q161+'12JUL'!Q161</f>
        <v>0</v>
      </c>
      <c r="R161" s="73">
        <f>'2SEPT'!S162+'3OCT'!S161+'4NOV'!R161+'5DEC'!R161+'6JAN'!R161+'7FEB'!R161+'8MAR'!R161+'9APR'!R161+'10MAY'!R161+'11JUN'!R161+'12JUL'!R161</f>
        <v>0</v>
      </c>
      <c r="S161" s="73">
        <f>'2SEPT'!T162+'3OCT'!T161+'4NOV'!S161+'5DEC'!S161+'6JAN'!S161+'7FEB'!S161+'8MAR'!S161+'9APR'!S161+'10MAY'!S161+'11JUN'!S161+'12JUL'!S161</f>
        <v>0</v>
      </c>
      <c r="T161" s="105">
        <f>'2SEPT'!U162+'3OCT'!U161+'4NOV'!T161+'5DEC'!T161+'6JAN'!T161+'7FEB'!T161+'8MAR'!T161+'9APR'!T161+'10MAY'!T161+'11JUN'!T161+'12JUL'!T161</f>
        <v>0</v>
      </c>
      <c r="U161" s="73">
        <f>'2SEPT'!V162+'3OCT'!V161+'4NOV'!U161+'5DEC'!U161+'6JAN'!U161+'7FEB'!U161+'8MAR'!U161+'9APR'!U161+'10MAY'!U161+'11JUN'!U161+'12JUL'!U161</f>
        <v>0</v>
      </c>
      <c r="V161" s="73">
        <f>'2SEPT'!W162+'3OCT'!W161+'4NOV'!V161+'5DEC'!V161+'6JAN'!V161+'7FEB'!V161+'8MAR'!V161+'9APR'!V161+'10MAY'!V161+'11JUN'!V161+'12JUL'!V161</f>
        <v>0</v>
      </c>
      <c r="W161" s="73">
        <f>'2SEPT'!X162+'3OCT'!X161+'4NOV'!W161+'5DEC'!W161+'6JAN'!W161+'7FEB'!W161+'8MAR'!W161+'9APR'!W161+'10MAY'!W161+'11JUN'!W161+'12JUL'!W161</f>
        <v>0</v>
      </c>
      <c r="X161" s="73">
        <f>'2SEPT'!Y162+'3OCT'!Y161+'4NOV'!X161+'5DEC'!X161+'6JAN'!X161+'7FEB'!X161+'8MAR'!X161+'9APR'!X161+'10MAY'!X161+'11JUN'!X161+'12JUL'!X161</f>
        <v>0</v>
      </c>
      <c r="Y161" s="106">
        <f>'2SEPT'!Z162+'3OCT'!Z161+'4NOV'!Y161+'5DEC'!Y161+'6JAN'!Y161+'7FEB'!Y161+'8MAR'!Y161+'9APR'!Y161+'10MAY'!Y161+'11JUN'!Y161+'12JUL'!Y161</f>
        <v>0</v>
      </c>
      <c r="Z161" s="73">
        <f>'2SEPT'!AA162+'3OCT'!AA161+'4NOV'!Z161+'5DEC'!Z161+'6JAN'!Z161+'7FEB'!Z161+'8MAR'!Z161+'9APR'!Z161+'10MAY'!Z161+'11JUN'!Z161+'12JUL'!Z161</f>
        <v>0</v>
      </c>
      <c r="AA161" s="73">
        <f>'2SEPT'!AB162+'3OCT'!AB161+'4NOV'!AA161+'5DEC'!AA161+'6JAN'!AA161+'7FEB'!AA161+'8MAR'!AA161+'9APR'!AA161+'10MAY'!AA161+'11JUN'!AA161+'12JUL'!AA161</f>
        <v>0</v>
      </c>
      <c r="AB161" s="73">
        <f>'2SEPT'!AC162+'3OCT'!AC161+'4NOV'!AB161+'5DEC'!AB161+'6JAN'!AB161+'7FEB'!AB161+'8MAR'!AB161+'9APR'!AB161+'10MAY'!AB161+'11JUN'!AB161+'12JUL'!AB161</f>
        <v>0</v>
      </c>
      <c r="AC161" s="73">
        <f>'2SEPT'!AD162+'3OCT'!AD161+'4NOV'!AC161+'5DEC'!AC161+'6JAN'!AC161+'7FEB'!AC161+'8MAR'!AC161+'9APR'!AC161+'10MAY'!AC161+'11JUN'!AC161+'12JUL'!AC161</f>
        <v>0</v>
      </c>
      <c r="AD161" s="107">
        <f>'2SEPT'!AE162+'3OCT'!AE161+'4NOV'!AD161+'5DEC'!AD161+'6JAN'!AD161+'7FEB'!AD161+'8MAR'!AD161+'9APR'!AD161+'10MAY'!AD161+'11JUN'!AD161+'12JUL'!AD161</f>
        <v>0</v>
      </c>
      <c r="AE161" s="73">
        <f>'2SEPT'!AF162+'3OCT'!AF161+'4NOV'!AE161+'5DEC'!AE161+'6JAN'!AE161+'7FEB'!AE161+'8MAR'!AE161+'9APR'!AE161+'10MAY'!AE161+'11JUN'!AE161+'12JUL'!AE161</f>
        <v>0</v>
      </c>
      <c r="AF161" s="73">
        <f>'2SEPT'!AG162+'3OCT'!AG161+'4NOV'!AF161+'5DEC'!AF161+'6JAN'!AF161+'7FEB'!AF161+'8MAR'!AF161+'9APR'!AF161+'10MAY'!AF161+'11JUN'!AF161+'12JUL'!AF161</f>
        <v>0</v>
      </c>
      <c r="AG161" s="73">
        <f>'2SEPT'!AH162+'3OCT'!AH161+'4NOV'!AG161+'5DEC'!AG161+'6JAN'!AG161+'7FEB'!AG161+'8MAR'!AG161+'9APR'!AG161+'10MAY'!AG161+'11JUN'!AG161+'12JUL'!AG161</f>
        <v>0</v>
      </c>
      <c r="AH161" s="110">
        <f>'2SEPT'!AI162+'3OCT'!AI161+'4NOV'!AH161+'5DEC'!AH161+'6JAN'!AH161+'7FEB'!AH161+'8MAR'!AH161+'9APR'!AH161+'10MAY'!AH161+'11JUN'!AH161+'12JUL'!AH161</f>
        <v>850860.7</v>
      </c>
      <c r="AI161" s="51">
        <f>ORIGINAL!AC162-'TOTAL PMTS'!AH161</f>
        <v>-248879.6399999999</v>
      </c>
      <c r="AJ161" s="51">
        <f>ALLOCATION!Z162-'TOTAL PMTS'!AH161</f>
        <v>-248879.6399999999</v>
      </c>
    </row>
    <row r="162" spans="1:36">
      <c r="A162" s="134" t="s">
        <v>172</v>
      </c>
      <c r="B162" s="135" t="s">
        <v>347</v>
      </c>
      <c r="C162" s="131" t="s">
        <v>181</v>
      </c>
      <c r="D162" s="73">
        <f>'2SEPT'!D163+'3OCT'!D162+'4NOV'!D162+'5DEC'!D162+'6JAN'!D162+'7FEB'!D162+'8MAR'!D162+'9APR'!D162+'10MAY'!D162+'11JUN'!D162+'12JUL'!D162</f>
        <v>137963.58799999999</v>
      </c>
      <c r="E162" s="73">
        <f>'2SEPT'!E163+'3OCT'!E162+'4NOV'!E162+'5DEC'!E162+'6JAN'!E162+'7FEB'!E162+'8MAR'!E162+'9APR'!E162+'10MAY'!E162+'11JUN'!E162+'12JUL'!E162</f>
        <v>75545.915999999997</v>
      </c>
      <c r="F162" s="73">
        <f>'2SEPT'!F163+'3OCT'!F162+'4NOV'!F162+'5DEC'!F162+'6JAN'!F162+'7FEB'!F162+'8MAR'!F162+'9APR'!F162+'10MAY'!F162+'11JUN'!F162+'12JUL'!F162</f>
        <v>53917.542000000001</v>
      </c>
      <c r="G162" s="73">
        <f>'2SEPT'!G163+'3OCT'!G162+'4NOV'!G162+'5DEC'!G162+'6JAN'!G162+'7FEB'!G162+'8MAR'!G162+'9APR'!G162+'10MAY'!G162+'11JUN'!G162+'12JUL'!G162</f>
        <v>37570.801999999996</v>
      </c>
      <c r="H162" s="73">
        <f>'2SEPT'!H163+'3OCT'!H162+'4NOV'!H162+'5DEC'!H162+'6JAN'!H162+'7FEB'!H162+'8MAR'!H162+'9APR'!H162+'10MAY'!H162+'11JUN'!H162+'12JUL'!H162</f>
        <v>28410.152000000002</v>
      </c>
      <c r="I162" s="104">
        <f>'2SEPT'!I163+'3OCT'!I162+'4NOV'!I162+'5DEC'!I162+'6JAN'!I162+'7FEB'!I162+'8MAR'!I162+'9APR'!I162+'10MAY'!I162+'11JUN'!I162+'12JUL'!I162</f>
        <v>333408</v>
      </c>
      <c r="J162" s="73" t="e">
        <f>'2SEPT'!K163+'3OCT'!K162+'4NOV'!J162+'5DEC'!J162+'6JAN'!J162+'7FEB'!J162+'8MAR'!J162+'9APR'!J162+'10MAY'!J162+'11JUN'!J162+'12JUL'!J162</f>
        <v>#VALUE!</v>
      </c>
      <c r="K162" s="73">
        <f>'2SEPT'!L163+'3OCT'!L162+'4NOV'!K162+'5DEC'!K162+'6JAN'!K162+'7FEB'!K162+'8MAR'!K162+'9APR'!K162+'10MAY'!K162+'11JUN'!K162+'12JUL'!K162</f>
        <v>0</v>
      </c>
      <c r="L162" s="73">
        <f>'2SEPT'!M163+'3OCT'!M162+'4NOV'!L162+'5DEC'!L162+'6JAN'!L162+'7FEB'!L162+'8MAR'!L162+'9APR'!L162+'10MAY'!L162+'11JUN'!L162+'12JUL'!L162</f>
        <v>0</v>
      </c>
      <c r="M162" s="73">
        <f>'2SEPT'!N163+'3OCT'!N162+'4NOV'!M162+'5DEC'!M162+'6JAN'!M162+'7FEB'!M162+'8MAR'!M162+'9APR'!M162+'10MAY'!M162+'11JUN'!M162+'12JUL'!M162</f>
        <v>0</v>
      </c>
      <c r="N162" s="73">
        <f>'2SEPT'!O163+'3OCT'!O162+'4NOV'!N162+'5DEC'!N162+'6JAN'!N162+'7FEB'!N162+'8MAR'!N162+'9APR'!N162+'10MAY'!N162+'11JUN'!N162+'12JUL'!N162</f>
        <v>0</v>
      </c>
      <c r="O162" s="73">
        <f>'2SEPT'!P163+'3OCT'!P162+'4NOV'!O162+'5DEC'!O162+'6JAN'!O162+'7FEB'!O162+'8MAR'!O162+'9APR'!O162+'10MAY'!O162+'11JUN'!O162+'12JUL'!O162</f>
        <v>0</v>
      </c>
      <c r="P162" s="73">
        <f>'2SEPT'!Q163+'3OCT'!Q162+'4NOV'!P162+'5DEC'!P162+'6JAN'!P162+'7FEB'!P162+'8MAR'!P162+'9APR'!P162+'10MAY'!P162+'11JUN'!P162+'12JUL'!P162</f>
        <v>0</v>
      </c>
      <c r="Q162" s="73">
        <f>'2SEPT'!R163+'3OCT'!R162+'4NOV'!Q162+'5DEC'!Q162+'6JAN'!Q162+'7FEB'!Q162+'8MAR'!Q162+'9APR'!Q162+'10MAY'!Q162+'11JUN'!Q162+'12JUL'!Q162</f>
        <v>0</v>
      </c>
      <c r="R162" s="73">
        <f>'2SEPT'!S163+'3OCT'!S162+'4NOV'!R162+'5DEC'!R162+'6JAN'!R162+'7FEB'!R162+'8MAR'!R162+'9APR'!R162+'10MAY'!R162+'11JUN'!R162+'12JUL'!R162</f>
        <v>0</v>
      </c>
      <c r="S162" s="73">
        <f>'2SEPT'!T163+'3OCT'!T162+'4NOV'!S162+'5DEC'!S162+'6JAN'!S162+'7FEB'!S162+'8MAR'!S162+'9APR'!S162+'10MAY'!S162+'11JUN'!S162+'12JUL'!S162</f>
        <v>0</v>
      </c>
      <c r="T162" s="105">
        <f>'2SEPT'!U163+'3OCT'!U162+'4NOV'!T162+'5DEC'!T162+'6JAN'!T162+'7FEB'!T162+'8MAR'!T162+'9APR'!T162+'10MAY'!T162+'11JUN'!T162+'12JUL'!T162</f>
        <v>0</v>
      </c>
      <c r="U162" s="73">
        <f>'2SEPT'!V163+'3OCT'!V162+'4NOV'!U162+'5DEC'!U162+'6JAN'!U162+'7FEB'!U162+'8MAR'!U162+'9APR'!U162+'10MAY'!U162+'11JUN'!U162+'12JUL'!U162</f>
        <v>0</v>
      </c>
      <c r="V162" s="73">
        <f>'2SEPT'!W163+'3OCT'!W162+'4NOV'!V162+'5DEC'!V162+'6JAN'!V162+'7FEB'!V162+'8MAR'!V162+'9APR'!V162+'10MAY'!V162+'11JUN'!V162+'12JUL'!V162</f>
        <v>0</v>
      </c>
      <c r="W162" s="73">
        <f>'2SEPT'!X163+'3OCT'!X162+'4NOV'!W162+'5DEC'!W162+'6JAN'!W162+'7FEB'!W162+'8MAR'!W162+'9APR'!W162+'10MAY'!W162+'11JUN'!W162+'12JUL'!W162</f>
        <v>0</v>
      </c>
      <c r="X162" s="73">
        <f>'2SEPT'!Y163+'3OCT'!Y162+'4NOV'!X162+'5DEC'!X162+'6JAN'!X162+'7FEB'!X162+'8MAR'!X162+'9APR'!X162+'10MAY'!X162+'11JUN'!X162+'12JUL'!X162</f>
        <v>0</v>
      </c>
      <c r="Y162" s="106">
        <f>'2SEPT'!Z163+'3OCT'!Z162+'4NOV'!Y162+'5DEC'!Y162+'6JAN'!Y162+'7FEB'!Y162+'8MAR'!Y162+'9APR'!Y162+'10MAY'!Y162+'11JUN'!Y162+'12JUL'!Y162</f>
        <v>0</v>
      </c>
      <c r="Z162" s="73">
        <f>'2SEPT'!AA163+'3OCT'!AA162+'4NOV'!Z162+'5DEC'!Z162+'6JAN'!Z162+'7FEB'!Z162+'8MAR'!Z162+'9APR'!Z162+'10MAY'!Z162+'11JUN'!Z162+'12JUL'!Z162</f>
        <v>0</v>
      </c>
      <c r="AA162" s="73">
        <f>'2SEPT'!AB163+'3OCT'!AB162+'4NOV'!AA162+'5DEC'!AA162+'6JAN'!AA162+'7FEB'!AA162+'8MAR'!AA162+'9APR'!AA162+'10MAY'!AA162+'11JUN'!AA162+'12JUL'!AA162</f>
        <v>0</v>
      </c>
      <c r="AB162" s="73">
        <f>'2SEPT'!AC163+'3OCT'!AC162+'4NOV'!AB162+'5DEC'!AB162+'6JAN'!AB162+'7FEB'!AB162+'8MAR'!AB162+'9APR'!AB162+'10MAY'!AB162+'11JUN'!AB162+'12JUL'!AB162</f>
        <v>0</v>
      </c>
      <c r="AC162" s="73">
        <f>'2SEPT'!AD163+'3OCT'!AD162+'4NOV'!AC162+'5DEC'!AC162+'6JAN'!AC162+'7FEB'!AC162+'8MAR'!AC162+'9APR'!AC162+'10MAY'!AC162+'11JUN'!AC162+'12JUL'!AC162</f>
        <v>0</v>
      </c>
      <c r="AD162" s="107">
        <f>'2SEPT'!AE163+'3OCT'!AE162+'4NOV'!AD162+'5DEC'!AD162+'6JAN'!AD162+'7FEB'!AD162+'8MAR'!AD162+'9APR'!AD162+'10MAY'!AD162+'11JUN'!AD162+'12JUL'!AD162</f>
        <v>0</v>
      </c>
      <c r="AE162" s="73">
        <f>'2SEPT'!AF163+'3OCT'!AF162+'4NOV'!AE162+'5DEC'!AE162+'6JAN'!AE162+'7FEB'!AE162+'8MAR'!AE162+'9APR'!AE162+'10MAY'!AE162+'11JUN'!AE162+'12JUL'!AE162</f>
        <v>0</v>
      </c>
      <c r="AF162" s="73">
        <f>'2SEPT'!AG163+'3OCT'!AG162+'4NOV'!AF162+'5DEC'!AF162+'6JAN'!AF162+'7FEB'!AF162+'8MAR'!AF162+'9APR'!AF162+'10MAY'!AF162+'11JUN'!AF162+'12JUL'!AF162</f>
        <v>0</v>
      </c>
      <c r="AG162" s="73">
        <f>'2SEPT'!AH163+'3OCT'!AH162+'4NOV'!AG162+'5DEC'!AG162+'6JAN'!AG162+'7FEB'!AG162+'8MAR'!AG162+'9APR'!AG162+'10MAY'!AG162+'11JUN'!AG162+'12JUL'!AG162</f>
        <v>0</v>
      </c>
      <c r="AH162" s="110">
        <f>'2SEPT'!AI163+'3OCT'!AI162+'4NOV'!AH162+'5DEC'!AH162+'6JAN'!AH162+'7FEB'!AH162+'8MAR'!AH162+'9APR'!AH162+'10MAY'!AH162+'11JUN'!AH162+'12JUL'!AH162</f>
        <v>211737.06</v>
      </c>
      <c r="AI162" s="51">
        <f>ORIGINAL!AC163-'TOTAL PMTS'!AH162</f>
        <v>150343.26</v>
      </c>
      <c r="AJ162" s="51">
        <f>ALLOCATION!Z163-'TOTAL PMTS'!AH162</f>
        <v>150343.26</v>
      </c>
    </row>
    <row r="163" spans="1:36">
      <c r="A163" s="124" t="s">
        <v>173</v>
      </c>
      <c r="B163" s="125" t="s">
        <v>348</v>
      </c>
      <c r="C163" s="130" t="s">
        <v>190</v>
      </c>
      <c r="D163" s="73">
        <f>'2SEPT'!D164+'3OCT'!D163+'4NOV'!D163+'5DEC'!D163+'6JAN'!D163+'7FEB'!D163+'8MAR'!D163+'9APR'!D163+'10MAY'!D163+'11JUN'!D163+'12JUL'!D163</f>
        <v>76491.260800000004</v>
      </c>
      <c r="E163" s="73">
        <f>'2SEPT'!E164+'3OCT'!E163+'4NOV'!E163+'5DEC'!E163+'6JAN'!E163+'7FEB'!E163+'8MAR'!E163+'9APR'!E163+'10MAY'!E163+'11JUN'!E163+'12JUL'!E163</f>
        <v>41884.105599999995</v>
      </c>
      <c r="F163" s="73">
        <f>'2SEPT'!F164+'3OCT'!F163+'4NOV'!F163+'5DEC'!F163+'6JAN'!F163+'7FEB'!F163+'8MAR'!F163+'9APR'!F163+'10MAY'!F163+'11JUN'!F163+'12JUL'!F163</f>
        <v>29894.3472</v>
      </c>
      <c r="G163" s="73">
        <f>'2SEPT'!G164+'3OCT'!G163+'4NOV'!G163+'5DEC'!G163+'6JAN'!G163+'7FEB'!G163+'8MAR'!G163+'9APR'!G163+'10MAY'!G163+'11JUN'!G163+'12JUL'!G163</f>
        <v>20831.3632</v>
      </c>
      <c r="H163" s="73">
        <f>'2SEPT'!H164+'3OCT'!H163+'4NOV'!H163+'5DEC'!H163+'6JAN'!H163+'7FEB'!H163+'8MAR'!H163+'9APR'!H163+'10MAY'!H163+'11JUN'!H163+'12JUL'!H163</f>
        <v>15749.923200000001</v>
      </c>
      <c r="I163" s="104">
        <f>'2SEPT'!I164+'3OCT'!I163+'4NOV'!I163+'5DEC'!I163+'6JAN'!I163+'7FEB'!I163+'8MAR'!I163+'9APR'!I163+'10MAY'!I163+'11JUN'!I163+'12JUL'!I163</f>
        <v>184851</v>
      </c>
      <c r="J163" s="73" t="e">
        <f>'2SEPT'!K164+'3OCT'!K163+'4NOV'!J163+'5DEC'!J163+'6JAN'!J163+'7FEB'!J163+'8MAR'!J163+'9APR'!J163+'10MAY'!J163+'11JUN'!J163+'12JUL'!J163</f>
        <v>#VALUE!</v>
      </c>
      <c r="K163" s="73">
        <f>'2SEPT'!L164+'3OCT'!L163+'4NOV'!K163+'5DEC'!K163+'6JAN'!K163+'7FEB'!K163+'8MAR'!K163+'9APR'!K163+'10MAY'!K163+'11JUN'!K163+'12JUL'!K163</f>
        <v>0</v>
      </c>
      <c r="L163" s="73">
        <f>'2SEPT'!M164+'3OCT'!M163+'4NOV'!L163+'5DEC'!L163+'6JAN'!L163+'7FEB'!L163+'8MAR'!L163+'9APR'!L163+'10MAY'!L163+'11JUN'!L163+'12JUL'!L163</f>
        <v>0</v>
      </c>
      <c r="M163" s="73">
        <f>'2SEPT'!N164+'3OCT'!N163+'4NOV'!M163+'5DEC'!M163+'6JAN'!M163+'7FEB'!M163+'8MAR'!M163+'9APR'!M163+'10MAY'!M163+'11JUN'!M163+'12JUL'!M163</f>
        <v>0</v>
      </c>
      <c r="N163" s="73">
        <f>'2SEPT'!O164+'3OCT'!O163+'4NOV'!N163+'5DEC'!N163+'6JAN'!N163+'7FEB'!N163+'8MAR'!N163+'9APR'!N163+'10MAY'!N163+'11JUN'!N163+'12JUL'!N163</f>
        <v>0</v>
      </c>
      <c r="O163" s="73">
        <f>'2SEPT'!P164+'3OCT'!P163+'4NOV'!O163+'5DEC'!O163+'6JAN'!O163+'7FEB'!O163+'8MAR'!O163+'9APR'!O163+'10MAY'!O163+'11JUN'!O163+'12JUL'!O163</f>
        <v>0</v>
      </c>
      <c r="P163" s="73">
        <f>'2SEPT'!Q164+'3OCT'!Q163+'4NOV'!P163+'5DEC'!P163+'6JAN'!P163+'7FEB'!P163+'8MAR'!P163+'9APR'!P163+'10MAY'!P163+'11JUN'!P163+'12JUL'!P163</f>
        <v>0</v>
      </c>
      <c r="Q163" s="73">
        <f>'2SEPT'!R164+'3OCT'!R163+'4NOV'!Q163+'5DEC'!Q163+'6JAN'!Q163+'7FEB'!Q163+'8MAR'!Q163+'9APR'!Q163+'10MAY'!Q163+'11JUN'!Q163+'12JUL'!Q163</f>
        <v>0</v>
      </c>
      <c r="R163" s="73">
        <f>'2SEPT'!S164+'3OCT'!S163+'4NOV'!R163+'5DEC'!R163+'6JAN'!R163+'7FEB'!R163+'8MAR'!R163+'9APR'!R163+'10MAY'!R163+'11JUN'!R163+'12JUL'!R163</f>
        <v>0</v>
      </c>
      <c r="S163" s="73">
        <f>'2SEPT'!T164+'3OCT'!T163+'4NOV'!S163+'5DEC'!S163+'6JAN'!S163+'7FEB'!S163+'8MAR'!S163+'9APR'!S163+'10MAY'!S163+'11JUN'!S163+'12JUL'!S163</f>
        <v>0</v>
      </c>
      <c r="T163" s="105">
        <f>'2SEPT'!U164+'3OCT'!U163+'4NOV'!T163+'5DEC'!T163+'6JAN'!T163+'7FEB'!T163+'8MAR'!T163+'9APR'!T163+'10MAY'!T163+'11JUN'!T163+'12JUL'!T163</f>
        <v>0</v>
      </c>
      <c r="U163" s="73">
        <f>'2SEPT'!V164+'3OCT'!V163+'4NOV'!U163+'5DEC'!U163+'6JAN'!U163+'7FEB'!U163+'8MAR'!U163+'9APR'!U163+'10MAY'!U163+'11JUN'!U163+'12JUL'!U163</f>
        <v>0</v>
      </c>
      <c r="V163" s="73">
        <f>'2SEPT'!W164+'3OCT'!W163+'4NOV'!V163+'5DEC'!V163+'6JAN'!V163+'7FEB'!V163+'8MAR'!V163+'9APR'!V163+'10MAY'!V163+'11JUN'!V163+'12JUL'!V163</f>
        <v>0</v>
      </c>
      <c r="W163" s="73">
        <f>'2SEPT'!X164+'3OCT'!X163+'4NOV'!W163+'5DEC'!W163+'6JAN'!W163+'7FEB'!W163+'8MAR'!W163+'9APR'!W163+'10MAY'!W163+'11JUN'!W163+'12JUL'!W163</f>
        <v>0</v>
      </c>
      <c r="X163" s="73">
        <f>'2SEPT'!Y164+'3OCT'!Y163+'4NOV'!X163+'5DEC'!X163+'6JAN'!X163+'7FEB'!X163+'8MAR'!X163+'9APR'!X163+'10MAY'!X163+'11JUN'!X163+'12JUL'!X163</f>
        <v>0</v>
      </c>
      <c r="Y163" s="106">
        <f>'2SEPT'!Z164+'3OCT'!Z163+'4NOV'!Y163+'5DEC'!Y163+'6JAN'!Y163+'7FEB'!Y163+'8MAR'!Y163+'9APR'!Y163+'10MAY'!Y163+'11JUN'!Y163+'12JUL'!Y163</f>
        <v>0</v>
      </c>
      <c r="Z163" s="73">
        <f>'2SEPT'!AA164+'3OCT'!AA163+'4NOV'!Z163+'5DEC'!Z163+'6JAN'!Z163+'7FEB'!Z163+'8MAR'!Z163+'9APR'!Z163+'10MAY'!Z163+'11JUN'!Z163+'12JUL'!Z163</f>
        <v>0</v>
      </c>
      <c r="AA163" s="73">
        <f>'2SEPT'!AB164+'3OCT'!AB163+'4NOV'!AA163+'5DEC'!AA163+'6JAN'!AA163+'7FEB'!AA163+'8MAR'!AA163+'9APR'!AA163+'10MAY'!AA163+'11JUN'!AA163+'12JUL'!AA163</f>
        <v>0</v>
      </c>
      <c r="AB163" s="73">
        <f>'2SEPT'!AC164+'3OCT'!AC163+'4NOV'!AB163+'5DEC'!AB163+'6JAN'!AB163+'7FEB'!AB163+'8MAR'!AB163+'9APR'!AB163+'10MAY'!AB163+'11JUN'!AB163+'12JUL'!AB163</f>
        <v>0</v>
      </c>
      <c r="AC163" s="73">
        <f>'2SEPT'!AD164+'3OCT'!AD163+'4NOV'!AC163+'5DEC'!AC163+'6JAN'!AC163+'7FEB'!AC163+'8MAR'!AC163+'9APR'!AC163+'10MAY'!AC163+'11JUN'!AC163+'12JUL'!AC163</f>
        <v>0</v>
      </c>
      <c r="AD163" s="107">
        <f>'2SEPT'!AE164+'3OCT'!AE163+'4NOV'!AD163+'5DEC'!AD163+'6JAN'!AD163+'7FEB'!AD163+'8MAR'!AD163+'9APR'!AD163+'10MAY'!AD163+'11JUN'!AD163+'12JUL'!AD163</f>
        <v>0</v>
      </c>
      <c r="AE163" s="73">
        <f>'2SEPT'!AF164+'3OCT'!AF163+'4NOV'!AE163+'5DEC'!AE163+'6JAN'!AE163+'7FEB'!AE163+'8MAR'!AE163+'9APR'!AE163+'10MAY'!AE163+'11JUN'!AE163+'12JUL'!AE163</f>
        <v>0</v>
      </c>
      <c r="AF163" s="73">
        <f>'2SEPT'!AG164+'3OCT'!AG163+'4NOV'!AF163+'5DEC'!AF163+'6JAN'!AF163+'7FEB'!AF163+'8MAR'!AF163+'9APR'!AF163+'10MAY'!AF163+'11JUN'!AF163+'12JUL'!AF163</f>
        <v>0</v>
      </c>
      <c r="AG163" s="73">
        <f>'2SEPT'!AH164+'3OCT'!AH163+'4NOV'!AG163+'5DEC'!AG163+'6JAN'!AG163+'7FEB'!AG163+'8MAR'!AG163+'9APR'!AG163+'10MAY'!AG163+'11JUN'!AG163+'12JUL'!AG163</f>
        <v>0</v>
      </c>
      <c r="AH163" s="110">
        <f>'2SEPT'!AI164+'3OCT'!AI163+'4NOV'!AH163+'5DEC'!AH163+'6JAN'!AH163+'7FEB'!AH163+'8MAR'!AH163+'9APR'!AH163+'10MAY'!AH163+'11JUN'!AH163+'12JUL'!AH163</f>
        <v>314927.32</v>
      </c>
      <c r="AI163" s="51">
        <f>ORIGINAL!AC164-'TOTAL PMTS'!AH163</f>
        <v>-200246.09000000003</v>
      </c>
      <c r="AJ163" s="51">
        <f>ALLOCATION!Z164-'TOTAL PMTS'!AH163</f>
        <v>-200246.09000000003</v>
      </c>
    </row>
    <row r="164" spans="1:36">
      <c r="A164" s="124" t="s">
        <v>174</v>
      </c>
      <c r="B164" s="125" t="s">
        <v>349</v>
      </c>
      <c r="C164" s="133" t="s">
        <v>216</v>
      </c>
      <c r="D164" s="73">
        <f>'2SEPT'!D165+'3OCT'!D164+'4NOV'!D164+'5DEC'!D164+'6JAN'!D164+'7FEB'!D164+'8MAR'!D164+'9APR'!D164+'10MAY'!D164+'11JUN'!D164+'12JUL'!D164</f>
        <v>25181.154399999999</v>
      </c>
      <c r="E164" s="73">
        <f>'2SEPT'!E165+'3OCT'!E164+'4NOV'!E164+'5DEC'!E164+'6JAN'!E164+'7FEB'!E164+'8MAR'!E164+'9APR'!E164+'10MAY'!E164+'11JUN'!E164+'12JUL'!E164</f>
        <v>13786.120800000001</v>
      </c>
      <c r="F164" s="73">
        <f>'2SEPT'!F165+'3OCT'!F164+'4NOV'!F164+'5DEC'!F164+'6JAN'!F164+'7FEB'!F164+'8MAR'!F164+'9APR'!F164+'10MAY'!F164+'11JUN'!F164+'12JUL'!F164</f>
        <v>9841.6396000000004</v>
      </c>
      <c r="G164" s="73">
        <f>'2SEPT'!G165+'3OCT'!G164+'4NOV'!G164+'5DEC'!G164+'6JAN'!G164+'7FEB'!G164+'8MAR'!G164+'9APR'!G164+'10MAY'!G164+'11JUN'!G164+'12JUL'!G164</f>
        <v>6858.6275999999998</v>
      </c>
      <c r="H164" s="73">
        <f>'2SEPT'!H165+'3OCT'!H164+'4NOV'!H164+'5DEC'!H164+'6JAN'!H164+'7FEB'!H164+'8MAR'!H164+'9APR'!H164+'10MAY'!H164+'11JUN'!H164+'12JUL'!H164</f>
        <v>5185.4575999999997</v>
      </c>
      <c r="I164" s="104">
        <f>'2SEPT'!I165+'3OCT'!I164+'4NOV'!I164+'5DEC'!I164+'6JAN'!I164+'7FEB'!I164+'8MAR'!I164+'9APR'!I164+'10MAY'!I164+'11JUN'!I164+'12JUL'!I164</f>
        <v>60853</v>
      </c>
      <c r="J164" s="73" t="e">
        <f>'2SEPT'!K165+'3OCT'!K164+'4NOV'!J164+'5DEC'!J164+'6JAN'!J164+'7FEB'!J164+'8MAR'!J164+'9APR'!J164+'10MAY'!J164+'11JUN'!J164+'12JUL'!J164</f>
        <v>#VALUE!</v>
      </c>
      <c r="K164" s="73">
        <f>'2SEPT'!L165+'3OCT'!L164+'4NOV'!K164+'5DEC'!K164+'6JAN'!K164+'7FEB'!K164+'8MAR'!K164+'9APR'!K164+'10MAY'!K164+'11JUN'!K164+'12JUL'!K164</f>
        <v>0</v>
      </c>
      <c r="L164" s="73">
        <f>'2SEPT'!M165+'3OCT'!M164+'4NOV'!L164+'5DEC'!L164+'6JAN'!L164+'7FEB'!L164+'8MAR'!L164+'9APR'!L164+'10MAY'!L164+'11JUN'!L164+'12JUL'!L164</f>
        <v>0</v>
      </c>
      <c r="M164" s="73">
        <f>'2SEPT'!N165+'3OCT'!N164+'4NOV'!M164+'5DEC'!M164+'6JAN'!M164+'7FEB'!M164+'8MAR'!M164+'9APR'!M164+'10MAY'!M164+'11JUN'!M164+'12JUL'!M164</f>
        <v>0</v>
      </c>
      <c r="N164" s="73">
        <f>'2SEPT'!O165+'3OCT'!O164+'4NOV'!N164+'5DEC'!N164+'6JAN'!N164+'7FEB'!N164+'8MAR'!N164+'9APR'!N164+'10MAY'!N164+'11JUN'!N164+'12JUL'!N164</f>
        <v>0</v>
      </c>
      <c r="O164" s="73">
        <f>'2SEPT'!P165+'3OCT'!P164+'4NOV'!O164+'5DEC'!O164+'6JAN'!O164+'7FEB'!O164+'8MAR'!O164+'9APR'!O164+'10MAY'!O164+'11JUN'!O164+'12JUL'!O164</f>
        <v>0</v>
      </c>
      <c r="P164" s="73">
        <f>'2SEPT'!Q165+'3OCT'!Q164+'4NOV'!P164+'5DEC'!P164+'6JAN'!P164+'7FEB'!P164+'8MAR'!P164+'9APR'!P164+'10MAY'!P164+'11JUN'!P164+'12JUL'!P164</f>
        <v>0</v>
      </c>
      <c r="Q164" s="73">
        <f>'2SEPT'!R165+'3OCT'!R164+'4NOV'!Q164+'5DEC'!Q164+'6JAN'!Q164+'7FEB'!Q164+'8MAR'!Q164+'9APR'!Q164+'10MAY'!Q164+'11JUN'!Q164+'12JUL'!Q164</f>
        <v>0</v>
      </c>
      <c r="R164" s="73">
        <f>'2SEPT'!S165+'3OCT'!S164+'4NOV'!R164+'5DEC'!R164+'6JAN'!R164+'7FEB'!R164+'8MAR'!R164+'9APR'!R164+'10MAY'!R164+'11JUN'!R164+'12JUL'!R164</f>
        <v>0</v>
      </c>
      <c r="S164" s="73">
        <f>'2SEPT'!T165+'3OCT'!T164+'4NOV'!S164+'5DEC'!S164+'6JAN'!S164+'7FEB'!S164+'8MAR'!S164+'9APR'!S164+'10MAY'!S164+'11JUN'!S164+'12JUL'!S164</f>
        <v>0</v>
      </c>
      <c r="T164" s="105">
        <f>'2SEPT'!U165+'3OCT'!U164+'4NOV'!T164+'5DEC'!T164+'6JAN'!T164+'7FEB'!T164+'8MAR'!T164+'9APR'!T164+'10MAY'!T164+'11JUN'!T164+'12JUL'!T164</f>
        <v>0</v>
      </c>
      <c r="U164" s="73">
        <f>'2SEPT'!V165+'3OCT'!V164+'4NOV'!U164+'5DEC'!U164+'6JAN'!U164+'7FEB'!U164+'8MAR'!U164+'9APR'!U164+'10MAY'!U164+'11JUN'!U164+'12JUL'!U164</f>
        <v>0</v>
      </c>
      <c r="V164" s="73">
        <f>'2SEPT'!W165+'3OCT'!W164+'4NOV'!V164+'5DEC'!V164+'6JAN'!V164+'7FEB'!V164+'8MAR'!V164+'9APR'!V164+'10MAY'!V164+'11JUN'!V164+'12JUL'!V164</f>
        <v>0</v>
      </c>
      <c r="W164" s="73">
        <f>'2SEPT'!X165+'3OCT'!X164+'4NOV'!W164+'5DEC'!W164+'6JAN'!W164+'7FEB'!W164+'8MAR'!W164+'9APR'!W164+'10MAY'!W164+'11JUN'!W164+'12JUL'!W164</f>
        <v>0</v>
      </c>
      <c r="X164" s="73">
        <f>'2SEPT'!Y165+'3OCT'!Y164+'4NOV'!X164+'5DEC'!X164+'6JAN'!X164+'7FEB'!X164+'8MAR'!X164+'9APR'!X164+'10MAY'!X164+'11JUN'!X164+'12JUL'!X164</f>
        <v>0</v>
      </c>
      <c r="Y164" s="106">
        <f>'2SEPT'!Z165+'3OCT'!Z164+'4NOV'!Y164+'5DEC'!Y164+'6JAN'!Y164+'7FEB'!Y164+'8MAR'!Y164+'9APR'!Y164+'10MAY'!Y164+'11JUN'!Y164+'12JUL'!Y164</f>
        <v>0</v>
      </c>
      <c r="Z164" s="73">
        <f>'2SEPT'!AA165+'3OCT'!AA164+'4NOV'!Z164+'5DEC'!Z164+'6JAN'!Z164+'7FEB'!Z164+'8MAR'!Z164+'9APR'!Z164+'10MAY'!Z164+'11JUN'!Z164+'12JUL'!Z164</f>
        <v>0</v>
      </c>
      <c r="AA164" s="73">
        <f>'2SEPT'!AB165+'3OCT'!AB164+'4NOV'!AA164+'5DEC'!AA164+'6JAN'!AA164+'7FEB'!AA164+'8MAR'!AA164+'9APR'!AA164+'10MAY'!AA164+'11JUN'!AA164+'12JUL'!AA164</f>
        <v>0</v>
      </c>
      <c r="AB164" s="73">
        <f>'2SEPT'!AC165+'3OCT'!AC164+'4NOV'!AB164+'5DEC'!AB164+'6JAN'!AB164+'7FEB'!AB164+'8MAR'!AB164+'9APR'!AB164+'10MAY'!AB164+'11JUN'!AB164+'12JUL'!AB164</f>
        <v>0</v>
      </c>
      <c r="AC164" s="73">
        <f>'2SEPT'!AD165+'3OCT'!AD164+'4NOV'!AC164+'5DEC'!AC164+'6JAN'!AC164+'7FEB'!AC164+'8MAR'!AC164+'9APR'!AC164+'10MAY'!AC164+'11JUN'!AC164+'12JUL'!AC164</f>
        <v>0</v>
      </c>
      <c r="AD164" s="107">
        <f>'2SEPT'!AE165+'3OCT'!AE164+'4NOV'!AD164+'5DEC'!AD164+'6JAN'!AD164+'7FEB'!AD164+'8MAR'!AD164+'9APR'!AD164+'10MAY'!AD164+'11JUN'!AD164+'12JUL'!AD164</f>
        <v>0</v>
      </c>
      <c r="AE164" s="73">
        <f>'2SEPT'!AF165+'3OCT'!AF164+'4NOV'!AE164+'5DEC'!AE164+'6JAN'!AE164+'7FEB'!AE164+'8MAR'!AE164+'9APR'!AE164+'10MAY'!AE164+'11JUN'!AE164+'12JUL'!AE164</f>
        <v>0</v>
      </c>
      <c r="AF164" s="73">
        <f>'2SEPT'!AG165+'3OCT'!AG164+'4NOV'!AF164+'5DEC'!AF164+'6JAN'!AF164+'7FEB'!AF164+'8MAR'!AF164+'9APR'!AF164+'10MAY'!AF164+'11JUN'!AF164+'12JUL'!AF164</f>
        <v>0</v>
      </c>
      <c r="AG164" s="73">
        <f>'2SEPT'!AH165+'3OCT'!AH164+'4NOV'!AG164+'5DEC'!AG164+'6JAN'!AG164+'7FEB'!AG164+'8MAR'!AG164+'9APR'!AG164+'10MAY'!AG164+'11JUN'!AG164+'12JUL'!AG164</f>
        <v>0</v>
      </c>
      <c r="AH164" s="110">
        <f>'2SEPT'!AI165+'3OCT'!AI164+'4NOV'!AH164+'5DEC'!AH164+'6JAN'!AH164+'7FEB'!AH164+'8MAR'!AH164+'9APR'!AH164+'10MAY'!AH164+'11JUN'!AH164+'12JUL'!AH164</f>
        <v>142065.22999999998</v>
      </c>
      <c r="AI164" s="51">
        <f>ORIGINAL!AC165-'TOTAL PMTS'!AH164</f>
        <v>192083.33000000002</v>
      </c>
      <c r="AJ164" s="51">
        <f>ALLOCATION!Z165-'TOTAL PMTS'!AH164</f>
        <v>192083.33000000002</v>
      </c>
    </row>
    <row r="165" spans="1:36">
      <c r="A165" s="124" t="s">
        <v>175</v>
      </c>
      <c r="B165" s="125" t="s">
        <v>350</v>
      </c>
      <c r="C165" s="132" t="s">
        <v>201</v>
      </c>
      <c r="D165" s="73">
        <f>'2SEPT'!D166+'3OCT'!D165+'4NOV'!D165+'5DEC'!D165+'6JAN'!D165+'7FEB'!D165+'8MAR'!D165+'9APR'!D165+'10MAY'!D165+'11JUN'!D165+'12JUL'!D165</f>
        <v>73584.350399999996</v>
      </c>
      <c r="E165" s="73">
        <f>'2SEPT'!E166+'3OCT'!E165+'4NOV'!E165+'5DEC'!E165+'6JAN'!E165+'7FEB'!E165+'8MAR'!E165+'9APR'!E165+'10MAY'!E165+'11JUN'!E165+'12JUL'!E165</f>
        <v>40293.092799999999</v>
      </c>
      <c r="F165" s="73">
        <f>'2SEPT'!F166+'3OCT'!F165+'4NOV'!F165+'5DEC'!F165+'6JAN'!F165+'7FEB'!F165+'8MAR'!F165+'9APR'!F165+'10MAY'!F165+'11JUN'!F165+'12JUL'!F165</f>
        <v>28755.653599999998</v>
      </c>
      <c r="G165" s="73">
        <f>'2SEPT'!G166+'3OCT'!G165+'4NOV'!G165+'5DEC'!G165+'6JAN'!G165+'7FEB'!G165+'8MAR'!G165+'9APR'!G165+'10MAY'!G165+'11JUN'!G165+'12JUL'!G165</f>
        <v>20040.061600000001</v>
      </c>
      <c r="H165" s="73">
        <f>'2SEPT'!H166+'3OCT'!H165+'4NOV'!H165+'5DEC'!H165+'6JAN'!H165+'7FEB'!H165+'8MAR'!H165+'9APR'!H165+'10MAY'!H165+'11JUN'!H165+'12JUL'!H165</f>
        <v>15152.8416</v>
      </c>
      <c r="I165" s="104">
        <f>'2SEPT'!I166+'3OCT'!I165+'4NOV'!I165+'5DEC'!I165+'6JAN'!I165+'7FEB'!I165+'8MAR'!I165+'9APR'!I165+'10MAY'!I165+'11JUN'!I165+'12JUL'!I165</f>
        <v>177826</v>
      </c>
      <c r="J165" s="73" t="e">
        <f>'2SEPT'!K166+'3OCT'!K165+'4NOV'!J165+'5DEC'!J165+'6JAN'!J165+'7FEB'!J165+'8MAR'!J165+'9APR'!J165+'10MAY'!J165+'11JUN'!J165+'12JUL'!J165</f>
        <v>#VALUE!</v>
      </c>
      <c r="K165" s="73">
        <f>'2SEPT'!L166+'3OCT'!L165+'4NOV'!K165+'5DEC'!K165+'6JAN'!K165+'7FEB'!K165+'8MAR'!K165+'9APR'!K165+'10MAY'!K165+'11JUN'!K165+'12JUL'!K165</f>
        <v>0</v>
      </c>
      <c r="L165" s="73">
        <f>'2SEPT'!M166+'3OCT'!M165+'4NOV'!L165+'5DEC'!L165+'6JAN'!L165+'7FEB'!L165+'8MAR'!L165+'9APR'!L165+'10MAY'!L165+'11JUN'!L165+'12JUL'!L165</f>
        <v>0</v>
      </c>
      <c r="M165" s="73">
        <f>'2SEPT'!N166+'3OCT'!N165+'4NOV'!M165+'5DEC'!M165+'6JAN'!M165+'7FEB'!M165+'8MAR'!M165+'9APR'!M165+'10MAY'!M165+'11JUN'!M165+'12JUL'!M165</f>
        <v>0</v>
      </c>
      <c r="N165" s="73">
        <f>'2SEPT'!O166+'3OCT'!O165+'4NOV'!N165+'5DEC'!N165+'6JAN'!N165+'7FEB'!N165+'8MAR'!N165+'9APR'!N165+'10MAY'!N165+'11JUN'!N165+'12JUL'!N165</f>
        <v>0</v>
      </c>
      <c r="O165" s="73">
        <f>'2SEPT'!P166+'3OCT'!P165+'4NOV'!O165+'5DEC'!O165+'6JAN'!O165+'7FEB'!O165+'8MAR'!O165+'9APR'!O165+'10MAY'!O165+'11JUN'!O165+'12JUL'!O165</f>
        <v>0</v>
      </c>
      <c r="P165" s="73">
        <f>'2SEPT'!Q166+'3OCT'!Q165+'4NOV'!P165+'5DEC'!P165+'6JAN'!P165+'7FEB'!P165+'8MAR'!P165+'9APR'!P165+'10MAY'!P165+'11JUN'!P165+'12JUL'!P165</f>
        <v>0</v>
      </c>
      <c r="Q165" s="73">
        <f>'2SEPT'!R166+'3OCT'!R165+'4NOV'!Q165+'5DEC'!Q165+'6JAN'!Q165+'7FEB'!Q165+'8MAR'!Q165+'9APR'!Q165+'10MAY'!Q165+'11JUN'!Q165+'12JUL'!Q165</f>
        <v>0</v>
      </c>
      <c r="R165" s="73">
        <f>'2SEPT'!S166+'3OCT'!S165+'4NOV'!R165+'5DEC'!R165+'6JAN'!R165+'7FEB'!R165+'8MAR'!R165+'9APR'!R165+'10MAY'!R165+'11JUN'!R165+'12JUL'!R165</f>
        <v>0</v>
      </c>
      <c r="S165" s="73">
        <f>'2SEPT'!T166+'3OCT'!T165+'4NOV'!S165+'5DEC'!S165+'6JAN'!S165+'7FEB'!S165+'8MAR'!S165+'9APR'!S165+'10MAY'!S165+'11JUN'!S165+'12JUL'!S165</f>
        <v>0</v>
      </c>
      <c r="T165" s="105">
        <f>'2SEPT'!U166+'3OCT'!U165+'4NOV'!T165+'5DEC'!T165+'6JAN'!T165+'7FEB'!T165+'8MAR'!T165+'9APR'!T165+'10MAY'!T165+'11JUN'!T165+'12JUL'!T165</f>
        <v>0</v>
      </c>
      <c r="U165" s="73">
        <f>'2SEPT'!V166+'3OCT'!V165+'4NOV'!U165+'5DEC'!U165+'6JAN'!U165+'7FEB'!U165+'8MAR'!U165+'9APR'!U165+'10MAY'!U165+'11JUN'!U165+'12JUL'!U165</f>
        <v>0</v>
      </c>
      <c r="V165" s="73">
        <f>'2SEPT'!W166+'3OCT'!W165+'4NOV'!V165+'5DEC'!V165+'6JAN'!V165+'7FEB'!V165+'8MAR'!V165+'9APR'!V165+'10MAY'!V165+'11JUN'!V165+'12JUL'!V165</f>
        <v>0</v>
      </c>
      <c r="W165" s="73">
        <f>'2SEPT'!X166+'3OCT'!X165+'4NOV'!W165+'5DEC'!W165+'6JAN'!W165+'7FEB'!W165+'8MAR'!W165+'9APR'!W165+'10MAY'!W165+'11JUN'!W165+'12JUL'!W165</f>
        <v>0</v>
      </c>
      <c r="X165" s="73">
        <f>'2SEPT'!Y166+'3OCT'!Y165+'4NOV'!X165+'5DEC'!X165+'6JAN'!X165+'7FEB'!X165+'8MAR'!X165+'9APR'!X165+'10MAY'!X165+'11JUN'!X165+'12JUL'!X165</f>
        <v>0</v>
      </c>
      <c r="Y165" s="106">
        <f>'2SEPT'!Z166+'3OCT'!Z165+'4NOV'!Y165+'5DEC'!Y165+'6JAN'!Y165+'7FEB'!Y165+'8MAR'!Y165+'9APR'!Y165+'10MAY'!Y165+'11JUN'!Y165+'12JUL'!Y165</f>
        <v>0</v>
      </c>
      <c r="Z165" s="73">
        <f>'2SEPT'!AA166+'3OCT'!AA165+'4NOV'!Z165+'5DEC'!Z165+'6JAN'!Z165+'7FEB'!Z165+'8MAR'!Z165+'9APR'!Z165+'10MAY'!Z165+'11JUN'!Z165+'12JUL'!Z165</f>
        <v>0</v>
      </c>
      <c r="AA165" s="73">
        <f>'2SEPT'!AB166+'3OCT'!AB165+'4NOV'!AA165+'5DEC'!AA165+'6JAN'!AA165+'7FEB'!AA165+'8MAR'!AA165+'9APR'!AA165+'10MAY'!AA165+'11JUN'!AA165+'12JUL'!AA165</f>
        <v>0</v>
      </c>
      <c r="AB165" s="73">
        <f>'2SEPT'!AC166+'3OCT'!AC165+'4NOV'!AB165+'5DEC'!AB165+'6JAN'!AB165+'7FEB'!AB165+'8MAR'!AB165+'9APR'!AB165+'10MAY'!AB165+'11JUN'!AB165+'12JUL'!AB165</f>
        <v>0</v>
      </c>
      <c r="AC165" s="73">
        <f>'2SEPT'!AD166+'3OCT'!AD165+'4NOV'!AC165+'5DEC'!AC165+'6JAN'!AC165+'7FEB'!AC165+'8MAR'!AC165+'9APR'!AC165+'10MAY'!AC165+'11JUN'!AC165+'12JUL'!AC165</f>
        <v>0</v>
      </c>
      <c r="AD165" s="107">
        <f>'2SEPT'!AE166+'3OCT'!AE165+'4NOV'!AD165+'5DEC'!AD165+'6JAN'!AD165+'7FEB'!AD165+'8MAR'!AD165+'9APR'!AD165+'10MAY'!AD165+'11JUN'!AD165+'12JUL'!AD165</f>
        <v>0</v>
      </c>
      <c r="AE165" s="73">
        <f>'2SEPT'!AF166+'3OCT'!AF165+'4NOV'!AE165+'5DEC'!AE165+'6JAN'!AE165+'7FEB'!AE165+'8MAR'!AE165+'9APR'!AE165+'10MAY'!AE165+'11JUN'!AE165+'12JUL'!AE165</f>
        <v>0</v>
      </c>
      <c r="AF165" s="73">
        <f>'2SEPT'!AG166+'3OCT'!AG165+'4NOV'!AF165+'5DEC'!AF165+'6JAN'!AF165+'7FEB'!AF165+'8MAR'!AF165+'9APR'!AF165+'10MAY'!AF165+'11JUN'!AF165+'12JUL'!AF165</f>
        <v>0</v>
      </c>
      <c r="AG165" s="73">
        <f>'2SEPT'!AH166+'3OCT'!AH165+'4NOV'!AG165+'5DEC'!AG165+'6JAN'!AG165+'7FEB'!AG165+'8MAR'!AG165+'9APR'!AG165+'10MAY'!AG165+'11JUN'!AG165+'12JUL'!AG165</f>
        <v>0</v>
      </c>
      <c r="AH165" s="110">
        <f>'2SEPT'!AI166+'3OCT'!AI165+'4NOV'!AH165+'5DEC'!AH165+'6JAN'!AH165+'7FEB'!AH165+'8MAR'!AH165+'9APR'!AH165+'10MAY'!AH165+'11JUN'!AH165+'12JUL'!AH165</f>
        <v>140283.56</v>
      </c>
      <c r="AI165" s="51">
        <f>ORIGINAL!AC166-'TOTAL PMTS'!AH165</f>
        <v>174732.44</v>
      </c>
      <c r="AJ165" s="51">
        <f>ALLOCATION!Z166-'TOTAL PMTS'!AH165</f>
        <v>174732.44</v>
      </c>
    </row>
    <row r="166" spans="1:36">
      <c r="A166" s="136"/>
      <c r="B166" s="136"/>
      <c r="C166" s="114"/>
      <c r="D166" s="136"/>
      <c r="E166" s="136"/>
      <c r="F166" s="136"/>
      <c r="G166" s="136"/>
      <c r="H166" s="136"/>
      <c r="I166" s="136"/>
      <c r="J166" s="137"/>
      <c r="K166" s="136"/>
      <c r="L166" s="136"/>
      <c r="M166" s="136"/>
      <c r="N166" s="136"/>
      <c r="O166" s="136"/>
      <c r="P166" s="82"/>
      <c r="Q166" s="136"/>
      <c r="R166" s="136"/>
      <c r="S166" s="136"/>
      <c r="T166" s="111"/>
      <c r="U166" s="82"/>
      <c r="V166" s="82"/>
      <c r="W166" s="82"/>
      <c r="X166" s="82"/>
      <c r="Y166" s="112"/>
      <c r="Z166" s="82"/>
      <c r="AA166" s="82"/>
      <c r="AB166" s="77"/>
      <c r="AC166" s="77"/>
      <c r="AD166" s="95"/>
      <c r="AE166" s="77"/>
      <c r="AF166" s="136"/>
      <c r="AG166" s="136"/>
      <c r="AH166" s="137"/>
      <c r="AI166" s="14"/>
      <c r="AJ166" s="14"/>
    </row>
    <row r="167" spans="1:36">
      <c r="A167" s="138"/>
      <c r="B167" s="139" t="s">
        <v>351</v>
      </c>
      <c r="C167" s="114"/>
      <c r="D167" s="113" t="e">
        <f t="shared" ref="D167:AG167" si="0">SUM(D2:D165)</f>
        <v>#REF!</v>
      </c>
      <c r="E167" s="113" t="e">
        <f t="shared" si="0"/>
        <v>#REF!</v>
      </c>
      <c r="F167" s="113" t="e">
        <f t="shared" si="0"/>
        <v>#REF!</v>
      </c>
      <c r="G167" s="113" t="e">
        <f t="shared" si="0"/>
        <v>#REF!</v>
      </c>
      <c r="H167" s="113" t="e">
        <f t="shared" si="0"/>
        <v>#REF!</v>
      </c>
      <c r="I167" s="140" t="e">
        <f t="shared" si="0"/>
        <v>#REF!</v>
      </c>
      <c r="J167" s="113" t="e">
        <f t="shared" si="0"/>
        <v>#REF!</v>
      </c>
      <c r="K167" s="113" t="e">
        <f t="shared" si="0"/>
        <v>#REF!</v>
      </c>
      <c r="L167" s="113" t="e">
        <f t="shared" si="0"/>
        <v>#REF!</v>
      </c>
      <c r="M167" s="113" t="e">
        <f t="shared" si="0"/>
        <v>#REF!</v>
      </c>
      <c r="N167" s="113" t="e">
        <f t="shared" si="0"/>
        <v>#REF!</v>
      </c>
      <c r="O167" s="113" t="e">
        <f t="shared" si="0"/>
        <v>#REF!</v>
      </c>
      <c r="P167" s="113" t="e">
        <f t="shared" si="0"/>
        <v>#REF!</v>
      </c>
      <c r="Q167" s="113" t="e">
        <f t="shared" si="0"/>
        <v>#REF!</v>
      </c>
      <c r="R167" s="113" t="e">
        <f t="shared" si="0"/>
        <v>#REF!</v>
      </c>
      <c r="S167" s="113" t="e">
        <f t="shared" si="0"/>
        <v>#REF!</v>
      </c>
      <c r="T167" s="105" t="e">
        <f t="shared" si="0"/>
        <v>#REF!</v>
      </c>
      <c r="U167" s="113" t="e">
        <f t="shared" si="0"/>
        <v>#REF!</v>
      </c>
      <c r="V167" s="113" t="e">
        <f t="shared" si="0"/>
        <v>#REF!</v>
      </c>
      <c r="W167" s="113" t="e">
        <f t="shared" si="0"/>
        <v>#REF!</v>
      </c>
      <c r="X167" s="113" t="e">
        <f t="shared" si="0"/>
        <v>#REF!</v>
      </c>
      <c r="Y167" s="106" t="e">
        <f t="shared" si="0"/>
        <v>#REF!</v>
      </c>
      <c r="Z167" s="113" t="e">
        <f t="shared" si="0"/>
        <v>#REF!</v>
      </c>
      <c r="AA167" s="113" t="e">
        <f t="shared" si="0"/>
        <v>#REF!</v>
      </c>
      <c r="AB167" s="113" t="e">
        <f t="shared" si="0"/>
        <v>#REF!</v>
      </c>
      <c r="AC167" s="113" t="e">
        <f t="shared" si="0"/>
        <v>#REF!</v>
      </c>
      <c r="AD167" s="107" t="e">
        <f t="shared" si="0"/>
        <v>#REF!</v>
      </c>
      <c r="AE167" s="113" t="e">
        <f t="shared" si="0"/>
        <v>#REF!</v>
      </c>
      <c r="AF167" s="113" t="e">
        <f t="shared" si="0"/>
        <v>#REF!</v>
      </c>
      <c r="AG167" s="113" t="e">
        <f t="shared" si="0"/>
        <v>#REF!</v>
      </c>
      <c r="AH167" s="113" t="e">
        <f>SUM(AH2:AH165)</f>
        <v>#REF!</v>
      </c>
      <c r="AI167" s="64" t="e">
        <f>SUM(AI2:AI166)</f>
        <v>#REF!</v>
      </c>
      <c r="AJ167" s="64" t="e">
        <f>SUM(AJ2:AJ166)</f>
        <v>#REF!</v>
      </c>
    </row>
    <row r="168" spans="1:36">
      <c r="J168" s="141"/>
      <c r="U168" s="10"/>
      <c r="AI168" s="30"/>
      <c r="AJ168" s="30"/>
    </row>
    <row r="169" spans="1:36">
      <c r="A169" s="36"/>
      <c r="B169" s="36"/>
      <c r="C169" s="37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AI169" s="36"/>
      <c r="AJ169" s="36"/>
    </row>
    <row r="170" spans="1:36" s="36" customFormat="1">
      <c r="A170" s="18"/>
      <c r="B170" s="18"/>
      <c r="C170" s="136"/>
      <c r="D170" s="19"/>
      <c r="E170" s="19"/>
      <c r="F170" s="19"/>
      <c r="G170" s="19"/>
      <c r="H170" s="19"/>
      <c r="I170" s="19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I170" s="18"/>
      <c r="AJ170" s="18"/>
    </row>
    <row r="171" spans="1:36">
      <c r="D171" s="36"/>
      <c r="E171" s="36"/>
      <c r="F171" s="36"/>
      <c r="G171" s="36"/>
      <c r="H171" s="36"/>
      <c r="I171" s="36"/>
      <c r="J171" s="36"/>
    </row>
    <row r="172" spans="1:36">
      <c r="D172" s="10"/>
      <c r="E172" s="10"/>
      <c r="F172" s="10"/>
      <c r="G172" s="10"/>
      <c r="H172" s="10"/>
      <c r="I172" s="10"/>
      <c r="J172" s="36"/>
    </row>
    <row r="173" spans="1:36">
      <c r="S173" s="10"/>
    </row>
  </sheetData>
  <autoFilter ref="A1:AI165" xr:uid="{869E2A4C-274E-4DDB-A2B1-AA10C4312B7C}"/>
  <conditionalFormatting sqref="C102">
    <cfRule type="cellIs" dxfId="3" priority="3" operator="lessThan">
      <formula>#REF!</formula>
    </cfRule>
  </conditionalFormatting>
  <conditionalFormatting sqref="AI2:AI165">
    <cfRule type="cellIs" dxfId="2" priority="2" operator="equal">
      <formula>0</formula>
    </cfRule>
  </conditionalFormatting>
  <conditionalFormatting sqref="AJ2:AJ165">
    <cfRule type="cellIs" dxfId="1" priority="1" operator="equal">
      <formula>0</formula>
    </cfRule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DFB4-6AA3-4B7D-80DD-EB046388882C}">
  <sheetPr>
    <tabColor theme="7" tint="0.59999389629810485"/>
  </sheetPr>
  <dimension ref="A1:AC173"/>
  <sheetViews>
    <sheetView zoomScale="80" zoomScaleNormal="80" workbookViewId="0">
      <pane xSplit="3" ySplit="1" topLeftCell="D134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136" customWidth="1"/>
    <col min="4" max="4" width="18.85546875" style="18" customWidth="1"/>
    <col min="5" max="5" width="16.42578125" style="18" customWidth="1"/>
    <col min="6" max="6" width="14.85546875" style="18" customWidth="1"/>
    <col min="7" max="7" width="13.42578125" style="18" bestFit="1" customWidth="1"/>
    <col min="8" max="8" width="15.140625" style="18" bestFit="1" customWidth="1"/>
    <col min="9" max="9" width="15.5703125" style="18" bestFit="1" customWidth="1"/>
    <col min="10" max="10" width="15.85546875" style="18" bestFit="1" customWidth="1"/>
    <col min="11" max="28" width="15.140625" style="18" customWidth="1"/>
    <col min="29" max="29" width="17.28515625" style="18" bestFit="1" customWidth="1"/>
    <col min="30" max="16384" width="9.140625" style="18"/>
  </cols>
  <sheetData>
    <row r="1" spans="1:29" ht="41.25" customHeight="1">
      <c r="A1" s="115" t="s">
        <v>176</v>
      </c>
      <c r="B1" s="15" t="s">
        <v>177</v>
      </c>
      <c r="C1" s="15" t="s">
        <v>178</v>
      </c>
      <c r="D1" s="117" t="s">
        <v>381</v>
      </c>
      <c r="E1" s="48" t="s">
        <v>388</v>
      </c>
      <c r="F1" s="118" t="s">
        <v>389</v>
      </c>
      <c r="G1" s="118" t="s">
        <v>390</v>
      </c>
      <c r="H1" s="118" t="s">
        <v>354</v>
      </c>
      <c r="I1" s="15" t="s">
        <v>391</v>
      </c>
      <c r="J1" s="15" t="s">
        <v>392</v>
      </c>
      <c r="K1" s="15" t="s">
        <v>393</v>
      </c>
      <c r="L1" s="119" t="s">
        <v>399</v>
      </c>
      <c r="M1" s="119" t="s">
        <v>400</v>
      </c>
      <c r="N1" s="119" t="s">
        <v>401</v>
      </c>
      <c r="O1" s="120" t="s">
        <v>415</v>
      </c>
      <c r="P1" s="47" t="s">
        <v>402</v>
      </c>
      <c r="Q1" s="47" t="s">
        <v>403</v>
      </c>
      <c r="R1" s="47" t="s">
        <v>404</v>
      </c>
      <c r="S1" s="47" t="s">
        <v>405</v>
      </c>
      <c r="T1" s="121" t="s">
        <v>416</v>
      </c>
      <c r="U1" s="85" t="s">
        <v>406</v>
      </c>
      <c r="V1" s="85" t="s">
        <v>407</v>
      </c>
      <c r="W1" s="85" t="s">
        <v>408</v>
      </c>
      <c r="X1" s="85" t="s">
        <v>409</v>
      </c>
      <c r="Y1" s="89" t="s">
        <v>417</v>
      </c>
      <c r="Z1" s="122" t="s">
        <v>414</v>
      </c>
      <c r="AA1" s="86" t="s">
        <v>410</v>
      </c>
      <c r="AB1" s="86" t="s">
        <v>425</v>
      </c>
      <c r="AC1" s="123" t="s">
        <v>179</v>
      </c>
    </row>
    <row r="2" spans="1:29">
      <c r="A2" s="124" t="s">
        <v>1</v>
      </c>
      <c r="B2" s="125" t="s">
        <v>180</v>
      </c>
      <c r="C2" s="131" t="s">
        <v>181</v>
      </c>
      <c r="D2" s="104" t="e">
        <f>ORIGINAL!D2-'TOTAL PMTS'!I2</f>
        <v>#REF!</v>
      </c>
      <c r="E2" s="73" t="e">
        <f>ORIGINAL!E2-'TOTAL PMTS'!J2</f>
        <v>#REF!</v>
      </c>
      <c r="F2" s="73" t="e">
        <f>ORIGINAL!F2-'TOTAL PMTS'!K2</f>
        <v>#REF!</v>
      </c>
      <c r="G2" s="73" t="e">
        <f>ORIGINAL!G2-'TOTAL PMTS'!L2</f>
        <v>#REF!</v>
      </c>
      <c r="H2" s="73" t="e">
        <f>ORIGINAL!H2-'TOTAL PMTS'!M2</f>
        <v>#REF!</v>
      </c>
      <c r="I2" s="73" t="e">
        <f>ORIGINAL!I2-'TOTAL PMTS'!N2</f>
        <v>#REF!</v>
      </c>
      <c r="J2" s="73" t="e">
        <f>ORIGINAL!J2-'TOTAL PMTS'!O2</f>
        <v>#REF!</v>
      </c>
      <c r="K2" s="73" t="e">
        <f>ORIGINAL!K2-'TOTAL PMTS'!P2</f>
        <v>#REF!</v>
      </c>
      <c r="L2" s="73" t="e">
        <f>ORIGINAL!L2-'TOTAL PMTS'!Q2</f>
        <v>#REF!</v>
      </c>
      <c r="M2" s="73" t="e">
        <f>ORIGINAL!M2-'TOTAL PMTS'!R2</f>
        <v>#REF!</v>
      </c>
      <c r="N2" s="73" t="e">
        <f>ORIGINAL!N2-'TOTAL PMTS'!S2</f>
        <v>#REF!</v>
      </c>
      <c r="O2" s="105" t="e">
        <f>ORIGINAL!O2-'TOTAL PMTS'!T2</f>
        <v>#REF!</v>
      </c>
      <c r="P2" s="73" t="e">
        <f>ORIGINAL!P2-'TOTAL PMTS'!U2</f>
        <v>#REF!</v>
      </c>
      <c r="Q2" s="73" t="e">
        <f>ORIGINAL!Q2-'TOTAL PMTS'!V2</f>
        <v>#REF!</v>
      </c>
      <c r="R2" s="73" t="e">
        <f>ORIGINAL!R2-'TOTAL PMTS'!W2</f>
        <v>#REF!</v>
      </c>
      <c r="S2" s="73" t="e">
        <f>ORIGINAL!S2-'TOTAL PMTS'!X2</f>
        <v>#REF!</v>
      </c>
      <c r="T2" s="106" t="e">
        <f>ORIGINAL!T2-'TOTAL PMTS'!Y2</f>
        <v>#REF!</v>
      </c>
      <c r="U2" s="73" t="e">
        <f>ORIGINAL!U2-'TOTAL PMTS'!Z2</f>
        <v>#REF!</v>
      </c>
      <c r="V2" s="73" t="e">
        <f>ORIGINAL!V2-'TOTAL PMTS'!AA2</f>
        <v>#REF!</v>
      </c>
      <c r="W2" s="73" t="e">
        <f>ORIGINAL!W2-'TOTAL PMTS'!AB2</f>
        <v>#REF!</v>
      </c>
      <c r="X2" s="73" t="e">
        <f>ORIGINAL!X2-'TOTAL PMTS'!AC2</f>
        <v>#REF!</v>
      </c>
      <c r="Y2" s="107" t="e">
        <f>ORIGINAL!Y2-'TOTAL PMTS'!AD2</f>
        <v>#REF!</v>
      </c>
      <c r="Z2" s="73" t="e">
        <f>ORIGINAL!Z2-'TOTAL PMTS'!AE2</f>
        <v>#REF!</v>
      </c>
      <c r="AA2" s="73" t="e">
        <f>ORIGINAL!AA2-'TOTAL PMTS'!AF2</f>
        <v>#REF!</v>
      </c>
      <c r="AB2" s="73" t="e">
        <f>ORIGINAL!AB2-'TOTAL PMTS'!AG2</f>
        <v>#REF!</v>
      </c>
      <c r="AC2" s="110" t="e">
        <f>SUM(D2:K2)+O2+T2+SUM(Y2:AB2)</f>
        <v>#REF!</v>
      </c>
    </row>
    <row r="3" spans="1:29">
      <c r="A3" s="124" t="s">
        <v>2</v>
      </c>
      <c r="B3" s="125" t="s">
        <v>182</v>
      </c>
      <c r="C3" s="126" t="s">
        <v>183</v>
      </c>
      <c r="D3" s="104">
        <f>ORIGINAL!D3-'TOTAL PMTS'!I3</f>
        <v>98744</v>
      </c>
      <c r="E3" s="73" t="e">
        <f>ORIGINAL!E3-'TOTAL PMTS'!J3</f>
        <v>#VALUE!</v>
      </c>
      <c r="F3" s="73">
        <f>ORIGINAL!F3-'TOTAL PMTS'!K3</f>
        <v>0</v>
      </c>
      <c r="G3" s="73">
        <f>ORIGINAL!G3-'TOTAL PMTS'!L3</f>
        <v>0</v>
      </c>
      <c r="H3" s="73">
        <f>ORIGINAL!H3-'TOTAL PMTS'!M3</f>
        <v>0</v>
      </c>
      <c r="I3" s="73">
        <f>ORIGINAL!I3-'TOTAL PMTS'!N3</f>
        <v>0</v>
      </c>
      <c r="J3" s="73">
        <f>ORIGINAL!J3-'TOTAL PMTS'!O3</f>
        <v>0</v>
      </c>
      <c r="K3" s="73">
        <f>ORIGINAL!K3-'TOTAL PMTS'!P3</f>
        <v>0</v>
      </c>
      <c r="L3" s="73">
        <f>ORIGINAL!L3-'TOTAL PMTS'!Q3</f>
        <v>0</v>
      </c>
      <c r="M3" s="73">
        <f>ORIGINAL!M3-'TOTAL PMTS'!R3</f>
        <v>0</v>
      </c>
      <c r="N3" s="73">
        <f>ORIGINAL!N3-'TOTAL PMTS'!S3</f>
        <v>0</v>
      </c>
      <c r="O3" s="105">
        <f>ORIGINAL!O3-'TOTAL PMTS'!T3</f>
        <v>0</v>
      </c>
      <c r="P3" s="73">
        <f>ORIGINAL!P3-'TOTAL PMTS'!U3</f>
        <v>0</v>
      </c>
      <c r="Q3" s="73">
        <f>ORIGINAL!Q3-'TOTAL PMTS'!V3</f>
        <v>0</v>
      </c>
      <c r="R3" s="73">
        <f>ORIGINAL!R3-'TOTAL PMTS'!W3</f>
        <v>0</v>
      </c>
      <c r="S3" s="73">
        <f>ORIGINAL!S3-'TOTAL PMTS'!X3</f>
        <v>0</v>
      </c>
      <c r="T3" s="106">
        <f>ORIGINAL!T3-'TOTAL PMTS'!Y3</f>
        <v>0</v>
      </c>
      <c r="U3" s="73">
        <f>ORIGINAL!U3-'TOTAL PMTS'!Z3</f>
        <v>0</v>
      </c>
      <c r="V3" s="73">
        <f>ORIGINAL!V3-'TOTAL PMTS'!AA3</f>
        <v>0</v>
      </c>
      <c r="W3" s="73">
        <f>ORIGINAL!W3-'TOTAL PMTS'!AB3</f>
        <v>0</v>
      </c>
      <c r="X3" s="73">
        <f>ORIGINAL!X3-'TOTAL PMTS'!AC3</f>
        <v>0</v>
      </c>
      <c r="Y3" s="107">
        <f>ORIGINAL!Y3-'TOTAL PMTS'!AD3</f>
        <v>0</v>
      </c>
      <c r="Z3" s="73">
        <f>ORIGINAL!Z3-'TOTAL PMTS'!AE3</f>
        <v>0</v>
      </c>
      <c r="AA3" s="73">
        <f>ORIGINAL!AA3-'TOTAL PMTS'!AF3</f>
        <v>0</v>
      </c>
      <c r="AB3" s="73">
        <f>ORIGINAL!AB3-'TOTAL PMTS'!AG3</f>
        <v>0</v>
      </c>
      <c r="AC3" s="110" t="e">
        <f t="shared" ref="AC3:AC66" si="0">SUM(D3:K3)+O3+T3+SUM(Y3:AB3)</f>
        <v>#VALUE!</v>
      </c>
    </row>
    <row r="4" spans="1:29">
      <c r="A4" s="124" t="s">
        <v>4</v>
      </c>
      <c r="B4" s="125" t="s">
        <v>184</v>
      </c>
      <c r="C4" s="127" t="s">
        <v>185</v>
      </c>
      <c r="D4" s="104">
        <f>ORIGINAL!D4-'TOTAL PMTS'!I4</f>
        <v>339643</v>
      </c>
      <c r="E4" s="73" t="e">
        <f>ORIGINAL!E4-'TOTAL PMTS'!J4</f>
        <v>#VALUE!</v>
      </c>
      <c r="F4" s="73">
        <f>ORIGINAL!F4-'TOTAL PMTS'!K4</f>
        <v>0</v>
      </c>
      <c r="G4" s="73">
        <f>ORIGINAL!G4-'TOTAL PMTS'!L4</f>
        <v>0</v>
      </c>
      <c r="H4" s="73">
        <f>ORIGINAL!H4-'TOTAL PMTS'!M4</f>
        <v>0</v>
      </c>
      <c r="I4" s="73">
        <f>ORIGINAL!I4-'TOTAL PMTS'!N4</f>
        <v>0</v>
      </c>
      <c r="J4" s="73">
        <f>ORIGINAL!J4-'TOTAL PMTS'!O4</f>
        <v>0</v>
      </c>
      <c r="K4" s="73">
        <f>ORIGINAL!K4-'TOTAL PMTS'!P4</f>
        <v>0</v>
      </c>
      <c r="L4" s="73">
        <f>ORIGINAL!L4-'TOTAL PMTS'!Q4</f>
        <v>0</v>
      </c>
      <c r="M4" s="73">
        <f>ORIGINAL!M4-'TOTAL PMTS'!R4</f>
        <v>0</v>
      </c>
      <c r="N4" s="73">
        <f>ORIGINAL!N4-'TOTAL PMTS'!S4</f>
        <v>0</v>
      </c>
      <c r="O4" s="105">
        <f>ORIGINAL!O4-'TOTAL PMTS'!T4</f>
        <v>0</v>
      </c>
      <c r="P4" s="73">
        <f>ORIGINAL!P4-'TOTAL PMTS'!U4</f>
        <v>0</v>
      </c>
      <c r="Q4" s="73">
        <f>ORIGINAL!Q4-'TOTAL PMTS'!V4</f>
        <v>0</v>
      </c>
      <c r="R4" s="73">
        <f>ORIGINAL!R4-'TOTAL PMTS'!W4</f>
        <v>0</v>
      </c>
      <c r="S4" s="73">
        <f>ORIGINAL!S4-'TOTAL PMTS'!X4</f>
        <v>0</v>
      </c>
      <c r="T4" s="106">
        <f>ORIGINAL!T4-'TOTAL PMTS'!Y4</f>
        <v>0</v>
      </c>
      <c r="U4" s="73">
        <f>ORIGINAL!U4-'TOTAL PMTS'!Z4</f>
        <v>0</v>
      </c>
      <c r="V4" s="73">
        <f>ORIGINAL!V4-'TOTAL PMTS'!AA4</f>
        <v>0</v>
      </c>
      <c r="W4" s="73">
        <f>ORIGINAL!W4-'TOTAL PMTS'!AB4</f>
        <v>0</v>
      </c>
      <c r="X4" s="73">
        <f>ORIGINAL!X4-'TOTAL PMTS'!AC4</f>
        <v>0</v>
      </c>
      <c r="Y4" s="107">
        <f>ORIGINAL!Y4-'TOTAL PMTS'!AD4</f>
        <v>0</v>
      </c>
      <c r="Z4" s="73">
        <f>ORIGINAL!Z4-'TOTAL PMTS'!AE4</f>
        <v>0</v>
      </c>
      <c r="AA4" s="73">
        <f>ORIGINAL!AA4-'TOTAL PMTS'!AF4</f>
        <v>0</v>
      </c>
      <c r="AB4" s="73">
        <f>ORIGINAL!AB4-'TOTAL PMTS'!AG4</f>
        <v>0</v>
      </c>
      <c r="AC4" s="110" t="e">
        <f t="shared" si="0"/>
        <v>#VALUE!</v>
      </c>
    </row>
    <row r="5" spans="1:29">
      <c r="A5" s="128" t="s">
        <v>6</v>
      </c>
      <c r="B5" s="125" t="s">
        <v>186</v>
      </c>
      <c r="C5" s="129" t="s">
        <v>187</v>
      </c>
      <c r="D5" s="104">
        <f>ORIGINAL!D5-'TOTAL PMTS'!I5</f>
        <v>249479</v>
      </c>
      <c r="E5" s="73" t="e">
        <f>ORIGINAL!E5-'TOTAL PMTS'!J5</f>
        <v>#VALUE!</v>
      </c>
      <c r="F5" s="73">
        <f>ORIGINAL!F5-'TOTAL PMTS'!K5</f>
        <v>0</v>
      </c>
      <c r="G5" s="73">
        <f>ORIGINAL!G5-'TOTAL PMTS'!L5</f>
        <v>0</v>
      </c>
      <c r="H5" s="73">
        <f>ORIGINAL!H5-'TOTAL PMTS'!M5</f>
        <v>0</v>
      </c>
      <c r="I5" s="73">
        <f>ORIGINAL!I5-'TOTAL PMTS'!N5</f>
        <v>0</v>
      </c>
      <c r="J5" s="73">
        <f>ORIGINAL!J5-'TOTAL PMTS'!O5</f>
        <v>0</v>
      </c>
      <c r="K5" s="73">
        <f>ORIGINAL!K5-'TOTAL PMTS'!P5</f>
        <v>0</v>
      </c>
      <c r="L5" s="73">
        <f>ORIGINAL!L5-'TOTAL PMTS'!Q5</f>
        <v>0</v>
      </c>
      <c r="M5" s="73">
        <f>ORIGINAL!M5-'TOTAL PMTS'!R5</f>
        <v>0</v>
      </c>
      <c r="N5" s="73">
        <f>ORIGINAL!N5-'TOTAL PMTS'!S5</f>
        <v>0</v>
      </c>
      <c r="O5" s="105">
        <f>ORIGINAL!O5-'TOTAL PMTS'!T5</f>
        <v>0</v>
      </c>
      <c r="P5" s="73">
        <f>ORIGINAL!P5-'TOTAL PMTS'!U5</f>
        <v>0</v>
      </c>
      <c r="Q5" s="73">
        <f>ORIGINAL!Q5-'TOTAL PMTS'!V5</f>
        <v>0</v>
      </c>
      <c r="R5" s="73">
        <f>ORIGINAL!R5-'TOTAL PMTS'!W5</f>
        <v>0</v>
      </c>
      <c r="S5" s="73">
        <f>ORIGINAL!S5-'TOTAL PMTS'!X5</f>
        <v>0</v>
      </c>
      <c r="T5" s="106">
        <f>ORIGINAL!T5-'TOTAL PMTS'!Y5</f>
        <v>0</v>
      </c>
      <c r="U5" s="73">
        <f>ORIGINAL!U5-'TOTAL PMTS'!Z5</f>
        <v>0</v>
      </c>
      <c r="V5" s="73">
        <f>ORIGINAL!V5-'TOTAL PMTS'!AA5</f>
        <v>0</v>
      </c>
      <c r="W5" s="73">
        <f>ORIGINAL!W5-'TOTAL PMTS'!AB5</f>
        <v>0</v>
      </c>
      <c r="X5" s="73">
        <f>ORIGINAL!X5-'TOTAL PMTS'!AC5</f>
        <v>0</v>
      </c>
      <c r="Y5" s="107">
        <f>ORIGINAL!Y5-'TOTAL PMTS'!AD5</f>
        <v>0</v>
      </c>
      <c r="Z5" s="73">
        <f>ORIGINAL!Z5-'TOTAL PMTS'!AE5</f>
        <v>0</v>
      </c>
      <c r="AA5" s="73">
        <f>ORIGINAL!AA5-'TOTAL PMTS'!AF5</f>
        <v>0</v>
      </c>
      <c r="AB5" s="73">
        <f>ORIGINAL!AB5-'TOTAL PMTS'!AG5</f>
        <v>0</v>
      </c>
      <c r="AC5" s="110" t="e">
        <f t="shared" si="0"/>
        <v>#VALUE!</v>
      </c>
    </row>
    <row r="6" spans="1:29">
      <c r="A6" s="124" t="s">
        <v>8</v>
      </c>
      <c r="B6" s="125" t="s">
        <v>188</v>
      </c>
      <c r="C6" s="127" t="s">
        <v>185</v>
      </c>
      <c r="D6" s="104">
        <f>ORIGINAL!D6-'TOTAL PMTS'!I6</f>
        <v>118800</v>
      </c>
      <c r="E6" s="73" t="e">
        <f>ORIGINAL!E6-'TOTAL PMTS'!J6</f>
        <v>#VALUE!</v>
      </c>
      <c r="F6" s="73">
        <f>ORIGINAL!F6-'TOTAL PMTS'!K6</f>
        <v>0</v>
      </c>
      <c r="G6" s="73">
        <f>ORIGINAL!G6-'TOTAL PMTS'!L6</f>
        <v>0</v>
      </c>
      <c r="H6" s="73">
        <f>ORIGINAL!H6-'TOTAL PMTS'!M6</f>
        <v>0</v>
      </c>
      <c r="I6" s="73">
        <f>ORIGINAL!I6-'TOTAL PMTS'!N6</f>
        <v>0</v>
      </c>
      <c r="J6" s="73">
        <f>ORIGINAL!J6-'TOTAL PMTS'!O6</f>
        <v>0</v>
      </c>
      <c r="K6" s="73">
        <f>ORIGINAL!K6-'TOTAL PMTS'!P6</f>
        <v>0</v>
      </c>
      <c r="L6" s="73">
        <f>ORIGINAL!L6-'TOTAL PMTS'!Q6</f>
        <v>0</v>
      </c>
      <c r="M6" s="73">
        <f>ORIGINAL!M6-'TOTAL PMTS'!R6</f>
        <v>0</v>
      </c>
      <c r="N6" s="73">
        <f>ORIGINAL!N6-'TOTAL PMTS'!S6</f>
        <v>0</v>
      </c>
      <c r="O6" s="105">
        <f>ORIGINAL!O6-'TOTAL PMTS'!T6</f>
        <v>0</v>
      </c>
      <c r="P6" s="73">
        <f>ORIGINAL!P6-'TOTAL PMTS'!U6</f>
        <v>0</v>
      </c>
      <c r="Q6" s="73">
        <f>ORIGINAL!Q6-'TOTAL PMTS'!V6</f>
        <v>0</v>
      </c>
      <c r="R6" s="73">
        <f>ORIGINAL!R6-'TOTAL PMTS'!W6</f>
        <v>0</v>
      </c>
      <c r="S6" s="73">
        <f>ORIGINAL!S6-'TOTAL PMTS'!X6</f>
        <v>0</v>
      </c>
      <c r="T6" s="106">
        <f>ORIGINAL!T6-'TOTAL PMTS'!Y6</f>
        <v>0</v>
      </c>
      <c r="U6" s="73">
        <f>ORIGINAL!U6-'TOTAL PMTS'!Z6</f>
        <v>0</v>
      </c>
      <c r="V6" s="73">
        <f>ORIGINAL!V6-'TOTAL PMTS'!AA6</f>
        <v>0</v>
      </c>
      <c r="W6" s="73">
        <f>ORIGINAL!W6-'TOTAL PMTS'!AB6</f>
        <v>0</v>
      </c>
      <c r="X6" s="73">
        <f>ORIGINAL!X6-'TOTAL PMTS'!AC6</f>
        <v>0</v>
      </c>
      <c r="Y6" s="107">
        <f>ORIGINAL!Y6-'TOTAL PMTS'!AD6</f>
        <v>0</v>
      </c>
      <c r="Z6" s="73">
        <f>ORIGINAL!Z6-'TOTAL PMTS'!AE6</f>
        <v>0</v>
      </c>
      <c r="AA6" s="73">
        <f>ORIGINAL!AA6-'TOTAL PMTS'!AF6</f>
        <v>0</v>
      </c>
      <c r="AB6" s="73">
        <f>ORIGINAL!AB6-'TOTAL PMTS'!AG6</f>
        <v>0</v>
      </c>
      <c r="AC6" s="110" t="e">
        <f t="shared" si="0"/>
        <v>#VALUE!</v>
      </c>
    </row>
    <row r="7" spans="1:29">
      <c r="A7" s="124" t="s">
        <v>10</v>
      </c>
      <c r="B7" s="125" t="s">
        <v>189</v>
      </c>
      <c r="C7" s="130" t="s">
        <v>190</v>
      </c>
      <c r="D7" s="104">
        <f>ORIGINAL!D7-'TOTAL PMTS'!I7</f>
        <v>82167</v>
      </c>
      <c r="E7" s="73" t="e">
        <f>ORIGINAL!E7-'TOTAL PMTS'!J7</f>
        <v>#VALUE!</v>
      </c>
      <c r="F7" s="73">
        <f>ORIGINAL!F7-'TOTAL PMTS'!K7</f>
        <v>0</v>
      </c>
      <c r="G7" s="73">
        <f>ORIGINAL!G7-'TOTAL PMTS'!L7</f>
        <v>0</v>
      </c>
      <c r="H7" s="73">
        <f>ORIGINAL!H7-'TOTAL PMTS'!M7</f>
        <v>0</v>
      </c>
      <c r="I7" s="73">
        <f>ORIGINAL!I7-'TOTAL PMTS'!N7</f>
        <v>0</v>
      </c>
      <c r="J7" s="73">
        <f>ORIGINAL!J7-'TOTAL PMTS'!O7</f>
        <v>0</v>
      </c>
      <c r="K7" s="73">
        <f>ORIGINAL!K7-'TOTAL PMTS'!P7</f>
        <v>0</v>
      </c>
      <c r="L7" s="73">
        <f>ORIGINAL!L7-'TOTAL PMTS'!Q7</f>
        <v>0</v>
      </c>
      <c r="M7" s="73">
        <f>ORIGINAL!M7-'TOTAL PMTS'!R7</f>
        <v>0</v>
      </c>
      <c r="N7" s="73">
        <f>ORIGINAL!N7-'TOTAL PMTS'!S7</f>
        <v>0</v>
      </c>
      <c r="O7" s="105">
        <f>ORIGINAL!O7-'TOTAL PMTS'!T7</f>
        <v>0</v>
      </c>
      <c r="P7" s="73">
        <f>ORIGINAL!P7-'TOTAL PMTS'!U7</f>
        <v>0</v>
      </c>
      <c r="Q7" s="73">
        <f>ORIGINAL!Q7-'TOTAL PMTS'!V7</f>
        <v>0</v>
      </c>
      <c r="R7" s="73">
        <f>ORIGINAL!R7-'TOTAL PMTS'!W7</f>
        <v>0</v>
      </c>
      <c r="S7" s="73">
        <f>ORIGINAL!S7-'TOTAL PMTS'!X7</f>
        <v>0</v>
      </c>
      <c r="T7" s="106">
        <f>ORIGINAL!T7-'TOTAL PMTS'!Y7</f>
        <v>0</v>
      </c>
      <c r="U7" s="73">
        <f>ORIGINAL!U7-'TOTAL PMTS'!Z7</f>
        <v>0</v>
      </c>
      <c r="V7" s="73">
        <f>ORIGINAL!V7-'TOTAL PMTS'!AA7</f>
        <v>0</v>
      </c>
      <c r="W7" s="73">
        <f>ORIGINAL!W7-'TOTAL PMTS'!AB7</f>
        <v>0</v>
      </c>
      <c r="X7" s="73">
        <f>ORIGINAL!X7-'TOTAL PMTS'!AC7</f>
        <v>0</v>
      </c>
      <c r="Y7" s="107">
        <f>ORIGINAL!Y7-'TOTAL PMTS'!AD7</f>
        <v>0</v>
      </c>
      <c r="Z7" s="73">
        <f>ORIGINAL!Z7-'TOTAL PMTS'!AE7</f>
        <v>0</v>
      </c>
      <c r="AA7" s="73">
        <f>ORIGINAL!AA7-'TOTAL PMTS'!AF7</f>
        <v>0</v>
      </c>
      <c r="AB7" s="73">
        <f>ORIGINAL!AB7-'TOTAL PMTS'!AG7</f>
        <v>0</v>
      </c>
      <c r="AC7" s="110" t="e">
        <f t="shared" si="0"/>
        <v>#VALUE!</v>
      </c>
    </row>
    <row r="8" spans="1:29">
      <c r="A8" s="124" t="s">
        <v>12</v>
      </c>
      <c r="B8" s="125" t="s">
        <v>191</v>
      </c>
      <c r="C8" s="129" t="s">
        <v>187</v>
      </c>
      <c r="D8" s="104">
        <f>ORIGINAL!D8-'TOTAL PMTS'!I8</f>
        <v>91082</v>
      </c>
      <c r="E8" s="73" t="e">
        <f>ORIGINAL!E8-'TOTAL PMTS'!J8</f>
        <v>#VALUE!</v>
      </c>
      <c r="F8" s="73">
        <f>ORIGINAL!F8-'TOTAL PMTS'!K8</f>
        <v>0</v>
      </c>
      <c r="G8" s="73">
        <f>ORIGINAL!G8-'TOTAL PMTS'!L8</f>
        <v>0</v>
      </c>
      <c r="H8" s="73">
        <f>ORIGINAL!H8-'TOTAL PMTS'!M8</f>
        <v>0</v>
      </c>
      <c r="I8" s="73">
        <f>ORIGINAL!I8-'TOTAL PMTS'!N8</f>
        <v>0</v>
      </c>
      <c r="J8" s="73">
        <f>ORIGINAL!J8-'TOTAL PMTS'!O8</f>
        <v>0</v>
      </c>
      <c r="K8" s="73">
        <f>ORIGINAL!K8-'TOTAL PMTS'!P8</f>
        <v>0</v>
      </c>
      <c r="L8" s="73">
        <f>ORIGINAL!L8-'TOTAL PMTS'!Q8</f>
        <v>0</v>
      </c>
      <c r="M8" s="73">
        <f>ORIGINAL!M8-'TOTAL PMTS'!R8</f>
        <v>0</v>
      </c>
      <c r="N8" s="73">
        <f>ORIGINAL!N8-'TOTAL PMTS'!S8</f>
        <v>0</v>
      </c>
      <c r="O8" s="105">
        <f>ORIGINAL!O8-'TOTAL PMTS'!T8</f>
        <v>0</v>
      </c>
      <c r="P8" s="73">
        <f>ORIGINAL!P8-'TOTAL PMTS'!U8</f>
        <v>0</v>
      </c>
      <c r="Q8" s="73">
        <f>ORIGINAL!Q8-'TOTAL PMTS'!V8</f>
        <v>0</v>
      </c>
      <c r="R8" s="73">
        <f>ORIGINAL!R8-'TOTAL PMTS'!W8</f>
        <v>0</v>
      </c>
      <c r="S8" s="73">
        <f>ORIGINAL!S8-'TOTAL PMTS'!X8</f>
        <v>0</v>
      </c>
      <c r="T8" s="106">
        <f>ORIGINAL!T8-'TOTAL PMTS'!Y8</f>
        <v>0</v>
      </c>
      <c r="U8" s="73">
        <f>ORIGINAL!U8-'TOTAL PMTS'!Z8</f>
        <v>0</v>
      </c>
      <c r="V8" s="73">
        <f>ORIGINAL!V8-'TOTAL PMTS'!AA8</f>
        <v>0</v>
      </c>
      <c r="W8" s="73">
        <f>ORIGINAL!W8-'TOTAL PMTS'!AB8</f>
        <v>0</v>
      </c>
      <c r="X8" s="73">
        <f>ORIGINAL!X8-'TOTAL PMTS'!AC8</f>
        <v>0</v>
      </c>
      <c r="Y8" s="107">
        <f>ORIGINAL!Y8-'TOTAL PMTS'!AD8</f>
        <v>0</v>
      </c>
      <c r="Z8" s="73">
        <f>ORIGINAL!Z8-'TOTAL PMTS'!AE8</f>
        <v>0</v>
      </c>
      <c r="AA8" s="73">
        <f>ORIGINAL!AA8-'TOTAL PMTS'!AF8</f>
        <v>0</v>
      </c>
      <c r="AB8" s="73">
        <f>ORIGINAL!AB8-'TOTAL PMTS'!AG8</f>
        <v>0</v>
      </c>
      <c r="AC8" s="110" t="e">
        <f t="shared" si="0"/>
        <v>#VALUE!</v>
      </c>
    </row>
    <row r="9" spans="1:29">
      <c r="A9" s="124" t="s">
        <v>14</v>
      </c>
      <c r="B9" s="125" t="s">
        <v>192</v>
      </c>
      <c r="C9" s="129" t="s">
        <v>187</v>
      </c>
      <c r="D9" s="104">
        <f>ORIGINAL!D9-'TOTAL PMTS'!I9</f>
        <v>479081</v>
      </c>
      <c r="E9" s="73" t="e">
        <f>ORIGINAL!E9-'TOTAL PMTS'!J9</f>
        <v>#VALUE!</v>
      </c>
      <c r="F9" s="73">
        <f>ORIGINAL!F9-'TOTAL PMTS'!K9</f>
        <v>0</v>
      </c>
      <c r="G9" s="73">
        <f>ORIGINAL!G9-'TOTAL PMTS'!L9</f>
        <v>0</v>
      </c>
      <c r="H9" s="73">
        <f>ORIGINAL!H9-'TOTAL PMTS'!M9</f>
        <v>0</v>
      </c>
      <c r="I9" s="73">
        <f>ORIGINAL!I9-'TOTAL PMTS'!N9</f>
        <v>0</v>
      </c>
      <c r="J9" s="73">
        <f>ORIGINAL!J9-'TOTAL PMTS'!O9</f>
        <v>0</v>
      </c>
      <c r="K9" s="73">
        <f>ORIGINAL!K9-'TOTAL PMTS'!P9</f>
        <v>0</v>
      </c>
      <c r="L9" s="73">
        <f>ORIGINAL!L9-'TOTAL PMTS'!Q9</f>
        <v>0</v>
      </c>
      <c r="M9" s="73">
        <f>ORIGINAL!M9-'TOTAL PMTS'!R9</f>
        <v>0</v>
      </c>
      <c r="N9" s="73">
        <f>ORIGINAL!N9-'TOTAL PMTS'!S9</f>
        <v>0</v>
      </c>
      <c r="O9" s="105">
        <f>ORIGINAL!O9-'TOTAL PMTS'!T9</f>
        <v>0</v>
      </c>
      <c r="P9" s="73">
        <f>ORIGINAL!P9-'TOTAL PMTS'!U9</f>
        <v>0</v>
      </c>
      <c r="Q9" s="73">
        <f>ORIGINAL!Q9-'TOTAL PMTS'!V9</f>
        <v>0</v>
      </c>
      <c r="R9" s="73">
        <f>ORIGINAL!R9-'TOTAL PMTS'!W9</f>
        <v>0</v>
      </c>
      <c r="S9" s="73">
        <f>ORIGINAL!S9-'TOTAL PMTS'!X9</f>
        <v>0</v>
      </c>
      <c r="T9" s="106">
        <f>ORIGINAL!T9-'TOTAL PMTS'!Y9</f>
        <v>0</v>
      </c>
      <c r="U9" s="73">
        <f>ORIGINAL!U9-'TOTAL PMTS'!Z9</f>
        <v>0</v>
      </c>
      <c r="V9" s="73">
        <f>ORIGINAL!V9-'TOTAL PMTS'!AA9</f>
        <v>0</v>
      </c>
      <c r="W9" s="73">
        <f>ORIGINAL!W9-'TOTAL PMTS'!AB9</f>
        <v>0</v>
      </c>
      <c r="X9" s="73">
        <f>ORIGINAL!X9-'TOTAL PMTS'!AC9</f>
        <v>0</v>
      </c>
      <c r="Y9" s="107">
        <f>ORIGINAL!Y9-'TOTAL PMTS'!AD9</f>
        <v>0</v>
      </c>
      <c r="Z9" s="73">
        <f>ORIGINAL!Z9-'TOTAL PMTS'!AE9</f>
        <v>0</v>
      </c>
      <c r="AA9" s="73">
        <f>ORIGINAL!AA9-'TOTAL PMTS'!AF9</f>
        <v>0</v>
      </c>
      <c r="AB9" s="73">
        <f>ORIGINAL!AB9-'TOTAL PMTS'!AG9</f>
        <v>0</v>
      </c>
      <c r="AC9" s="110" t="e">
        <f t="shared" si="0"/>
        <v>#VALUE!</v>
      </c>
    </row>
    <row r="10" spans="1:29">
      <c r="A10" s="124" t="s">
        <v>16</v>
      </c>
      <c r="B10" s="125" t="s">
        <v>193</v>
      </c>
      <c r="C10" s="130" t="s">
        <v>190</v>
      </c>
      <c r="D10" s="104">
        <f>ORIGINAL!D10-'TOTAL PMTS'!I10</f>
        <v>40364</v>
      </c>
      <c r="E10" s="73" t="e">
        <f>ORIGINAL!E10-'TOTAL PMTS'!J10</f>
        <v>#VALUE!</v>
      </c>
      <c r="F10" s="73">
        <f>ORIGINAL!F10-'TOTAL PMTS'!K10</f>
        <v>0</v>
      </c>
      <c r="G10" s="73">
        <f>ORIGINAL!G10-'TOTAL PMTS'!L10</f>
        <v>0</v>
      </c>
      <c r="H10" s="73">
        <f>ORIGINAL!H10-'TOTAL PMTS'!M10</f>
        <v>0</v>
      </c>
      <c r="I10" s="73">
        <f>ORIGINAL!I10-'TOTAL PMTS'!N10</f>
        <v>0</v>
      </c>
      <c r="J10" s="73">
        <f>ORIGINAL!J10-'TOTAL PMTS'!O10</f>
        <v>0</v>
      </c>
      <c r="K10" s="73">
        <f>ORIGINAL!K10-'TOTAL PMTS'!P10</f>
        <v>0</v>
      </c>
      <c r="L10" s="73">
        <f>ORIGINAL!L10-'TOTAL PMTS'!Q10</f>
        <v>0</v>
      </c>
      <c r="M10" s="73">
        <f>ORIGINAL!M10-'TOTAL PMTS'!R10</f>
        <v>0</v>
      </c>
      <c r="N10" s="73">
        <f>ORIGINAL!N10-'TOTAL PMTS'!S10</f>
        <v>0</v>
      </c>
      <c r="O10" s="105">
        <f>ORIGINAL!O10-'TOTAL PMTS'!T10</f>
        <v>0</v>
      </c>
      <c r="P10" s="73">
        <f>ORIGINAL!P10-'TOTAL PMTS'!U10</f>
        <v>0</v>
      </c>
      <c r="Q10" s="73">
        <f>ORIGINAL!Q10-'TOTAL PMTS'!V10</f>
        <v>0</v>
      </c>
      <c r="R10" s="73">
        <f>ORIGINAL!R10-'TOTAL PMTS'!W10</f>
        <v>0</v>
      </c>
      <c r="S10" s="73">
        <f>ORIGINAL!S10-'TOTAL PMTS'!X10</f>
        <v>0</v>
      </c>
      <c r="T10" s="106">
        <f>ORIGINAL!T10-'TOTAL PMTS'!Y10</f>
        <v>0</v>
      </c>
      <c r="U10" s="73">
        <f>ORIGINAL!U10-'TOTAL PMTS'!Z10</f>
        <v>0</v>
      </c>
      <c r="V10" s="73">
        <f>ORIGINAL!V10-'TOTAL PMTS'!AA10</f>
        <v>0</v>
      </c>
      <c r="W10" s="73">
        <f>ORIGINAL!W10-'TOTAL PMTS'!AB10</f>
        <v>0</v>
      </c>
      <c r="X10" s="73">
        <f>ORIGINAL!X10-'TOTAL PMTS'!AC10</f>
        <v>0</v>
      </c>
      <c r="Y10" s="107">
        <f>ORIGINAL!Y10-'TOTAL PMTS'!AD10</f>
        <v>0</v>
      </c>
      <c r="Z10" s="73">
        <f>ORIGINAL!Z10-'TOTAL PMTS'!AE10</f>
        <v>0</v>
      </c>
      <c r="AA10" s="73">
        <f>ORIGINAL!AA10-'TOTAL PMTS'!AF10</f>
        <v>0</v>
      </c>
      <c r="AB10" s="73">
        <f>ORIGINAL!AB10-'TOTAL PMTS'!AG10</f>
        <v>0</v>
      </c>
      <c r="AC10" s="110" t="e">
        <f t="shared" si="0"/>
        <v>#VALUE!</v>
      </c>
    </row>
    <row r="11" spans="1:29">
      <c r="A11" s="124" t="s">
        <v>18</v>
      </c>
      <c r="B11" s="125" t="s">
        <v>194</v>
      </c>
      <c r="C11" s="129" t="s">
        <v>187</v>
      </c>
      <c r="D11" s="104">
        <f>ORIGINAL!D11-'TOTAL PMTS'!I11</f>
        <v>829443</v>
      </c>
      <c r="E11" s="73" t="e">
        <f>ORIGINAL!E11-'TOTAL PMTS'!J11</f>
        <v>#VALUE!</v>
      </c>
      <c r="F11" s="73">
        <f>ORIGINAL!F11-'TOTAL PMTS'!K11</f>
        <v>0</v>
      </c>
      <c r="G11" s="73">
        <f>ORIGINAL!G11-'TOTAL PMTS'!L11</f>
        <v>0</v>
      </c>
      <c r="H11" s="73">
        <f>ORIGINAL!H11-'TOTAL PMTS'!M11</f>
        <v>0</v>
      </c>
      <c r="I11" s="73">
        <f>ORIGINAL!I11-'TOTAL PMTS'!N11</f>
        <v>0</v>
      </c>
      <c r="J11" s="73">
        <f>ORIGINAL!J11-'TOTAL PMTS'!O11</f>
        <v>0</v>
      </c>
      <c r="K11" s="73">
        <f>ORIGINAL!K11-'TOTAL PMTS'!P11</f>
        <v>0</v>
      </c>
      <c r="L11" s="73">
        <f>ORIGINAL!L11-'TOTAL PMTS'!Q11</f>
        <v>0</v>
      </c>
      <c r="M11" s="73">
        <f>ORIGINAL!M11-'TOTAL PMTS'!R11</f>
        <v>0</v>
      </c>
      <c r="N11" s="73">
        <f>ORIGINAL!N11-'TOTAL PMTS'!S11</f>
        <v>281180</v>
      </c>
      <c r="O11" s="105">
        <f>ORIGINAL!O11-'TOTAL PMTS'!T11</f>
        <v>281180</v>
      </c>
      <c r="P11" s="73">
        <f>ORIGINAL!P11-'TOTAL PMTS'!U11</f>
        <v>0</v>
      </c>
      <c r="Q11" s="73">
        <f>ORIGINAL!Q11-'TOTAL PMTS'!V11</f>
        <v>0</v>
      </c>
      <c r="R11" s="73">
        <f>ORIGINAL!R11-'TOTAL PMTS'!W11</f>
        <v>0</v>
      </c>
      <c r="S11" s="73">
        <f>ORIGINAL!S11-'TOTAL PMTS'!X11</f>
        <v>0</v>
      </c>
      <c r="T11" s="106">
        <f>ORIGINAL!T11-'TOTAL PMTS'!Y11</f>
        <v>0</v>
      </c>
      <c r="U11" s="73">
        <f>ORIGINAL!U11-'TOTAL PMTS'!Z11</f>
        <v>0</v>
      </c>
      <c r="V11" s="73">
        <f>ORIGINAL!V11-'TOTAL PMTS'!AA11</f>
        <v>0</v>
      </c>
      <c r="W11" s="73">
        <f>ORIGINAL!W11-'TOTAL PMTS'!AB11</f>
        <v>0</v>
      </c>
      <c r="X11" s="73">
        <f>ORIGINAL!X11-'TOTAL PMTS'!AC11</f>
        <v>-281180</v>
      </c>
      <c r="Y11" s="107">
        <f>ORIGINAL!Y11-'TOTAL PMTS'!AD11</f>
        <v>-281180</v>
      </c>
      <c r="Z11" s="73">
        <f>ORIGINAL!Z11-'TOTAL PMTS'!AE11</f>
        <v>0</v>
      </c>
      <c r="AA11" s="73">
        <f>ORIGINAL!AA11-'TOTAL PMTS'!AF11</f>
        <v>0</v>
      </c>
      <c r="AB11" s="73">
        <f>ORIGINAL!AB11-'TOTAL PMTS'!AG11</f>
        <v>0</v>
      </c>
      <c r="AC11" s="110" t="e">
        <f t="shared" si="0"/>
        <v>#VALUE!</v>
      </c>
    </row>
    <row r="12" spans="1:29">
      <c r="A12" s="124" t="s">
        <v>20</v>
      </c>
      <c r="B12" s="125" t="s">
        <v>195</v>
      </c>
      <c r="C12" s="129" t="s">
        <v>187</v>
      </c>
      <c r="D12" s="104">
        <f>ORIGINAL!D12-'TOTAL PMTS'!I12</f>
        <v>3989295</v>
      </c>
      <c r="E12" s="73" t="e">
        <f>ORIGINAL!E12-'TOTAL PMTS'!J12</f>
        <v>#VALUE!</v>
      </c>
      <c r="F12" s="73">
        <f>ORIGINAL!F12-'TOTAL PMTS'!K12</f>
        <v>0</v>
      </c>
      <c r="G12" s="73">
        <f>ORIGINAL!G12-'TOTAL PMTS'!L12</f>
        <v>0</v>
      </c>
      <c r="H12" s="73">
        <f>ORIGINAL!H12-'TOTAL PMTS'!M12</f>
        <v>0</v>
      </c>
      <c r="I12" s="73">
        <f>ORIGINAL!I12-'TOTAL PMTS'!N12</f>
        <v>0</v>
      </c>
      <c r="J12" s="73">
        <f>ORIGINAL!J12-'TOTAL PMTS'!O12</f>
        <v>0</v>
      </c>
      <c r="K12" s="73">
        <f>ORIGINAL!K12-'TOTAL PMTS'!P12</f>
        <v>0</v>
      </c>
      <c r="L12" s="73">
        <f>ORIGINAL!L12-'TOTAL PMTS'!Q12</f>
        <v>152045</v>
      </c>
      <c r="M12" s="73">
        <f>ORIGINAL!M12-'TOTAL PMTS'!R12</f>
        <v>0</v>
      </c>
      <c r="N12" s="73">
        <f>ORIGINAL!N12-'TOTAL PMTS'!S12</f>
        <v>0</v>
      </c>
      <c r="O12" s="105">
        <f>ORIGINAL!O12-'TOTAL PMTS'!T12</f>
        <v>152045</v>
      </c>
      <c r="P12" s="73">
        <f>ORIGINAL!P12-'TOTAL PMTS'!U12</f>
        <v>0</v>
      </c>
      <c r="Q12" s="73">
        <f>ORIGINAL!Q12-'TOTAL PMTS'!V12</f>
        <v>0</v>
      </c>
      <c r="R12" s="73">
        <f>ORIGINAL!R12-'TOTAL PMTS'!W12</f>
        <v>0</v>
      </c>
      <c r="S12" s="73">
        <f>ORIGINAL!S12-'TOTAL PMTS'!X12</f>
        <v>0</v>
      </c>
      <c r="T12" s="106">
        <f>ORIGINAL!T12-'TOTAL PMTS'!Y12</f>
        <v>0</v>
      </c>
      <c r="U12" s="73">
        <f>ORIGINAL!U12-'TOTAL PMTS'!Z12</f>
        <v>0</v>
      </c>
      <c r="V12" s="73">
        <f>ORIGINAL!V12-'TOTAL PMTS'!AA12</f>
        <v>0</v>
      </c>
      <c r="W12" s="73">
        <f>ORIGINAL!W12-'TOTAL PMTS'!AB12</f>
        <v>0</v>
      </c>
      <c r="X12" s="73">
        <f>ORIGINAL!X12-'TOTAL PMTS'!AC12</f>
        <v>0</v>
      </c>
      <c r="Y12" s="107">
        <f>ORIGINAL!Y12-'TOTAL PMTS'!AD12</f>
        <v>0</v>
      </c>
      <c r="Z12" s="73">
        <f>ORIGINAL!Z12-'TOTAL PMTS'!AE12</f>
        <v>0</v>
      </c>
      <c r="AA12" s="73">
        <f>ORIGINAL!AA12-'TOTAL PMTS'!AF12</f>
        <v>0</v>
      </c>
      <c r="AB12" s="73">
        <f>ORIGINAL!AB12-'TOTAL PMTS'!AG12</f>
        <v>0</v>
      </c>
      <c r="AC12" s="110" t="e">
        <f t="shared" si="0"/>
        <v>#VALUE!</v>
      </c>
    </row>
    <row r="13" spans="1:29">
      <c r="A13" s="124" t="s">
        <v>22</v>
      </c>
      <c r="B13" s="125" t="s">
        <v>196</v>
      </c>
      <c r="C13" s="131" t="s">
        <v>181</v>
      </c>
      <c r="D13" s="104">
        <f>ORIGINAL!D13-'TOTAL PMTS'!I13</f>
        <v>318165</v>
      </c>
      <c r="E13" s="73" t="e">
        <f>ORIGINAL!E13-'TOTAL PMTS'!J13</f>
        <v>#VALUE!</v>
      </c>
      <c r="F13" s="73">
        <f>ORIGINAL!F13-'TOTAL PMTS'!K13</f>
        <v>0</v>
      </c>
      <c r="G13" s="73">
        <f>ORIGINAL!G13-'TOTAL PMTS'!L13</f>
        <v>0</v>
      </c>
      <c r="H13" s="73">
        <f>ORIGINAL!H13-'TOTAL PMTS'!M13</f>
        <v>0</v>
      </c>
      <c r="I13" s="73">
        <f>ORIGINAL!I13-'TOTAL PMTS'!N13</f>
        <v>0</v>
      </c>
      <c r="J13" s="73">
        <f>ORIGINAL!J13-'TOTAL PMTS'!O13</f>
        <v>0</v>
      </c>
      <c r="K13" s="73">
        <f>ORIGINAL!K13-'TOTAL PMTS'!P13</f>
        <v>0</v>
      </c>
      <c r="L13" s="73">
        <f>ORIGINAL!L13-'TOTAL PMTS'!Q13</f>
        <v>0</v>
      </c>
      <c r="M13" s="73">
        <f>ORIGINAL!M13-'TOTAL PMTS'!R13</f>
        <v>0</v>
      </c>
      <c r="N13" s="73">
        <f>ORIGINAL!N13-'TOTAL PMTS'!S13</f>
        <v>0</v>
      </c>
      <c r="O13" s="105">
        <f>ORIGINAL!O13-'TOTAL PMTS'!T13</f>
        <v>0</v>
      </c>
      <c r="P13" s="73">
        <f>ORIGINAL!P13-'TOTAL PMTS'!U13</f>
        <v>0</v>
      </c>
      <c r="Q13" s="73">
        <f>ORIGINAL!Q13-'TOTAL PMTS'!V13</f>
        <v>0</v>
      </c>
      <c r="R13" s="73">
        <f>ORIGINAL!R13-'TOTAL PMTS'!W13</f>
        <v>0</v>
      </c>
      <c r="S13" s="73">
        <f>ORIGINAL!S13-'TOTAL PMTS'!X13</f>
        <v>0</v>
      </c>
      <c r="T13" s="106">
        <f>ORIGINAL!T13-'TOTAL PMTS'!Y13</f>
        <v>0</v>
      </c>
      <c r="U13" s="73">
        <f>ORIGINAL!U13-'TOTAL PMTS'!Z13</f>
        <v>0</v>
      </c>
      <c r="V13" s="73">
        <f>ORIGINAL!V13-'TOTAL PMTS'!AA13</f>
        <v>0</v>
      </c>
      <c r="W13" s="73">
        <f>ORIGINAL!W13-'TOTAL PMTS'!AB13</f>
        <v>0</v>
      </c>
      <c r="X13" s="73">
        <f>ORIGINAL!X13-'TOTAL PMTS'!AC13</f>
        <v>0</v>
      </c>
      <c r="Y13" s="107">
        <f>ORIGINAL!Y13-'TOTAL PMTS'!AD13</f>
        <v>0</v>
      </c>
      <c r="Z13" s="73">
        <f>ORIGINAL!Z13-'TOTAL PMTS'!AE13</f>
        <v>0</v>
      </c>
      <c r="AA13" s="73">
        <f>ORIGINAL!AA13-'TOTAL PMTS'!AF13</f>
        <v>0</v>
      </c>
      <c r="AB13" s="73">
        <f>ORIGINAL!AB13-'TOTAL PMTS'!AG13</f>
        <v>0</v>
      </c>
      <c r="AC13" s="110" t="e">
        <f t="shared" si="0"/>
        <v>#VALUE!</v>
      </c>
    </row>
    <row r="14" spans="1:29">
      <c r="A14" s="124" t="s">
        <v>24</v>
      </c>
      <c r="B14" s="125" t="s">
        <v>197</v>
      </c>
      <c r="C14" s="127" t="s">
        <v>185</v>
      </c>
      <c r="D14" s="104">
        <f>ORIGINAL!D14-'TOTAL PMTS'!I14</f>
        <v>833518</v>
      </c>
      <c r="E14" s="73" t="e">
        <f>ORIGINAL!E14-'TOTAL PMTS'!J14</f>
        <v>#VALUE!</v>
      </c>
      <c r="F14" s="73">
        <f>ORIGINAL!F14-'TOTAL PMTS'!K14</f>
        <v>0</v>
      </c>
      <c r="G14" s="73">
        <f>ORIGINAL!G14-'TOTAL PMTS'!L14</f>
        <v>0</v>
      </c>
      <c r="H14" s="73">
        <f>ORIGINAL!H14-'TOTAL PMTS'!M14</f>
        <v>0</v>
      </c>
      <c r="I14" s="73">
        <f>ORIGINAL!I14-'TOTAL PMTS'!N14</f>
        <v>0</v>
      </c>
      <c r="J14" s="73">
        <f>ORIGINAL!J14-'TOTAL PMTS'!O14</f>
        <v>0</v>
      </c>
      <c r="K14" s="73">
        <f>ORIGINAL!K14-'TOTAL PMTS'!P14</f>
        <v>0</v>
      </c>
      <c r="L14" s="73">
        <f>ORIGINAL!L14-'TOTAL PMTS'!Q14</f>
        <v>0</v>
      </c>
      <c r="M14" s="73">
        <f>ORIGINAL!M14-'TOTAL PMTS'!R14</f>
        <v>0</v>
      </c>
      <c r="N14" s="73">
        <f>ORIGINAL!N14-'TOTAL PMTS'!S14</f>
        <v>0</v>
      </c>
      <c r="O14" s="105">
        <f>ORIGINAL!O14-'TOTAL PMTS'!T14</f>
        <v>0</v>
      </c>
      <c r="P14" s="73">
        <f>ORIGINAL!P14-'TOTAL PMTS'!U14</f>
        <v>0</v>
      </c>
      <c r="Q14" s="73">
        <f>ORIGINAL!Q14-'TOTAL PMTS'!V14</f>
        <v>0</v>
      </c>
      <c r="R14" s="73">
        <f>ORIGINAL!R14-'TOTAL PMTS'!W14</f>
        <v>0</v>
      </c>
      <c r="S14" s="73">
        <f>ORIGINAL!S14-'TOTAL PMTS'!X14</f>
        <v>0</v>
      </c>
      <c r="T14" s="106">
        <f>ORIGINAL!T14-'TOTAL PMTS'!Y14</f>
        <v>0</v>
      </c>
      <c r="U14" s="73">
        <f>ORIGINAL!U14-'TOTAL PMTS'!Z14</f>
        <v>0</v>
      </c>
      <c r="V14" s="73">
        <f>ORIGINAL!V14-'TOTAL PMTS'!AA14</f>
        <v>0</v>
      </c>
      <c r="W14" s="73">
        <f>ORIGINAL!W14-'TOTAL PMTS'!AB14</f>
        <v>0</v>
      </c>
      <c r="X14" s="73">
        <f>ORIGINAL!X14-'TOTAL PMTS'!AC14</f>
        <v>0</v>
      </c>
      <c r="Y14" s="107">
        <f>ORIGINAL!Y14-'TOTAL PMTS'!AD14</f>
        <v>0</v>
      </c>
      <c r="Z14" s="73">
        <f>ORIGINAL!Z14-'TOTAL PMTS'!AE14</f>
        <v>0</v>
      </c>
      <c r="AA14" s="73">
        <f>ORIGINAL!AA14-'TOTAL PMTS'!AF14</f>
        <v>-15000</v>
      </c>
      <c r="AB14" s="73">
        <f>ORIGINAL!AB14-'TOTAL PMTS'!AG14</f>
        <v>0</v>
      </c>
      <c r="AC14" s="110" t="e">
        <f t="shared" si="0"/>
        <v>#VALUE!</v>
      </c>
    </row>
    <row r="15" spans="1:29">
      <c r="A15" s="124" t="s">
        <v>25</v>
      </c>
      <c r="B15" s="125" t="s">
        <v>198</v>
      </c>
      <c r="C15" s="127" t="s">
        <v>185</v>
      </c>
      <c r="D15" s="104">
        <f>ORIGINAL!D15-'TOTAL PMTS'!I15</f>
        <v>617239</v>
      </c>
      <c r="E15" s="73" t="e">
        <f>ORIGINAL!E15-'TOTAL PMTS'!J15</f>
        <v>#VALUE!</v>
      </c>
      <c r="F15" s="73">
        <f>ORIGINAL!F15-'TOTAL PMTS'!K15</f>
        <v>0</v>
      </c>
      <c r="G15" s="73">
        <f>ORIGINAL!G15-'TOTAL PMTS'!L15</f>
        <v>0</v>
      </c>
      <c r="H15" s="73">
        <f>ORIGINAL!H15-'TOTAL PMTS'!M15</f>
        <v>0</v>
      </c>
      <c r="I15" s="73">
        <f>ORIGINAL!I15-'TOTAL PMTS'!N15</f>
        <v>0</v>
      </c>
      <c r="J15" s="73">
        <f>ORIGINAL!J15-'TOTAL PMTS'!O15</f>
        <v>0</v>
      </c>
      <c r="K15" s="73">
        <f>ORIGINAL!K15-'TOTAL PMTS'!P15</f>
        <v>0</v>
      </c>
      <c r="L15" s="73">
        <f>ORIGINAL!L15-'TOTAL PMTS'!Q15</f>
        <v>0</v>
      </c>
      <c r="M15" s="73">
        <f>ORIGINAL!M15-'TOTAL PMTS'!R15</f>
        <v>0</v>
      </c>
      <c r="N15" s="73">
        <f>ORIGINAL!N15-'TOTAL PMTS'!S15</f>
        <v>0</v>
      </c>
      <c r="O15" s="105">
        <f>ORIGINAL!O15-'TOTAL PMTS'!T15</f>
        <v>0</v>
      </c>
      <c r="P15" s="73">
        <f>ORIGINAL!P15-'TOTAL PMTS'!U15</f>
        <v>0</v>
      </c>
      <c r="Q15" s="73">
        <f>ORIGINAL!Q15-'TOTAL PMTS'!V15</f>
        <v>0</v>
      </c>
      <c r="R15" s="73">
        <f>ORIGINAL!R15-'TOTAL PMTS'!W15</f>
        <v>0</v>
      </c>
      <c r="S15" s="73">
        <f>ORIGINAL!S15-'TOTAL PMTS'!X15</f>
        <v>0</v>
      </c>
      <c r="T15" s="106">
        <f>ORIGINAL!T15-'TOTAL PMTS'!Y15</f>
        <v>0</v>
      </c>
      <c r="U15" s="73">
        <f>ORIGINAL!U15-'TOTAL PMTS'!Z15</f>
        <v>0</v>
      </c>
      <c r="V15" s="73">
        <f>ORIGINAL!V15-'TOTAL PMTS'!AA15</f>
        <v>0</v>
      </c>
      <c r="W15" s="73">
        <f>ORIGINAL!W15-'TOTAL PMTS'!AB15</f>
        <v>0</v>
      </c>
      <c r="X15" s="73">
        <f>ORIGINAL!X15-'TOTAL PMTS'!AC15</f>
        <v>0</v>
      </c>
      <c r="Y15" s="107">
        <f>ORIGINAL!Y15-'TOTAL PMTS'!AD15</f>
        <v>0</v>
      </c>
      <c r="Z15" s="73">
        <f>ORIGINAL!Z15-'TOTAL PMTS'!AE15</f>
        <v>0</v>
      </c>
      <c r="AA15" s="73">
        <f>ORIGINAL!AA15-'TOTAL PMTS'!AF15</f>
        <v>0</v>
      </c>
      <c r="AB15" s="73">
        <f>ORIGINAL!AB15-'TOTAL PMTS'!AG15</f>
        <v>0</v>
      </c>
      <c r="AC15" s="110" t="e">
        <f t="shared" si="0"/>
        <v>#VALUE!</v>
      </c>
    </row>
    <row r="16" spans="1:29">
      <c r="A16" s="124" t="s">
        <v>26</v>
      </c>
      <c r="B16" s="125" t="s">
        <v>199</v>
      </c>
      <c r="C16" s="126" t="s">
        <v>183</v>
      </c>
      <c r="D16" s="104">
        <f>ORIGINAL!D16-'TOTAL PMTS'!I16</f>
        <v>68035</v>
      </c>
      <c r="E16" s="73" t="e">
        <f>ORIGINAL!E16-'TOTAL PMTS'!J16</f>
        <v>#VALUE!</v>
      </c>
      <c r="F16" s="73">
        <f>ORIGINAL!F16-'TOTAL PMTS'!K16</f>
        <v>0</v>
      </c>
      <c r="G16" s="73">
        <f>ORIGINAL!G16-'TOTAL PMTS'!L16</f>
        <v>0</v>
      </c>
      <c r="H16" s="73">
        <f>ORIGINAL!H16-'TOTAL PMTS'!M16</f>
        <v>0</v>
      </c>
      <c r="I16" s="73">
        <f>ORIGINAL!I16-'TOTAL PMTS'!N16</f>
        <v>0</v>
      </c>
      <c r="J16" s="73">
        <f>ORIGINAL!J16-'TOTAL PMTS'!O16</f>
        <v>0</v>
      </c>
      <c r="K16" s="73">
        <f>ORIGINAL!K16-'TOTAL PMTS'!P16</f>
        <v>0</v>
      </c>
      <c r="L16" s="73">
        <f>ORIGINAL!L16-'TOTAL PMTS'!Q16</f>
        <v>0</v>
      </c>
      <c r="M16" s="73">
        <f>ORIGINAL!M16-'TOTAL PMTS'!R16</f>
        <v>0</v>
      </c>
      <c r="N16" s="73">
        <f>ORIGINAL!N16-'TOTAL PMTS'!S16</f>
        <v>0</v>
      </c>
      <c r="O16" s="105">
        <f>ORIGINAL!O16-'TOTAL PMTS'!T16</f>
        <v>0</v>
      </c>
      <c r="P16" s="73">
        <f>ORIGINAL!P16-'TOTAL PMTS'!U16</f>
        <v>0</v>
      </c>
      <c r="Q16" s="73">
        <f>ORIGINAL!Q16-'TOTAL PMTS'!V16</f>
        <v>0</v>
      </c>
      <c r="R16" s="73">
        <f>ORIGINAL!R16-'TOTAL PMTS'!W16</f>
        <v>0</v>
      </c>
      <c r="S16" s="73">
        <f>ORIGINAL!S16-'TOTAL PMTS'!X16</f>
        <v>0</v>
      </c>
      <c r="T16" s="106">
        <f>ORIGINAL!T16-'TOTAL PMTS'!Y16</f>
        <v>0</v>
      </c>
      <c r="U16" s="73">
        <f>ORIGINAL!U16-'TOTAL PMTS'!Z16</f>
        <v>0</v>
      </c>
      <c r="V16" s="73">
        <f>ORIGINAL!V16-'TOTAL PMTS'!AA16</f>
        <v>0</v>
      </c>
      <c r="W16" s="73">
        <f>ORIGINAL!W16-'TOTAL PMTS'!AB16</f>
        <v>0</v>
      </c>
      <c r="X16" s="73">
        <f>ORIGINAL!X16-'TOTAL PMTS'!AC16</f>
        <v>0</v>
      </c>
      <c r="Y16" s="107">
        <f>ORIGINAL!Y16-'TOTAL PMTS'!AD16</f>
        <v>0</v>
      </c>
      <c r="Z16" s="73">
        <f>ORIGINAL!Z16-'TOTAL PMTS'!AE16</f>
        <v>0</v>
      </c>
      <c r="AA16" s="73">
        <f>ORIGINAL!AA16-'TOTAL PMTS'!AF16</f>
        <v>0</v>
      </c>
      <c r="AB16" s="73">
        <f>ORIGINAL!AB16-'TOTAL PMTS'!AG16</f>
        <v>0</v>
      </c>
      <c r="AC16" s="110" t="e">
        <f t="shared" si="0"/>
        <v>#VALUE!</v>
      </c>
    </row>
    <row r="17" spans="1:29">
      <c r="A17" s="124" t="s">
        <v>27</v>
      </c>
      <c r="B17" s="125" t="s">
        <v>200</v>
      </c>
      <c r="C17" s="132" t="s">
        <v>201</v>
      </c>
      <c r="D17" s="104">
        <f>ORIGINAL!D17-'TOTAL PMTS'!I17</f>
        <v>67816</v>
      </c>
      <c r="E17" s="73" t="e">
        <f>ORIGINAL!E17-'TOTAL PMTS'!J17</f>
        <v>#VALUE!</v>
      </c>
      <c r="F17" s="73">
        <f>ORIGINAL!F17-'TOTAL PMTS'!K17</f>
        <v>0</v>
      </c>
      <c r="G17" s="73">
        <f>ORIGINAL!G17-'TOTAL PMTS'!L17</f>
        <v>0</v>
      </c>
      <c r="H17" s="73">
        <f>ORIGINAL!H17-'TOTAL PMTS'!M17</f>
        <v>0</v>
      </c>
      <c r="I17" s="73">
        <f>ORIGINAL!I17-'TOTAL PMTS'!N17</f>
        <v>0</v>
      </c>
      <c r="J17" s="73">
        <f>ORIGINAL!J17-'TOTAL PMTS'!O17</f>
        <v>0</v>
      </c>
      <c r="K17" s="73">
        <f>ORIGINAL!K17-'TOTAL PMTS'!P17</f>
        <v>0</v>
      </c>
      <c r="L17" s="73">
        <f>ORIGINAL!L17-'TOTAL PMTS'!Q17</f>
        <v>0</v>
      </c>
      <c r="M17" s="73">
        <f>ORIGINAL!M17-'TOTAL PMTS'!R17</f>
        <v>0</v>
      </c>
      <c r="N17" s="73">
        <f>ORIGINAL!N17-'TOTAL PMTS'!S17</f>
        <v>0</v>
      </c>
      <c r="O17" s="105">
        <f>ORIGINAL!O17-'TOTAL PMTS'!T17</f>
        <v>0</v>
      </c>
      <c r="P17" s="73">
        <f>ORIGINAL!P17-'TOTAL PMTS'!U17</f>
        <v>0</v>
      </c>
      <c r="Q17" s="73">
        <f>ORIGINAL!Q17-'TOTAL PMTS'!V17</f>
        <v>0</v>
      </c>
      <c r="R17" s="73">
        <f>ORIGINAL!R17-'TOTAL PMTS'!W17</f>
        <v>0</v>
      </c>
      <c r="S17" s="73">
        <f>ORIGINAL!S17-'TOTAL PMTS'!X17</f>
        <v>0</v>
      </c>
      <c r="T17" s="106">
        <f>ORIGINAL!T17-'TOTAL PMTS'!Y17</f>
        <v>0</v>
      </c>
      <c r="U17" s="73">
        <f>ORIGINAL!U17-'TOTAL PMTS'!Z17</f>
        <v>0</v>
      </c>
      <c r="V17" s="73">
        <f>ORIGINAL!V17-'TOTAL PMTS'!AA17</f>
        <v>0</v>
      </c>
      <c r="W17" s="73">
        <f>ORIGINAL!W17-'TOTAL PMTS'!AB17</f>
        <v>0</v>
      </c>
      <c r="X17" s="73">
        <f>ORIGINAL!X17-'TOTAL PMTS'!AC17</f>
        <v>0</v>
      </c>
      <c r="Y17" s="107">
        <f>ORIGINAL!Y17-'TOTAL PMTS'!AD17</f>
        <v>0</v>
      </c>
      <c r="Z17" s="73">
        <f>ORIGINAL!Z17-'TOTAL PMTS'!AE17</f>
        <v>0</v>
      </c>
      <c r="AA17" s="73">
        <f>ORIGINAL!AA17-'TOTAL PMTS'!AF17</f>
        <v>0</v>
      </c>
      <c r="AB17" s="73">
        <f>ORIGINAL!AB17-'TOTAL PMTS'!AG17</f>
        <v>0</v>
      </c>
      <c r="AC17" s="110" t="e">
        <f t="shared" si="0"/>
        <v>#VALUE!</v>
      </c>
    </row>
    <row r="18" spans="1:29">
      <c r="A18" s="124" t="s">
        <v>28</v>
      </c>
      <c r="B18" s="125" t="s">
        <v>202</v>
      </c>
      <c r="C18" s="126" t="s">
        <v>183</v>
      </c>
      <c r="D18" s="104">
        <f>ORIGINAL!D18-'TOTAL PMTS'!I18</f>
        <v>166338</v>
      </c>
      <c r="E18" s="73" t="e">
        <f>ORIGINAL!E18-'TOTAL PMTS'!J18</f>
        <v>#VALUE!</v>
      </c>
      <c r="F18" s="73">
        <f>ORIGINAL!F18-'TOTAL PMTS'!K18</f>
        <v>0</v>
      </c>
      <c r="G18" s="73">
        <f>ORIGINAL!G18-'TOTAL PMTS'!L18</f>
        <v>0</v>
      </c>
      <c r="H18" s="73">
        <f>ORIGINAL!H18-'TOTAL PMTS'!M18</f>
        <v>0</v>
      </c>
      <c r="I18" s="73">
        <f>ORIGINAL!I18-'TOTAL PMTS'!N18</f>
        <v>0</v>
      </c>
      <c r="J18" s="73">
        <f>ORIGINAL!J18-'TOTAL PMTS'!O18</f>
        <v>0</v>
      </c>
      <c r="K18" s="73">
        <f>ORIGINAL!K18-'TOTAL PMTS'!P18</f>
        <v>0</v>
      </c>
      <c r="L18" s="73">
        <f>ORIGINAL!L18-'TOTAL PMTS'!Q18</f>
        <v>0</v>
      </c>
      <c r="M18" s="73">
        <f>ORIGINAL!M18-'TOTAL PMTS'!R18</f>
        <v>0</v>
      </c>
      <c r="N18" s="73">
        <f>ORIGINAL!N18-'TOTAL PMTS'!S18</f>
        <v>0</v>
      </c>
      <c r="O18" s="105">
        <f>ORIGINAL!O18-'TOTAL PMTS'!T18</f>
        <v>0</v>
      </c>
      <c r="P18" s="73">
        <f>ORIGINAL!P18-'TOTAL PMTS'!U18</f>
        <v>0</v>
      </c>
      <c r="Q18" s="73">
        <f>ORIGINAL!Q18-'TOTAL PMTS'!V18</f>
        <v>0</v>
      </c>
      <c r="R18" s="73">
        <f>ORIGINAL!R18-'TOTAL PMTS'!W18</f>
        <v>0</v>
      </c>
      <c r="S18" s="73">
        <f>ORIGINAL!S18-'TOTAL PMTS'!X18</f>
        <v>0</v>
      </c>
      <c r="T18" s="106">
        <f>ORIGINAL!T18-'TOTAL PMTS'!Y18</f>
        <v>0</v>
      </c>
      <c r="U18" s="73">
        <f>ORIGINAL!U18-'TOTAL PMTS'!Z18</f>
        <v>0</v>
      </c>
      <c r="V18" s="73">
        <f>ORIGINAL!V18-'TOTAL PMTS'!AA18</f>
        <v>0</v>
      </c>
      <c r="W18" s="73">
        <f>ORIGINAL!W18-'TOTAL PMTS'!AB18</f>
        <v>0</v>
      </c>
      <c r="X18" s="73">
        <f>ORIGINAL!X18-'TOTAL PMTS'!AC18</f>
        <v>0</v>
      </c>
      <c r="Y18" s="107">
        <f>ORIGINAL!Y18-'TOTAL PMTS'!AD18</f>
        <v>0</v>
      </c>
      <c r="Z18" s="73">
        <f>ORIGINAL!Z18-'TOTAL PMTS'!AE18</f>
        <v>0</v>
      </c>
      <c r="AA18" s="73">
        <f>ORIGINAL!AA18-'TOTAL PMTS'!AF18</f>
        <v>0</v>
      </c>
      <c r="AB18" s="73">
        <f>ORIGINAL!AB18-'TOTAL PMTS'!AG18</f>
        <v>0</v>
      </c>
      <c r="AC18" s="110" t="e">
        <f t="shared" si="0"/>
        <v>#VALUE!</v>
      </c>
    </row>
    <row r="19" spans="1:29">
      <c r="A19" s="124" t="s">
        <v>29</v>
      </c>
      <c r="B19" s="125" t="s">
        <v>203</v>
      </c>
      <c r="C19" s="129" t="s">
        <v>187</v>
      </c>
      <c r="D19" s="104">
        <f>ORIGINAL!D19-'TOTAL PMTS'!I19</f>
        <v>283457</v>
      </c>
      <c r="E19" s="73" t="e">
        <f>ORIGINAL!E19-'TOTAL PMTS'!J19</f>
        <v>#VALUE!</v>
      </c>
      <c r="F19" s="73">
        <f>ORIGINAL!F19-'TOTAL PMTS'!K19</f>
        <v>0</v>
      </c>
      <c r="G19" s="73">
        <f>ORIGINAL!G19-'TOTAL PMTS'!L19</f>
        <v>0</v>
      </c>
      <c r="H19" s="73">
        <f>ORIGINAL!H19-'TOTAL PMTS'!M19</f>
        <v>0</v>
      </c>
      <c r="I19" s="73">
        <f>ORIGINAL!I19-'TOTAL PMTS'!N19</f>
        <v>0</v>
      </c>
      <c r="J19" s="73">
        <f>ORIGINAL!J19-'TOTAL PMTS'!O19</f>
        <v>0</v>
      </c>
      <c r="K19" s="73">
        <f>ORIGINAL!K19-'TOTAL PMTS'!P19</f>
        <v>0</v>
      </c>
      <c r="L19" s="73">
        <f>ORIGINAL!L19-'TOTAL PMTS'!Q19</f>
        <v>0</v>
      </c>
      <c r="M19" s="73">
        <f>ORIGINAL!M19-'TOTAL PMTS'!R19</f>
        <v>0</v>
      </c>
      <c r="N19" s="73">
        <f>ORIGINAL!N19-'TOTAL PMTS'!S19</f>
        <v>0</v>
      </c>
      <c r="O19" s="105">
        <f>ORIGINAL!O19-'TOTAL PMTS'!T19</f>
        <v>0</v>
      </c>
      <c r="P19" s="73">
        <f>ORIGINAL!P19-'TOTAL PMTS'!U19</f>
        <v>0</v>
      </c>
      <c r="Q19" s="73">
        <f>ORIGINAL!Q19-'TOTAL PMTS'!V19</f>
        <v>0</v>
      </c>
      <c r="R19" s="73">
        <f>ORIGINAL!R19-'TOTAL PMTS'!W19</f>
        <v>0</v>
      </c>
      <c r="S19" s="73">
        <f>ORIGINAL!S19-'TOTAL PMTS'!X19</f>
        <v>0</v>
      </c>
      <c r="T19" s="106">
        <f>ORIGINAL!T19-'TOTAL PMTS'!Y19</f>
        <v>0</v>
      </c>
      <c r="U19" s="73">
        <f>ORIGINAL!U19-'TOTAL PMTS'!Z19</f>
        <v>0</v>
      </c>
      <c r="V19" s="73">
        <f>ORIGINAL!V19-'TOTAL PMTS'!AA19</f>
        <v>0</v>
      </c>
      <c r="W19" s="73">
        <f>ORIGINAL!W19-'TOTAL PMTS'!AB19</f>
        <v>0</v>
      </c>
      <c r="X19" s="73">
        <f>ORIGINAL!X19-'TOTAL PMTS'!AC19</f>
        <v>0</v>
      </c>
      <c r="Y19" s="107">
        <f>ORIGINAL!Y19-'TOTAL PMTS'!AD19</f>
        <v>0</v>
      </c>
      <c r="Z19" s="73">
        <f>ORIGINAL!Z19-'TOTAL PMTS'!AE19</f>
        <v>0</v>
      </c>
      <c r="AA19" s="73">
        <f>ORIGINAL!AA19-'TOTAL PMTS'!AF19</f>
        <v>0</v>
      </c>
      <c r="AB19" s="73">
        <f>ORIGINAL!AB19-'TOTAL PMTS'!AG19</f>
        <v>0</v>
      </c>
      <c r="AC19" s="110" t="e">
        <f t="shared" si="0"/>
        <v>#VALUE!</v>
      </c>
    </row>
    <row r="20" spans="1:29">
      <c r="A20" s="124" t="s">
        <v>30</v>
      </c>
      <c r="B20" s="125" t="s">
        <v>204</v>
      </c>
      <c r="C20" s="129" t="s">
        <v>187</v>
      </c>
      <c r="D20" s="104">
        <f>ORIGINAL!D20-'TOTAL PMTS'!I20</f>
        <v>222323</v>
      </c>
      <c r="E20" s="73" t="e">
        <f>ORIGINAL!E20-'TOTAL PMTS'!J20</f>
        <v>#VALUE!</v>
      </c>
      <c r="F20" s="73">
        <f>ORIGINAL!F20-'TOTAL PMTS'!K20</f>
        <v>0</v>
      </c>
      <c r="G20" s="73">
        <f>ORIGINAL!G20-'TOTAL PMTS'!L20</f>
        <v>0</v>
      </c>
      <c r="H20" s="73">
        <f>ORIGINAL!H20-'TOTAL PMTS'!M20</f>
        <v>0</v>
      </c>
      <c r="I20" s="73">
        <f>ORIGINAL!I20-'TOTAL PMTS'!N20</f>
        <v>0</v>
      </c>
      <c r="J20" s="73">
        <f>ORIGINAL!J20-'TOTAL PMTS'!O20</f>
        <v>0</v>
      </c>
      <c r="K20" s="73">
        <f>ORIGINAL!K20-'TOTAL PMTS'!P20</f>
        <v>0</v>
      </c>
      <c r="L20" s="73">
        <f>ORIGINAL!L20-'TOTAL PMTS'!Q20</f>
        <v>0</v>
      </c>
      <c r="M20" s="73">
        <f>ORIGINAL!M20-'TOTAL PMTS'!R20</f>
        <v>0</v>
      </c>
      <c r="N20" s="73">
        <f>ORIGINAL!N20-'TOTAL PMTS'!S20</f>
        <v>0</v>
      </c>
      <c r="O20" s="105">
        <f>ORIGINAL!O20-'TOTAL PMTS'!T20</f>
        <v>0</v>
      </c>
      <c r="P20" s="73">
        <f>ORIGINAL!P20-'TOTAL PMTS'!U20</f>
        <v>0</v>
      </c>
      <c r="Q20" s="73">
        <f>ORIGINAL!Q20-'TOTAL PMTS'!V20</f>
        <v>0</v>
      </c>
      <c r="R20" s="73">
        <f>ORIGINAL!R20-'TOTAL PMTS'!W20</f>
        <v>0</v>
      </c>
      <c r="S20" s="73">
        <f>ORIGINAL!S20-'TOTAL PMTS'!X20</f>
        <v>0</v>
      </c>
      <c r="T20" s="106">
        <f>ORIGINAL!T20-'TOTAL PMTS'!Y20</f>
        <v>0</v>
      </c>
      <c r="U20" s="73">
        <f>ORIGINAL!U20-'TOTAL PMTS'!Z20</f>
        <v>0</v>
      </c>
      <c r="V20" s="73">
        <f>ORIGINAL!V20-'TOTAL PMTS'!AA20</f>
        <v>0</v>
      </c>
      <c r="W20" s="73">
        <f>ORIGINAL!W20-'TOTAL PMTS'!AB20</f>
        <v>0</v>
      </c>
      <c r="X20" s="73">
        <f>ORIGINAL!X20-'TOTAL PMTS'!AC20</f>
        <v>0</v>
      </c>
      <c r="Y20" s="107">
        <f>ORIGINAL!Y20-'TOTAL PMTS'!AD20</f>
        <v>0</v>
      </c>
      <c r="Z20" s="73">
        <f>ORIGINAL!Z20-'TOTAL PMTS'!AE20</f>
        <v>0</v>
      </c>
      <c r="AA20" s="73">
        <f>ORIGINAL!AA20-'TOTAL PMTS'!AF20</f>
        <v>0</v>
      </c>
      <c r="AB20" s="73">
        <f>ORIGINAL!AB20-'TOTAL PMTS'!AG20</f>
        <v>0</v>
      </c>
      <c r="AC20" s="110" t="e">
        <f t="shared" si="0"/>
        <v>#VALUE!</v>
      </c>
    </row>
    <row r="21" spans="1:29">
      <c r="A21" s="124" t="s">
        <v>31</v>
      </c>
      <c r="B21" s="125" t="s">
        <v>205</v>
      </c>
      <c r="C21" s="132" t="s">
        <v>201</v>
      </c>
      <c r="D21" s="104">
        <f>ORIGINAL!D21-'TOTAL PMTS'!I21</f>
        <v>127923</v>
      </c>
      <c r="E21" s="73" t="e">
        <f>ORIGINAL!E21-'TOTAL PMTS'!J21</f>
        <v>#VALUE!</v>
      </c>
      <c r="F21" s="73">
        <f>ORIGINAL!F21-'TOTAL PMTS'!K21</f>
        <v>0</v>
      </c>
      <c r="G21" s="73">
        <f>ORIGINAL!G21-'TOTAL PMTS'!L21</f>
        <v>0</v>
      </c>
      <c r="H21" s="73">
        <f>ORIGINAL!H21-'TOTAL PMTS'!M21</f>
        <v>0</v>
      </c>
      <c r="I21" s="73">
        <f>ORIGINAL!I21-'TOTAL PMTS'!N21</f>
        <v>0</v>
      </c>
      <c r="J21" s="73">
        <f>ORIGINAL!J21-'TOTAL PMTS'!O21</f>
        <v>0</v>
      </c>
      <c r="K21" s="73">
        <f>ORIGINAL!K21-'TOTAL PMTS'!P21</f>
        <v>0</v>
      </c>
      <c r="L21" s="73">
        <f>ORIGINAL!L21-'TOTAL PMTS'!Q21</f>
        <v>0</v>
      </c>
      <c r="M21" s="73">
        <f>ORIGINAL!M21-'TOTAL PMTS'!R21</f>
        <v>0</v>
      </c>
      <c r="N21" s="73">
        <f>ORIGINAL!N21-'TOTAL PMTS'!S21</f>
        <v>0</v>
      </c>
      <c r="O21" s="105">
        <f>ORIGINAL!O21-'TOTAL PMTS'!T21</f>
        <v>0</v>
      </c>
      <c r="P21" s="73">
        <f>ORIGINAL!P21-'TOTAL PMTS'!U21</f>
        <v>0</v>
      </c>
      <c r="Q21" s="73">
        <f>ORIGINAL!Q21-'TOTAL PMTS'!V21</f>
        <v>0</v>
      </c>
      <c r="R21" s="73">
        <f>ORIGINAL!R21-'TOTAL PMTS'!W21</f>
        <v>0</v>
      </c>
      <c r="S21" s="73">
        <f>ORIGINAL!S21-'TOTAL PMTS'!X21</f>
        <v>0</v>
      </c>
      <c r="T21" s="106">
        <f>ORIGINAL!T21-'TOTAL PMTS'!Y21</f>
        <v>0</v>
      </c>
      <c r="U21" s="73">
        <f>ORIGINAL!U21-'TOTAL PMTS'!Z21</f>
        <v>0</v>
      </c>
      <c r="V21" s="73">
        <f>ORIGINAL!V21-'TOTAL PMTS'!AA21</f>
        <v>0</v>
      </c>
      <c r="W21" s="73">
        <f>ORIGINAL!W21-'TOTAL PMTS'!AB21</f>
        <v>0</v>
      </c>
      <c r="X21" s="73">
        <f>ORIGINAL!X21-'TOTAL PMTS'!AC21</f>
        <v>0</v>
      </c>
      <c r="Y21" s="107">
        <f>ORIGINAL!Y21-'TOTAL PMTS'!AD21</f>
        <v>0</v>
      </c>
      <c r="Z21" s="73">
        <f>ORIGINAL!Z21-'TOTAL PMTS'!AE21</f>
        <v>0</v>
      </c>
      <c r="AA21" s="73">
        <f>ORIGINAL!AA21-'TOTAL PMTS'!AF21</f>
        <v>0</v>
      </c>
      <c r="AB21" s="73">
        <f>ORIGINAL!AB21-'TOTAL PMTS'!AG21</f>
        <v>0</v>
      </c>
      <c r="AC21" s="110" t="e">
        <f t="shared" si="0"/>
        <v>#VALUE!</v>
      </c>
    </row>
    <row r="22" spans="1:29">
      <c r="A22" s="124" t="s">
        <v>32</v>
      </c>
      <c r="B22" s="125" t="s">
        <v>206</v>
      </c>
      <c r="C22" s="126" t="s">
        <v>183</v>
      </c>
      <c r="D22" s="104">
        <f>ORIGINAL!D22-'TOTAL PMTS'!I22</f>
        <v>-32018</v>
      </c>
      <c r="E22" s="73" t="e">
        <f>ORIGINAL!E22-'TOTAL PMTS'!J22</f>
        <v>#VALUE!</v>
      </c>
      <c r="F22" s="73">
        <f>ORIGINAL!F22-'TOTAL PMTS'!K22</f>
        <v>0</v>
      </c>
      <c r="G22" s="73">
        <f>ORIGINAL!G22-'TOTAL PMTS'!L22</f>
        <v>0</v>
      </c>
      <c r="H22" s="73">
        <f>ORIGINAL!H22-'TOTAL PMTS'!M22</f>
        <v>0</v>
      </c>
      <c r="I22" s="73">
        <f>ORIGINAL!I22-'TOTAL PMTS'!N22</f>
        <v>0</v>
      </c>
      <c r="J22" s="73">
        <f>ORIGINAL!J22-'TOTAL PMTS'!O22</f>
        <v>0</v>
      </c>
      <c r="K22" s="73">
        <f>ORIGINAL!K22-'TOTAL PMTS'!P22</f>
        <v>0</v>
      </c>
      <c r="L22" s="73">
        <f>ORIGINAL!L22-'TOTAL PMTS'!Q22</f>
        <v>0</v>
      </c>
      <c r="M22" s="73">
        <f>ORIGINAL!M22-'TOTAL PMTS'!R22</f>
        <v>0</v>
      </c>
      <c r="N22" s="73">
        <f>ORIGINAL!N22-'TOTAL PMTS'!S22</f>
        <v>0</v>
      </c>
      <c r="O22" s="105">
        <f>ORIGINAL!O22-'TOTAL PMTS'!T22</f>
        <v>0</v>
      </c>
      <c r="P22" s="73">
        <f>ORIGINAL!P22-'TOTAL PMTS'!U22</f>
        <v>0</v>
      </c>
      <c r="Q22" s="73">
        <f>ORIGINAL!Q22-'TOTAL PMTS'!V22</f>
        <v>0</v>
      </c>
      <c r="R22" s="73">
        <f>ORIGINAL!R22-'TOTAL PMTS'!W22</f>
        <v>0</v>
      </c>
      <c r="S22" s="73">
        <f>ORIGINAL!S22-'TOTAL PMTS'!X22</f>
        <v>0</v>
      </c>
      <c r="T22" s="106">
        <f>ORIGINAL!T22-'TOTAL PMTS'!Y22</f>
        <v>0</v>
      </c>
      <c r="U22" s="73">
        <f>ORIGINAL!U22-'TOTAL PMTS'!Z22</f>
        <v>0</v>
      </c>
      <c r="V22" s="73">
        <f>ORIGINAL!V22-'TOTAL PMTS'!AA22</f>
        <v>0</v>
      </c>
      <c r="W22" s="73">
        <f>ORIGINAL!W22-'TOTAL PMTS'!AB22</f>
        <v>0</v>
      </c>
      <c r="X22" s="73">
        <f>ORIGINAL!X22-'TOTAL PMTS'!AC22</f>
        <v>0</v>
      </c>
      <c r="Y22" s="107">
        <f>ORIGINAL!Y22-'TOTAL PMTS'!AD22</f>
        <v>0</v>
      </c>
      <c r="Z22" s="73">
        <f>ORIGINAL!Z22-'TOTAL PMTS'!AE22</f>
        <v>0</v>
      </c>
      <c r="AA22" s="73">
        <f>ORIGINAL!AA22-'TOTAL PMTS'!AF22</f>
        <v>0</v>
      </c>
      <c r="AB22" s="73">
        <f>ORIGINAL!AB22-'TOTAL PMTS'!AG22</f>
        <v>0</v>
      </c>
      <c r="AC22" s="110" t="e">
        <f t="shared" si="0"/>
        <v>#VALUE!</v>
      </c>
    </row>
    <row r="23" spans="1:29">
      <c r="A23" s="124" t="s">
        <v>33</v>
      </c>
      <c r="B23" s="125" t="s">
        <v>207</v>
      </c>
      <c r="C23" s="132" t="s">
        <v>201</v>
      </c>
      <c r="D23" s="104">
        <f>ORIGINAL!D23-'TOTAL PMTS'!I23</f>
        <v>1363599</v>
      </c>
      <c r="E23" s="73" t="e">
        <f>ORIGINAL!E23-'TOTAL PMTS'!J23</f>
        <v>#VALUE!</v>
      </c>
      <c r="F23" s="73">
        <f>ORIGINAL!F23-'TOTAL PMTS'!K23</f>
        <v>0</v>
      </c>
      <c r="G23" s="73">
        <f>ORIGINAL!G23-'TOTAL PMTS'!L23</f>
        <v>0</v>
      </c>
      <c r="H23" s="73">
        <f>ORIGINAL!H23-'TOTAL PMTS'!M23</f>
        <v>0</v>
      </c>
      <c r="I23" s="73">
        <f>ORIGINAL!I23-'TOTAL PMTS'!N23</f>
        <v>0</v>
      </c>
      <c r="J23" s="73">
        <f>ORIGINAL!J23-'TOTAL PMTS'!O23</f>
        <v>0</v>
      </c>
      <c r="K23" s="73">
        <f>ORIGINAL!K23-'TOTAL PMTS'!P23</f>
        <v>0</v>
      </c>
      <c r="L23" s="73">
        <f>ORIGINAL!L23-'TOTAL PMTS'!Q23</f>
        <v>0</v>
      </c>
      <c r="M23" s="73">
        <f>ORIGINAL!M23-'TOTAL PMTS'!R23</f>
        <v>0</v>
      </c>
      <c r="N23" s="73">
        <f>ORIGINAL!N23-'TOTAL PMTS'!S23</f>
        <v>0</v>
      </c>
      <c r="O23" s="105">
        <f>ORIGINAL!O23-'TOTAL PMTS'!T23</f>
        <v>0</v>
      </c>
      <c r="P23" s="73">
        <f>ORIGINAL!P23-'TOTAL PMTS'!U23</f>
        <v>0</v>
      </c>
      <c r="Q23" s="73">
        <f>ORIGINAL!Q23-'TOTAL PMTS'!V23</f>
        <v>0</v>
      </c>
      <c r="R23" s="73">
        <f>ORIGINAL!R23-'TOTAL PMTS'!W23</f>
        <v>0</v>
      </c>
      <c r="S23" s="73">
        <f>ORIGINAL!S23-'TOTAL PMTS'!X23</f>
        <v>0</v>
      </c>
      <c r="T23" s="106">
        <f>ORIGINAL!T23-'TOTAL PMTS'!Y23</f>
        <v>0</v>
      </c>
      <c r="U23" s="73">
        <f>ORIGINAL!U23-'TOTAL PMTS'!Z23</f>
        <v>0</v>
      </c>
      <c r="V23" s="73">
        <f>ORIGINAL!V23-'TOTAL PMTS'!AA23</f>
        <v>0</v>
      </c>
      <c r="W23" s="73">
        <f>ORIGINAL!W23-'TOTAL PMTS'!AB23</f>
        <v>0</v>
      </c>
      <c r="X23" s="73">
        <f>ORIGINAL!X23-'TOTAL PMTS'!AC23</f>
        <v>0</v>
      </c>
      <c r="Y23" s="107">
        <f>ORIGINAL!Y23-'TOTAL PMTS'!AD23</f>
        <v>0</v>
      </c>
      <c r="Z23" s="73">
        <f>ORIGINAL!Z23-'TOTAL PMTS'!AE23</f>
        <v>0</v>
      </c>
      <c r="AA23" s="73">
        <f>ORIGINAL!AA23-'TOTAL PMTS'!AF23</f>
        <v>0</v>
      </c>
      <c r="AB23" s="73">
        <f>ORIGINAL!AB23-'TOTAL PMTS'!AG23</f>
        <v>-10953</v>
      </c>
      <c r="AC23" s="110" t="e">
        <f t="shared" si="0"/>
        <v>#VALUE!</v>
      </c>
    </row>
    <row r="24" spans="1:29">
      <c r="A24" s="124" t="s">
        <v>34</v>
      </c>
      <c r="B24" s="125" t="s">
        <v>208</v>
      </c>
      <c r="C24" s="131" t="s">
        <v>181</v>
      </c>
      <c r="D24" s="104">
        <f>ORIGINAL!D24-'TOTAL PMTS'!I24</f>
        <v>136780</v>
      </c>
      <c r="E24" s="73" t="e">
        <f>ORIGINAL!E24-'TOTAL PMTS'!J24</f>
        <v>#VALUE!</v>
      </c>
      <c r="F24" s="73">
        <f>ORIGINAL!F24-'TOTAL PMTS'!K24</f>
        <v>0</v>
      </c>
      <c r="G24" s="73">
        <f>ORIGINAL!G24-'TOTAL PMTS'!L24</f>
        <v>0</v>
      </c>
      <c r="H24" s="73">
        <f>ORIGINAL!H24-'TOTAL PMTS'!M24</f>
        <v>0</v>
      </c>
      <c r="I24" s="73">
        <f>ORIGINAL!I24-'TOTAL PMTS'!N24</f>
        <v>0</v>
      </c>
      <c r="J24" s="73">
        <f>ORIGINAL!J24-'TOTAL PMTS'!O24</f>
        <v>0</v>
      </c>
      <c r="K24" s="73">
        <f>ORIGINAL!K24-'TOTAL PMTS'!P24</f>
        <v>0</v>
      </c>
      <c r="L24" s="73">
        <f>ORIGINAL!L24-'TOTAL PMTS'!Q24</f>
        <v>0</v>
      </c>
      <c r="M24" s="73">
        <f>ORIGINAL!M24-'TOTAL PMTS'!R24</f>
        <v>0</v>
      </c>
      <c r="N24" s="73">
        <f>ORIGINAL!N24-'TOTAL PMTS'!S24</f>
        <v>0</v>
      </c>
      <c r="O24" s="105">
        <f>ORIGINAL!O24-'TOTAL PMTS'!T24</f>
        <v>0</v>
      </c>
      <c r="P24" s="73">
        <f>ORIGINAL!P24-'TOTAL PMTS'!U24</f>
        <v>0</v>
      </c>
      <c r="Q24" s="73">
        <f>ORIGINAL!Q24-'TOTAL PMTS'!V24</f>
        <v>0</v>
      </c>
      <c r="R24" s="73">
        <f>ORIGINAL!R24-'TOTAL PMTS'!W24</f>
        <v>0</v>
      </c>
      <c r="S24" s="73">
        <f>ORIGINAL!S24-'TOTAL PMTS'!X24</f>
        <v>0</v>
      </c>
      <c r="T24" s="106">
        <f>ORIGINAL!T24-'TOTAL PMTS'!Y24</f>
        <v>0</v>
      </c>
      <c r="U24" s="73">
        <f>ORIGINAL!U24-'TOTAL PMTS'!Z24</f>
        <v>0</v>
      </c>
      <c r="V24" s="73">
        <f>ORIGINAL!V24-'TOTAL PMTS'!AA24</f>
        <v>0</v>
      </c>
      <c r="W24" s="73">
        <f>ORIGINAL!W24-'TOTAL PMTS'!AB24</f>
        <v>0</v>
      </c>
      <c r="X24" s="73">
        <f>ORIGINAL!X24-'TOTAL PMTS'!AC24</f>
        <v>0</v>
      </c>
      <c r="Y24" s="107">
        <f>ORIGINAL!Y24-'TOTAL PMTS'!AD24</f>
        <v>0</v>
      </c>
      <c r="Z24" s="73">
        <f>ORIGINAL!Z24-'TOTAL PMTS'!AE24</f>
        <v>0</v>
      </c>
      <c r="AA24" s="73">
        <f>ORIGINAL!AA24-'TOTAL PMTS'!AF24</f>
        <v>0</v>
      </c>
      <c r="AB24" s="73">
        <f>ORIGINAL!AB24-'TOTAL PMTS'!AG24</f>
        <v>0</v>
      </c>
      <c r="AC24" s="110" t="e">
        <f t="shared" si="0"/>
        <v>#VALUE!</v>
      </c>
    </row>
    <row r="25" spans="1:29">
      <c r="A25" s="124" t="s">
        <v>35</v>
      </c>
      <c r="B25" s="125" t="s">
        <v>209</v>
      </c>
      <c r="C25" s="127" t="s">
        <v>185</v>
      </c>
      <c r="D25" s="104">
        <f>ORIGINAL!D25-'TOTAL PMTS'!I25</f>
        <v>100847</v>
      </c>
      <c r="E25" s="73" t="e">
        <f>ORIGINAL!E25-'TOTAL PMTS'!J25</f>
        <v>#VALUE!</v>
      </c>
      <c r="F25" s="73">
        <f>ORIGINAL!F25-'TOTAL PMTS'!K25</f>
        <v>0</v>
      </c>
      <c r="G25" s="73">
        <f>ORIGINAL!G25-'TOTAL PMTS'!L25</f>
        <v>0</v>
      </c>
      <c r="H25" s="73">
        <f>ORIGINAL!H25-'TOTAL PMTS'!M25</f>
        <v>0</v>
      </c>
      <c r="I25" s="73">
        <f>ORIGINAL!I25-'TOTAL PMTS'!N25</f>
        <v>0</v>
      </c>
      <c r="J25" s="73">
        <f>ORIGINAL!J25-'TOTAL PMTS'!O25</f>
        <v>0</v>
      </c>
      <c r="K25" s="73">
        <f>ORIGINAL!K25-'TOTAL PMTS'!P25</f>
        <v>0</v>
      </c>
      <c r="L25" s="73">
        <f>ORIGINAL!L25-'TOTAL PMTS'!Q25</f>
        <v>0</v>
      </c>
      <c r="M25" s="73">
        <f>ORIGINAL!M25-'TOTAL PMTS'!R25</f>
        <v>0</v>
      </c>
      <c r="N25" s="73">
        <f>ORIGINAL!N25-'TOTAL PMTS'!S25</f>
        <v>0</v>
      </c>
      <c r="O25" s="105">
        <f>ORIGINAL!O25-'TOTAL PMTS'!T25</f>
        <v>0</v>
      </c>
      <c r="P25" s="73">
        <f>ORIGINAL!P25-'TOTAL PMTS'!U25</f>
        <v>0</v>
      </c>
      <c r="Q25" s="73">
        <f>ORIGINAL!Q25-'TOTAL PMTS'!V25</f>
        <v>0</v>
      </c>
      <c r="R25" s="73">
        <f>ORIGINAL!R25-'TOTAL PMTS'!W25</f>
        <v>0</v>
      </c>
      <c r="S25" s="73">
        <f>ORIGINAL!S25-'TOTAL PMTS'!X25</f>
        <v>0</v>
      </c>
      <c r="T25" s="106">
        <f>ORIGINAL!T25-'TOTAL PMTS'!Y25</f>
        <v>0</v>
      </c>
      <c r="U25" s="73">
        <f>ORIGINAL!U25-'TOTAL PMTS'!Z25</f>
        <v>0</v>
      </c>
      <c r="V25" s="73">
        <f>ORIGINAL!V25-'TOTAL PMTS'!AA25</f>
        <v>0</v>
      </c>
      <c r="W25" s="73">
        <f>ORIGINAL!W25-'TOTAL PMTS'!AB25</f>
        <v>0</v>
      </c>
      <c r="X25" s="73">
        <f>ORIGINAL!X25-'TOTAL PMTS'!AC25</f>
        <v>0</v>
      </c>
      <c r="Y25" s="107">
        <f>ORIGINAL!Y25-'TOTAL PMTS'!AD25</f>
        <v>0</v>
      </c>
      <c r="Z25" s="73">
        <f>ORIGINAL!Z25-'TOTAL PMTS'!AE25</f>
        <v>0</v>
      </c>
      <c r="AA25" s="73">
        <f>ORIGINAL!AA25-'TOTAL PMTS'!AF25</f>
        <v>0</v>
      </c>
      <c r="AB25" s="73">
        <f>ORIGINAL!AB25-'TOTAL PMTS'!AG25</f>
        <v>0</v>
      </c>
      <c r="AC25" s="110" t="e">
        <f t="shared" si="0"/>
        <v>#VALUE!</v>
      </c>
    </row>
    <row r="26" spans="1:29">
      <c r="A26" s="124" t="s">
        <v>36</v>
      </c>
      <c r="B26" s="125" t="s">
        <v>210</v>
      </c>
      <c r="C26" s="131" t="s">
        <v>181</v>
      </c>
      <c r="D26" s="104">
        <f>ORIGINAL!D26-'TOTAL PMTS'!I26</f>
        <v>258084</v>
      </c>
      <c r="E26" s="73" t="e">
        <f>ORIGINAL!E26-'TOTAL PMTS'!J26</f>
        <v>#VALUE!</v>
      </c>
      <c r="F26" s="73">
        <f>ORIGINAL!F26-'TOTAL PMTS'!K26</f>
        <v>0</v>
      </c>
      <c r="G26" s="73">
        <f>ORIGINAL!G26-'TOTAL PMTS'!L26</f>
        <v>0</v>
      </c>
      <c r="H26" s="73">
        <f>ORIGINAL!H26-'TOTAL PMTS'!M26</f>
        <v>0</v>
      </c>
      <c r="I26" s="73">
        <f>ORIGINAL!I26-'TOTAL PMTS'!N26</f>
        <v>0</v>
      </c>
      <c r="J26" s="73">
        <f>ORIGINAL!J26-'TOTAL PMTS'!O26</f>
        <v>0</v>
      </c>
      <c r="K26" s="73">
        <f>ORIGINAL!K26-'TOTAL PMTS'!P26</f>
        <v>0</v>
      </c>
      <c r="L26" s="73">
        <f>ORIGINAL!L26-'TOTAL PMTS'!Q26</f>
        <v>0</v>
      </c>
      <c r="M26" s="73">
        <f>ORIGINAL!M26-'TOTAL PMTS'!R26</f>
        <v>0</v>
      </c>
      <c r="N26" s="73">
        <f>ORIGINAL!N26-'TOTAL PMTS'!S26</f>
        <v>0</v>
      </c>
      <c r="O26" s="105">
        <f>ORIGINAL!O26-'TOTAL PMTS'!T26</f>
        <v>0</v>
      </c>
      <c r="P26" s="73">
        <f>ORIGINAL!P26-'TOTAL PMTS'!U26</f>
        <v>0</v>
      </c>
      <c r="Q26" s="73">
        <f>ORIGINAL!Q26-'TOTAL PMTS'!V26</f>
        <v>0</v>
      </c>
      <c r="R26" s="73">
        <f>ORIGINAL!R26-'TOTAL PMTS'!W26</f>
        <v>0</v>
      </c>
      <c r="S26" s="73">
        <f>ORIGINAL!S26-'TOTAL PMTS'!X26</f>
        <v>0</v>
      </c>
      <c r="T26" s="106">
        <f>ORIGINAL!T26-'TOTAL PMTS'!Y26</f>
        <v>0</v>
      </c>
      <c r="U26" s="73">
        <f>ORIGINAL!U26-'TOTAL PMTS'!Z26</f>
        <v>0</v>
      </c>
      <c r="V26" s="73">
        <f>ORIGINAL!V26-'TOTAL PMTS'!AA26</f>
        <v>0</v>
      </c>
      <c r="W26" s="73">
        <f>ORIGINAL!W26-'TOTAL PMTS'!AB26</f>
        <v>0</v>
      </c>
      <c r="X26" s="73">
        <f>ORIGINAL!X26-'TOTAL PMTS'!AC26</f>
        <v>0</v>
      </c>
      <c r="Y26" s="107">
        <f>ORIGINAL!Y26-'TOTAL PMTS'!AD26</f>
        <v>0</v>
      </c>
      <c r="Z26" s="73">
        <f>ORIGINAL!Z26-'TOTAL PMTS'!AE26</f>
        <v>0</v>
      </c>
      <c r="AA26" s="73">
        <f>ORIGINAL!AA26-'TOTAL PMTS'!AF26</f>
        <v>0</v>
      </c>
      <c r="AB26" s="73">
        <f>ORIGINAL!AB26-'TOTAL PMTS'!AG26</f>
        <v>0</v>
      </c>
      <c r="AC26" s="110" t="e">
        <f t="shared" si="0"/>
        <v>#VALUE!</v>
      </c>
    </row>
    <row r="27" spans="1:29">
      <c r="A27" s="128" t="s">
        <v>37</v>
      </c>
      <c r="B27" s="125" t="s">
        <v>211</v>
      </c>
      <c r="C27" s="130" t="s">
        <v>190</v>
      </c>
      <c r="D27" s="104">
        <f>ORIGINAL!D27-'TOTAL PMTS'!I27</f>
        <v>116716</v>
      </c>
      <c r="E27" s="73" t="e">
        <f>ORIGINAL!E27-'TOTAL PMTS'!J27</f>
        <v>#VALUE!</v>
      </c>
      <c r="F27" s="73">
        <f>ORIGINAL!F27-'TOTAL PMTS'!K27</f>
        <v>0</v>
      </c>
      <c r="G27" s="73">
        <f>ORIGINAL!G27-'TOTAL PMTS'!L27</f>
        <v>0</v>
      </c>
      <c r="H27" s="73">
        <f>ORIGINAL!H27-'TOTAL PMTS'!M27</f>
        <v>0</v>
      </c>
      <c r="I27" s="73">
        <f>ORIGINAL!I27-'TOTAL PMTS'!N27</f>
        <v>0</v>
      </c>
      <c r="J27" s="73">
        <f>ORIGINAL!J27-'TOTAL PMTS'!O27</f>
        <v>0</v>
      </c>
      <c r="K27" s="73">
        <f>ORIGINAL!K27-'TOTAL PMTS'!P27</f>
        <v>0</v>
      </c>
      <c r="L27" s="73">
        <f>ORIGINAL!L27-'TOTAL PMTS'!Q27</f>
        <v>0</v>
      </c>
      <c r="M27" s="73">
        <f>ORIGINAL!M27-'TOTAL PMTS'!R27</f>
        <v>0</v>
      </c>
      <c r="N27" s="73">
        <f>ORIGINAL!N27-'TOTAL PMTS'!S27</f>
        <v>0</v>
      </c>
      <c r="O27" s="105">
        <f>ORIGINAL!O27-'TOTAL PMTS'!T27</f>
        <v>0</v>
      </c>
      <c r="P27" s="73">
        <f>ORIGINAL!P27-'TOTAL PMTS'!U27</f>
        <v>0</v>
      </c>
      <c r="Q27" s="73">
        <f>ORIGINAL!Q27-'TOTAL PMTS'!V27</f>
        <v>0</v>
      </c>
      <c r="R27" s="73">
        <f>ORIGINAL!R27-'TOTAL PMTS'!W27</f>
        <v>0</v>
      </c>
      <c r="S27" s="73">
        <f>ORIGINAL!S27-'TOTAL PMTS'!X27</f>
        <v>0</v>
      </c>
      <c r="T27" s="106">
        <f>ORIGINAL!T27-'TOTAL PMTS'!Y27</f>
        <v>0</v>
      </c>
      <c r="U27" s="73">
        <f>ORIGINAL!U27-'TOTAL PMTS'!Z27</f>
        <v>0</v>
      </c>
      <c r="V27" s="73">
        <f>ORIGINAL!V27-'TOTAL PMTS'!AA27</f>
        <v>0</v>
      </c>
      <c r="W27" s="73">
        <f>ORIGINAL!W27-'TOTAL PMTS'!AB27</f>
        <v>0</v>
      </c>
      <c r="X27" s="73">
        <f>ORIGINAL!X27-'TOTAL PMTS'!AC27</f>
        <v>0</v>
      </c>
      <c r="Y27" s="107">
        <f>ORIGINAL!Y27-'TOTAL PMTS'!AD27</f>
        <v>0</v>
      </c>
      <c r="Z27" s="73">
        <f>ORIGINAL!Z27-'TOTAL PMTS'!AE27</f>
        <v>0</v>
      </c>
      <c r="AA27" s="73">
        <f>ORIGINAL!AA27-'TOTAL PMTS'!AF27</f>
        <v>0</v>
      </c>
      <c r="AB27" s="73">
        <f>ORIGINAL!AB27-'TOTAL PMTS'!AG27</f>
        <v>0</v>
      </c>
      <c r="AC27" s="110" t="e">
        <f t="shared" si="0"/>
        <v>#VALUE!</v>
      </c>
    </row>
    <row r="28" spans="1:29">
      <c r="A28" s="124" t="s">
        <v>38</v>
      </c>
      <c r="B28" s="125" t="s">
        <v>212</v>
      </c>
      <c r="C28" s="130" t="s">
        <v>190</v>
      </c>
      <c r="D28" s="104">
        <f>ORIGINAL!D28-'TOTAL PMTS'!I28</f>
        <v>27470</v>
      </c>
      <c r="E28" s="73" t="e">
        <f>ORIGINAL!E28-'TOTAL PMTS'!J28</f>
        <v>#VALUE!</v>
      </c>
      <c r="F28" s="73">
        <f>ORIGINAL!F28-'TOTAL PMTS'!K28</f>
        <v>0</v>
      </c>
      <c r="G28" s="73">
        <f>ORIGINAL!G28-'TOTAL PMTS'!L28</f>
        <v>0</v>
      </c>
      <c r="H28" s="73">
        <f>ORIGINAL!H28-'TOTAL PMTS'!M28</f>
        <v>0</v>
      </c>
      <c r="I28" s="73">
        <f>ORIGINAL!I28-'TOTAL PMTS'!N28</f>
        <v>0</v>
      </c>
      <c r="J28" s="73">
        <f>ORIGINAL!J28-'TOTAL PMTS'!O28</f>
        <v>0</v>
      </c>
      <c r="K28" s="73">
        <f>ORIGINAL!K28-'TOTAL PMTS'!P28</f>
        <v>0</v>
      </c>
      <c r="L28" s="73">
        <f>ORIGINAL!L28-'TOTAL PMTS'!Q28</f>
        <v>0</v>
      </c>
      <c r="M28" s="73">
        <f>ORIGINAL!M28-'TOTAL PMTS'!R28</f>
        <v>0</v>
      </c>
      <c r="N28" s="73">
        <f>ORIGINAL!N28-'TOTAL PMTS'!S28</f>
        <v>0</v>
      </c>
      <c r="O28" s="105">
        <f>ORIGINAL!O28-'TOTAL PMTS'!T28</f>
        <v>0</v>
      </c>
      <c r="P28" s="73">
        <f>ORIGINAL!P28-'TOTAL PMTS'!U28</f>
        <v>0</v>
      </c>
      <c r="Q28" s="73">
        <f>ORIGINAL!Q28-'TOTAL PMTS'!V28</f>
        <v>0</v>
      </c>
      <c r="R28" s="73">
        <f>ORIGINAL!R28-'TOTAL PMTS'!W28</f>
        <v>0</v>
      </c>
      <c r="S28" s="73">
        <f>ORIGINAL!S28-'TOTAL PMTS'!X28</f>
        <v>0</v>
      </c>
      <c r="T28" s="106">
        <f>ORIGINAL!T28-'TOTAL PMTS'!Y28</f>
        <v>0</v>
      </c>
      <c r="U28" s="73">
        <f>ORIGINAL!U28-'TOTAL PMTS'!Z28</f>
        <v>0</v>
      </c>
      <c r="V28" s="73">
        <f>ORIGINAL!V28-'TOTAL PMTS'!AA28</f>
        <v>0</v>
      </c>
      <c r="W28" s="73">
        <f>ORIGINAL!W28-'TOTAL PMTS'!AB28</f>
        <v>0</v>
      </c>
      <c r="X28" s="73">
        <f>ORIGINAL!X28-'TOTAL PMTS'!AC28</f>
        <v>0</v>
      </c>
      <c r="Y28" s="107">
        <f>ORIGINAL!Y28-'TOTAL PMTS'!AD28</f>
        <v>0</v>
      </c>
      <c r="Z28" s="73">
        <f>ORIGINAL!Z28-'TOTAL PMTS'!AE28</f>
        <v>0</v>
      </c>
      <c r="AA28" s="73">
        <f>ORIGINAL!AA28-'TOTAL PMTS'!AF28</f>
        <v>0</v>
      </c>
      <c r="AB28" s="73">
        <f>ORIGINAL!AB28-'TOTAL PMTS'!AG28</f>
        <v>0</v>
      </c>
      <c r="AC28" s="110" t="e">
        <f t="shared" si="0"/>
        <v>#VALUE!</v>
      </c>
    </row>
    <row r="29" spans="1:29">
      <c r="A29" s="124" t="s">
        <v>39</v>
      </c>
      <c r="B29" s="125" t="s">
        <v>213</v>
      </c>
      <c r="C29" s="126" t="s">
        <v>183</v>
      </c>
      <c r="D29" s="104">
        <f>ORIGINAL!D29-'TOTAL PMTS'!I29</f>
        <v>106354</v>
      </c>
      <c r="E29" s="73" t="e">
        <f>ORIGINAL!E29-'TOTAL PMTS'!J29</f>
        <v>#VALUE!</v>
      </c>
      <c r="F29" s="73">
        <f>ORIGINAL!F29-'TOTAL PMTS'!K29</f>
        <v>0</v>
      </c>
      <c r="G29" s="73">
        <f>ORIGINAL!G29-'TOTAL PMTS'!L29</f>
        <v>0</v>
      </c>
      <c r="H29" s="73">
        <f>ORIGINAL!H29-'TOTAL PMTS'!M29</f>
        <v>0</v>
      </c>
      <c r="I29" s="73">
        <f>ORIGINAL!I29-'TOTAL PMTS'!N29</f>
        <v>0</v>
      </c>
      <c r="J29" s="73">
        <f>ORIGINAL!J29-'TOTAL PMTS'!O29</f>
        <v>0</v>
      </c>
      <c r="K29" s="73">
        <f>ORIGINAL!K29-'TOTAL PMTS'!P29</f>
        <v>0</v>
      </c>
      <c r="L29" s="73">
        <f>ORIGINAL!L29-'TOTAL PMTS'!Q29</f>
        <v>0</v>
      </c>
      <c r="M29" s="73">
        <f>ORIGINAL!M29-'TOTAL PMTS'!R29</f>
        <v>0</v>
      </c>
      <c r="N29" s="73">
        <f>ORIGINAL!N29-'TOTAL PMTS'!S29</f>
        <v>0</v>
      </c>
      <c r="O29" s="105">
        <f>ORIGINAL!O29-'TOTAL PMTS'!T29</f>
        <v>0</v>
      </c>
      <c r="P29" s="73">
        <f>ORIGINAL!P29-'TOTAL PMTS'!U29</f>
        <v>0</v>
      </c>
      <c r="Q29" s="73">
        <f>ORIGINAL!Q29-'TOTAL PMTS'!V29</f>
        <v>0</v>
      </c>
      <c r="R29" s="73">
        <f>ORIGINAL!R29-'TOTAL PMTS'!W29</f>
        <v>0</v>
      </c>
      <c r="S29" s="73">
        <f>ORIGINAL!S29-'TOTAL PMTS'!X29</f>
        <v>0</v>
      </c>
      <c r="T29" s="106">
        <f>ORIGINAL!T29-'TOTAL PMTS'!Y29</f>
        <v>0</v>
      </c>
      <c r="U29" s="73">
        <f>ORIGINAL!U29-'TOTAL PMTS'!Z29</f>
        <v>0</v>
      </c>
      <c r="V29" s="73">
        <f>ORIGINAL!V29-'TOTAL PMTS'!AA29</f>
        <v>0</v>
      </c>
      <c r="W29" s="73">
        <f>ORIGINAL!W29-'TOTAL PMTS'!AB29</f>
        <v>0</v>
      </c>
      <c r="X29" s="73">
        <f>ORIGINAL!X29-'TOTAL PMTS'!AC29</f>
        <v>0</v>
      </c>
      <c r="Y29" s="107">
        <f>ORIGINAL!Y29-'TOTAL PMTS'!AD29</f>
        <v>0</v>
      </c>
      <c r="Z29" s="73">
        <f>ORIGINAL!Z29-'TOTAL PMTS'!AE29</f>
        <v>0</v>
      </c>
      <c r="AA29" s="73">
        <f>ORIGINAL!AA29-'TOTAL PMTS'!AF29</f>
        <v>0</v>
      </c>
      <c r="AB29" s="73">
        <f>ORIGINAL!AB29-'TOTAL PMTS'!AG29</f>
        <v>0</v>
      </c>
      <c r="AC29" s="110" t="e">
        <f t="shared" si="0"/>
        <v>#VALUE!</v>
      </c>
    </row>
    <row r="30" spans="1:29">
      <c r="A30" s="124" t="s">
        <v>40</v>
      </c>
      <c r="B30" s="125" t="s">
        <v>214</v>
      </c>
      <c r="C30" s="126" t="s">
        <v>183</v>
      </c>
      <c r="D30" s="104">
        <f>ORIGINAL!D30-'TOTAL PMTS'!I30</f>
        <v>-32031</v>
      </c>
      <c r="E30" s="73" t="e">
        <f>ORIGINAL!E30-'TOTAL PMTS'!J30</f>
        <v>#VALUE!</v>
      </c>
      <c r="F30" s="73">
        <f>ORIGINAL!F30-'TOTAL PMTS'!K30</f>
        <v>0</v>
      </c>
      <c r="G30" s="73">
        <f>ORIGINAL!G30-'TOTAL PMTS'!L30</f>
        <v>0</v>
      </c>
      <c r="H30" s="73">
        <f>ORIGINAL!H30-'TOTAL PMTS'!M30</f>
        <v>0</v>
      </c>
      <c r="I30" s="73">
        <f>ORIGINAL!I30-'TOTAL PMTS'!N30</f>
        <v>0</v>
      </c>
      <c r="J30" s="73">
        <f>ORIGINAL!J30-'TOTAL PMTS'!O30</f>
        <v>0</v>
      </c>
      <c r="K30" s="73">
        <f>ORIGINAL!K30-'TOTAL PMTS'!P30</f>
        <v>0</v>
      </c>
      <c r="L30" s="73">
        <f>ORIGINAL!L30-'TOTAL PMTS'!Q30</f>
        <v>0</v>
      </c>
      <c r="M30" s="73">
        <f>ORIGINAL!M30-'TOTAL PMTS'!R30</f>
        <v>0</v>
      </c>
      <c r="N30" s="73">
        <f>ORIGINAL!N30-'TOTAL PMTS'!S30</f>
        <v>0</v>
      </c>
      <c r="O30" s="105">
        <f>ORIGINAL!O30-'TOTAL PMTS'!T30</f>
        <v>0</v>
      </c>
      <c r="P30" s="73">
        <f>ORIGINAL!P30-'TOTAL PMTS'!U30</f>
        <v>0</v>
      </c>
      <c r="Q30" s="73">
        <f>ORIGINAL!Q30-'TOTAL PMTS'!V30</f>
        <v>0</v>
      </c>
      <c r="R30" s="73">
        <f>ORIGINAL!R30-'TOTAL PMTS'!W30</f>
        <v>0</v>
      </c>
      <c r="S30" s="73">
        <f>ORIGINAL!S30-'TOTAL PMTS'!X30</f>
        <v>0</v>
      </c>
      <c r="T30" s="106">
        <f>ORIGINAL!T30-'TOTAL PMTS'!Y30</f>
        <v>0</v>
      </c>
      <c r="U30" s="73">
        <f>ORIGINAL!U30-'TOTAL PMTS'!Z30</f>
        <v>0</v>
      </c>
      <c r="V30" s="73">
        <f>ORIGINAL!V30-'TOTAL PMTS'!AA30</f>
        <v>0</v>
      </c>
      <c r="W30" s="73">
        <f>ORIGINAL!W30-'TOTAL PMTS'!AB30</f>
        <v>0</v>
      </c>
      <c r="X30" s="73">
        <f>ORIGINAL!X30-'TOTAL PMTS'!AC30</f>
        <v>0</v>
      </c>
      <c r="Y30" s="107">
        <f>ORIGINAL!Y30-'TOTAL PMTS'!AD30</f>
        <v>0</v>
      </c>
      <c r="Z30" s="73">
        <f>ORIGINAL!Z30-'TOTAL PMTS'!AE30</f>
        <v>0</v>
      </c>
      <c r="AA30" s="73">
        <f>ORIGINAL!AA30-'TOTAL PMTS'!AF30</f>
        <v>0</v>
      </c>
      <c r="AB30" s="73">
        <f>ORIGINAL!AB30-'TOTAL PMTS'!AG30</f>
        <v>0</v>
      </c>
      <c r="AC30" s="110" t="e">
        <f t="shared" si="0"/>
        <v>#VALUE!</v>
      </c>
    </row>
    <row r="31" spans="1:29">
      <c r="A31" s="124" t="s">
        <v>41</v>
      </c>
      <c r="B31" s="125" t="s">
        <v>215</v>
      </c>
      <c r="C31" s="133" t="s">
        <v>216</v>
      </c>
      <c r="D31" s="104">
        <f>ORIGINAL!D31-'TOTAL PMTS'!I31</f>
        <v>1133493</v>
      </c>
      <c r="E31" s="73" t="e">
        <f>ORIGINAL!E31-'TOTAL PMTS'!J31</f>
        <v>#VALUE!</v>
      </c>
      <c r="F31" s="73">
        <f>ORIGINAL!F31-'TOTAL PMTS'!K31</f>
        <v>0</v>
      </c>
      <c r="G31" s="73">
        <f>ORIGINAL!G31-'TOTAL PMTS'!L31</f>
        <v>0</v>
      </c>
      <c r="H31" s="73">
        <f>ORIGINAL!H31-'TOTAL PMTS'!M31</f>
        <v>0</v>
      </c>
      <c r="I31" s="73">
        <f>ORIGINAL!I31-'TOTAL PMTS'!N31</f>
        <v>0</v>
      </c>
      <c r="J31" s="73">
        <f>ORIGINAL!J31-'TOTAL PMTS'!O31</f>
        <v>0</v>
      </c>
      <c r="K31" s="73">
        <f>ORIGINAL!K31-'TOTAL PMTS'!P31</f>
        <v>0</v>
      </c>
      <c r="L31" s="73">
        <f>ORIGINAL!L31-'TOTAL PMTS'!Q31</f>
        <v>0</v>
      </c>
      <c r="M31" s="73">
        <f>ORIGINAL!M31-'TOTAL PMTS'!R31</f>
        <v>0</v>
      </c>
      <c r="N31" s="73">
        <f>ORIGINAL!N31-'TOTAL PMTS'!S31</f>
        <v>0</v>
      </c>
      <c r="O31" s="105">
        <f>ORIGINAL!O31-'TOTAL PMTS'!T31</f>
        <v>0</v>
      </c>
      <c r="P31" s="73">
        <f>ORIGINAL!P31-'TOTAL PMTS'!U31</f>
        <v>0</v>
      </c>
      <c r="Q31" s="73">
        <f>ORIGINAL!Q31-'TOTAL PMTS'!V31</f>
        <v>0</v>
      </c>
      <c r="R31" s="73">
        <f>ORIGINAL!R31-'TOTAL PMTS'!W31</f>
        <v>0</v>
      </c>
      <c r="S31" s="73">
        <f>ORIGINAL!S31-'TOTAL PMTS'!X31</f>
        <v>0</v>
      </c>
      <c r="T31" s="106">
        <f>ORIGINAL!T31-'TOTAL PMTS'!Y31</f>
        <v>0</v>
      </c>
      <c r="U31" s="73">
        <f>ORIGINAL!U31-'TOTAL PMTS'!Z31</f>
        <v>0</v>
      </c>
      <c r="V31" s="73">
        <f>ORIGINAL!V31-'TOTAL PMTS'!AA31</f>
        <v>0</v>
      </c>
      <c r="W31" s="73">
        <f>ORIGINAL!W31-'TOTAL PMTS'!AB31</f>
        <v>0</v>
      </c>
      <c r="X31" s="73">
        <f>ORIGINAL!X31-'TOTAL PMTS'!AC31</f>
        <v>0</v>
      </c>
      <c r="Y31" s="107">
        <f>ORIGINAL!Y31-'TOTAL PMTS'!AD31</f>
        <v>0</v>
      </c>
      <c r="Z31" s="73">
        <f>ORIGINAL!Z31-'TOTAL PMTS'!AE31</f>
        <v>0</v>
      </c>
      <c r="AA31" s="73">
        <f>ORIGINAL!AA31-'TOTAL PMTS'!AF31</f>
        <v>0</v>
      </c>
      <c r="AB31" s="73">
        <f>ORIGINAL!AB31-'TOTAL PMTS'!AG31</f>
        <v>0</v>
      </c>
      <c r="AC31" s="110" t="e">
        <f t="shared" si="0"/>
        <v>#VALUE!</v>
      </c>
    </row>
    <row r="32" spans="1:29">
      <c r="A32" s="124" t="s">
        <v>42</v>
      </c>
      <c r="B32" s="125" t="s">
        <v>217</v>
      </c>
      <c r="C32" s="129" t="s">
        <v>187</v>
      </c>
      <c r="D32" s="104">
        <f>ORIGINAL!D32-'TOTAL PMTS'!I32</f>
        <v>-475158</v>
      </c>
      <c r="E32" s="73">
        <f>ORIGINAL!E32-'TOTAL PMTS'!J32</f>
        <v>-86256.31</v>
      </c>
      <c r="F32" s="73">
        <f>ORIGINAL!F32-'TOTAL PMTS'!K32</f>
        <v>0</v>
      </c>
      <c r="G32" s="73">
        <f>ORIGINAL!G32-'TOTAL PMTS'!L32</f>
        <v>0</v>
      </c>
      <c r="H32" s="73">
        <f>ORIGINAL!H32-'TOTAL PMTS'!M32</f>
        <v>0</v>
      </c>
      <c r="I32" s="73">
        <f>ORIGINAL!I32-'TOTAL PMTS'!N32</f>
        <v>0</v>
      </c>
      <c r="J32" s="73">
        <f>ORIGINAL!J32-'TOTAL PMTS'!O32</f>
        <v>0</v>
      </c>
      <c r="K32" s="73">
        <f>ORIGINAL!K32-'TOTAL PMTS'!P32</f>
        <v>0</v>
      </c>
      <c r="L32" s="73">
        <f>ORIGINAL!L32-'TOTAL PMTS'!Q32</f>
        <v>0</v>
      </c>
      <c r="M32" s="73">
        <f>ORIGINAL!M32-'TOTAL PMTS'!R32</f>
        <v>0</v>
      </c>
      <c r="N32" s="73">
        <f>ORIGINAL!N32-'TOTAL PMTS'!S32</f>
        <v>0</v>
      </c>
      <c r="O32" s="105">
        <f>ORIGINAL!O32-'TOTAL PMTS'!T32</f>
        <v>0</v>
      </c>
      <c r="P32" s="73">
        <f>ORIGINAL!P32-'TOTAL PMTS'!U32</f>
        <v>0</v>
      </c>
      <c r="Q32" s="73">
        <f>ORIGINAL!Q32-'TOTAL PMTS'!V32</f>
        <v>0</v>
      </c>
      <c r="R32" s="73">
        <f>ORIGINAL!R32-'TOTAL PMTS'!W32</f>
        <v>0</v>
      </c>
      <c r="S32" s="73">
        <f>ORIGINAL!S32-'TOTAL PMTS'!X32</f>
        <v>0</v>
      </c>
      <c r="T32" s="106">
        <f>ORIGINAL!T32-'TOTAL PMTS'!Y32</f>
        <v>0</v>
      </c>
      <c r="U32" s="73">
        <f>ORIGINAL!U32-'TOTAL PMTS'!Z32</f>
        <v>0</v>
      </c>
      <c r="V32" s="73">
        <f>ORIGINAL!V32-'TOTAL PMTS'!AA32</f>
        <v>0</v>
      </c>
      <c r="W32" s="73">
        <f>ORIGINAL!W32-'TOTAL PMTS'!AB32</f>
        <v>0</v>
      </c>
      <c r="X32" s="73">
        <f>ORIGINAL!X32-'TOTAL PMTS'!AC32</f>
        <v>0</v>
      </c>
      <c r="Y32" s="107">
        <f>ORIGINAL!Y32-'TOTAL PMTS'!AD32</f>
        <v>0</v>
      </c>
      <c r="Z32" s="73">
        <f>ORIGINAL!Z32-'TOTAL PMTS'!AE32</f>
        <v>0</v>
      </c>
      <c r="AA32" s="73">
        <f>ORIGINAL!AA32-'TOTAL PMTS'!AF32</f>
        <v>0</v>
      </c>
      <c r="AB32" s="73">
        <f>ORIGINAL!AB32-'TOTAL PMTS'!AG32</f>
        <v>0</v>
      </c>
      <c r="AC32" s="110">
        <f t="shared" si="0"/>
        <v>-561414.31000000006</v>
      </c>
    </row>
    <row r="33" spans="1:29">
      <c r="A33" s="124" t="s">
        <v>43</v>
      </c>
      <c r="B33" s="125" t="s">
        <v>218</v>
      </c>
      <c r="C33" s="129" t="s">
        <v>187</v>
      </c>
      <c r="D33" s="104" t="e">
        <f>ORIGINAL!D33-'TOTAL PMTS'!I33</f>
        <v>#VALUE!</v>
      </c>
      <c r="E33" s="73" t="e">
        <f>ORIGINAL!E33-'TOTAL PMTS'!J33</f>
        <v>#VALUE!</v>
      </c>
      <c r="F33" s="73">
        <f>ORIGINAL!F33-'TOTAL PMTS'!K33</f>
        <v>0</v>
      </c>
      <c r="G33" s="73">
        <f>ORIGINAL!G33-'TOTAL PMTS'!L33</f>
        <v>0</v>
      </c>
      <c r="H33" s="73">
        <f>ORIGINAL!H33-'TOTAL PMTS'!M33</f>
        <v>0</v>
      </c>
      <c r="I33" s="73">
        <f>ORIGINAL!I33-'TOTAL PMTS'!N33</f>
        <v>0</v>
      </c>
      <c r="J33" s="73">
        <f>ORIGINAL!J33-'TOTAL PMTS'!O33</f>
        <v>0</v>
      </c>
      <c r="K33" s="73">
        <f>ORIGINAL!K33-'TOTAL PMTS'!P33</f>
        <v>0</v>
      </c>
      <c r="L33" s="73">
        <f>ORIGINAL!L33-'TOTAL PMTS'!Q33</f>
        <v>0</v>
      </c>
      <c r="M33" s="73">
        <f>ORIGINAL!M33-'TOTAL PMTS'!R33</f>
        <v>0</v>
      </c>
      <c r="N33" s="73">
        <f>ORIGINAL!N33-'TOTAL PMTS'!S33</f>
        <v>0</v>
      </c>
      <c r="O33" s="105">
        <f>ORIGINAL!O33-'TOTAL PMTS'!T33</f>
        <v>0</v>
      </c>
      <c r="P33" s="73">
        <f>ORIGINAL!P33-'TOTAL PMTS'!U33</f>
        <v>0</v>
      </c>
      <c r="Q33" s="73">
        <f>ORIGINAL!Q33-'TOTAL PMTS'!V33</f>
        <v>0</v>
      </c>
      <c r="R33" s="73">
        <f>ORIGINAL!R33-'TOTAL PMTS'!W33</f>
        <v>0</v>
      </c>
      <c r="S33" s="73">
        <f>ORIGINAL!S33-'TOTAL PMTS'!X33</f>
        <v>0</v>
      </c>
      <c r="T33" s="106">
        <f>ORIGINAL!T33-'TOTAL PMTS'!Y33</f>
        <v>0</v>
      </c>
      <c r="U33" s="73">
        <f>ORIGINAL!U33-'TOTAL PMTS'!Z33</f>
        <v>0</v>
      </c>
      <c r="V33" s="73">
        <f>ORIGINAL!V33-'TOTAL PMTS'!AA33</f>
        <v>0</v>
      </c>
      <c r="W33" s="73">
        <f>ORIGINAL!W33-'TOTAL PMTS'!AB33</f>
        <v>0</v>
      </c>
      <c r="X33" s="73">
        <f>ORIGINAL!X33-'TOTAL PMTS'!AC33</f>
        <v>0</v>
      </c>
      <c r="Y33" s="107">
        <f>ORIGINAL!Y33-'TOTAL PMTS'!AD33</f>
        <v>0</v>
      </c>
      <c r="Z33" s="73">
        <f>ORIGINAL!Z33-'TOTAL PMTS'!AE33</f>
        <v>0</v>
      </c>
      <c r="AA33" s="73">
        <f>ORIGINAL!AA33-'TOTAL PMTS'!AF33</f>
        <v>0</v>
      </c>
      <c r="AB33" s="73">
        <f>ORIGINAL!AB33-'TOTAL PMTS'!AG33</f>
        <v>0</v>
      </c>
      <c r="AC33" s="110" t="e">
        <f t="shared" si="0"/>
        <v>#VALUE!</v>
      </c>
    </row>
    <row r="34" spans="1:29">
      <c r="A34" s="124" t="s">
        <v>44</v>
      </c>
      <c r="B34" s="125" t="s">
        <v>219</v>
      </c>
      <c r="C34" s="133" t="s">
        <v>216</v>
      </c>
      <c r="D34" s="104">
        <f>ORIGINAL!D34-'TOTAL PMTS'!I34</f>
        <v>153103</v>
      </c>
      <c r="E34" s="73" t="e">
        <f>ORIGINAL!E34-'TOTAL PMTS'!J34</f>
        <v>#VALUE!</v>
      </c>
      <c r="F34" s="73">
        <f>ORIGINAL!F34-'TOTAL PMTS'!K34</f>
        <v>0</v>
      </c>
      <c r="G34" s="73">
        <f>ORIGINAL!G34-'TOTAL PMTS'!L34</f>
        <v>0</v>
      </c>
      <c r="H34" s="73">
        <f>ORIGINAL!H34-'TOTAL PMTS'!M34</f>
        <v>0</v>
      </c>
      <c r="I34" s="73">
        <f>ORIGINAL!I34-'TOTAL PMTS'!N34</f>
        <v>0</v>
      </c>
      <c r="J34" s="73">
        <f>ORIGINAL!J34-'TOTAL PMTS'!O34</f>
        <v>0</v>
      </c>
      <c r="K34" s="73">
        <f>ORIGINAL!K34-'TOTAL PMTS'!P34</f>
        <v>0</v>
      </c>
      <c r="L34" s="73">
        <f>ORIGINAL!L34-'TOTAL PMTS'!Q34</f>
        <v>0</v>
      </c>
      <c r="M34" s="73">
        <f>ORIGINAL!M34-'TOTAL PMTS'!R34</f>
        <v>0</v>
      </c>
      <c r="N34" s="73">
        <f>ORIGINAL!N34-'TOTAL PMTS'!S34</f>
        <v>0</v>
      </c>
      <c r="O34" s="105">
        <f>ORIGINAL!O34-'TOTAL PMTS'!T34</f>
        <v>0</v>
      </c>
      <c r="P34" s="73">
        <f>ORIGINAL!P34-'TOTAL PMTS'!U34</f>
        <v>0</v>
      </c>
      <c r="Q34" s="73">
        <f>ORIGINAL!Q34-'TOTAL PMTS'!V34</f>
        <v>0</v>
      </c>
      <c r="R34" s="73">
        <f>ORIGINAL!R34-'TOTAL PMTS'!W34</f>
        <v>0</v>
      </c>
      <c r="S34" s="73">
        <f>ORIGINAL!S34-'TOTAL PMTS'!X34</f>
        <v>0</v>
      </c>
      <c r="T34" s="106">
        <f>ORIGINAL!T34-'TOTAL PMTS'!Y34</f>
        <v>0</v>
      </c>
      <c r="U34" s="73">
        <f>ORIGINAL!U34-'TOTAL PMTS'!Z34</f>
        <v>0</v>
      </c>
      <c r="V34" s="73">
        <f>ORIGINAL!V34-'TOTAL PMTS'!AA34</f>
        <v>0</v>
      </c>
      <c r="W34" s="73">
        <f>ORIGINAL!W34-'TOTAL PMTS'!AB34</f>
        <v>0</v>
      </c>
      <c r="X34" s="73">
        <f>ORIGINAL!X34-'TOTAL PMTS'!AC34</f>
        <v>0</v>
      </c>
      <c r="Y34" s="107">
        <f>ORIGINAL!Y34-'TOTAL PMTS'!AD34</f>
        <v>0</v>
      </c>
      <c r="Z34" s="73">
        <f>ORIGINAL!Z34-'TOTAL PMTS'!AE34</f>
        <v>0</v>
      </c>
      <c r="AA34" s="73">
        <f>ORIGINAL!AA34-'TOTAL PMTS'!AF34</f>
        <v>0</v>
      </c>
      <c r="AB34" s="73">
        <f>ORIGINAL!AB34-'TOTAL PMTS'!AG34</f>
        <v>0</v>
      </c>
      <c r="AC34" s="110" t="e">
        <f t="shared" si="0"/>
        <v>#VALUE!</v>
      </c>
    </row>
    <row r="35" spans="1:29">
      <c r="A35" s="124" t="s">
        <v>45</v>
      </c>
      <c r="B35" s="125" t="s">
        <v>220</v>
      </c>
      <c r="C35" s="129" t="s">
        <v>187</v>
      </c>
      <c r="D35" s="104">
        <f>ORIGINAL!D35-'TOTAL PMTS'!I35</f>
        <v>296880</v>
      </c>
      <c r="E35" s="73" t="e">
        <f>ORIGINAL!E35-'TOTAL PMTS'!J35</f>
        <v>#VALUE!</v>
      </c>
      <c r="F35" s="73">
        <f>ORIGINAL!F35-'TOTAL PMTS'!K35</f>
        <v>0</v>
      </c>
      <c r="G35" s="73">
        <f>ORIGINAL!G35-'TOTAL PMTS'!L35</f>
        <v>0</v>
      </c>
      <c r="H35" s="73">
        <f>ORIGINAL!H35-'TOTAL PMTS'!M35</f>
        <v>0</v>
      </c>
      <c r="I35" s="73">
        <f>ORIGINAL!I35-'TOTAL PMTS'!N35</f>
        <v>0</v>
      </c>
      <c r="J35" s="73">
        <f>ORIGINAL!J35-'TOTAL PMTS'!O35</f>
        <v>0</v>
      </c>
      <c r="K35" s="73">
        <f>ORIGINAL!K35-'TOTAL PMTS'!P35</f>
        <v>0</v>
      </c>
      <c r="L35" s="73">
        <f>ORIGINAL!L35-'TOTAL PMTS'!Q35</f>
        <v>0</v>
      </c>
      <c r="M35" s="73">
        <f>ORIGINAL!M35-'TOTAL PMTS'!R35</f>
        <v>0</v>
      </c>
      <c r="N35" s="73">
        <f>ORIGINAL!N35-'TOTAL PMTS'!S35</f>
        <v>0</v>
      </c>
      <c r="O35" s="105">
        <f>ORIGINAL!O35-'TOTAL PMTS'!T35</f>
        <v>0</v>
      </c>
      <c r="P35" s="73">
        <f>ORIGINAL!P35-'TOTAL PMTS'!U35</f>
        <v>0</v>
      </c>
      <c r="Q35" s="73">
        <f>ORIGINAL!Q35-'TOTAL PMTS'!V35</f>
        <v>0</v>
      </c>
      <c r="R35" s="73">
        <f>ORIGINAL!R35-'TOTAL PMTS'!W35</f>
        <v>0</v>
      </c>
      <c r="S35" s="73">
        <f>ORIGINAL!S35-'TOTAL PMTS'!X35</f>
        <v>0</v>
      </c>
      <c r="T35" s="106">
        <f>ORIGINAL!T35-'TOTAL PMTS'!Y35</f>
        <v>0</v>
      </c>
      <c r="U35" s="73">
        <f>ORIGINAL!U35-'TOTAL PMTS'!Z35</f>
        <v>0</v>
      </c>
      <c r="V35" s="73">
        <f>ORIGINAL!V35-'TOTAL PMTS'!AA35</f>
        <v>0</v>
      </c>
      <c r="W35" s="73">
        <f>ORIGINAL!W35-'TOTAL PMTS'!AB35</f>
        <v>0</v>
      </c>
      <c r="X35" s="73">
        <f>ORIGINAL!X35-'TOTAL PMTS'!AC35</f>
        <v>0</v>
      </c>
      <c r="Y35" s="107">
        <f>ORIGINAL!Y35-'TOTAL PMTS'!AD35</f>
        <v>0</v>
      </c>
      <c r="Z35" s="73">
        <f>ORIGINAL!Z35-'TOTAL PMTS'!AE35</f>
        <v>0</v>
      </c>
      <c r="AA35" s="73">
        <f>ORIGINAL!AA35-'TOTAL PMTS'!AF35</f>
        <v>0</v>
      </c>
      <c r="AB35" s="73">
        <f>ORIGINAL!AB35-'TOTAL PMTS'!AG35</f>
        <v>0</v>
      </c>
      <c r="AC35" s="110" t="e">
        <f t="shared" si="0"/>
        <v>#VALUE!</v>
      </c>
    </row>
    <row r="36" spans="1:29">
      <c r="A36" s="124" t="s">
        <v>46</v>
      </c>
      <c r="B36" s="125" t="s">
        <v>221</v>
      </c>
      <c r="C36" s="126" t="s">
        <v>183</v>
      </c>
      <c r="D36" s="104">
        <f>ORIGINAL!D36-'TOTAL PMTS'!I36</f>
        <v>42771</v>
      </c>
      <c r="E36" s="73" t="e">
        <f>ORIGINAL!E36-'TOTAL PMTS'!J36</f>
        <v>#VALUE!</v>
      </c>
      <c r="F36" s="73">
        <f>ORIGINAL!F36-'TOTAL PMTS'!K36</f>
        <v>0</v>
      </c>
      <c r="G36" s="73">
        <f>ORIGINAL!G36-'TOTAL PMTS'!L36</f>
        <v>0</v>
      </c>
      <c r="H36" s="73">
        <f>ORIGINAL!H36-'TOTAL PMTS'!M36</f>
        <v>0</v>
      </c>
      <c r="I36" s="73">
        <f>ORIGINAL!I36-'TOTAL PMTS'!N36</f>
        <v>0</v>
      </c>
      <c r="J36" s="73">
        <f>ORIGINAL!J36-'TOTAL PMTS'!O36</f>
        <v>0</v>
      </c>
      <c r="K36" s="73">
        <f>ORIGINAL!K36-'TOTAL PMTS'!P36</f>
        <v>0</v>
      </c>
      <c r="L36" s="73">
        <f>ORIGINAL!L36-'TOTAL PMTS'!Q36</f>
        <v>0</v>
      </c>
      <c r="M36" s="73">
        <f>ORIGINAL!M36-'TOTAL PMTS'!R36</f>
        <v>0</v>
      </c>
      <c r="N36" s="73">
        <f>ORIGINAL!N36-'TOTAL PMTS'!S36</f>
        <v>0</v>
      </c>
      <c r="O36" s="105">
        <f>ORIGINAL!O36-'TOTAL PMTS'!T36</f>
        <v>0</v>
      </c>
      <c r="P36" s="73">
        <f>ORIGINAL!P36-'TOTAL PMTS'!U36</f>
        <v>0</v>
      </c>
      <c r="Q36" s="73">
        <f>ORIGINAL!Q36-'TOTAL PMTS'!V36</f>
        <v>0</v>
      </c>
      <c r="R36" s="73">
        <f>ORIGINAL!R36-'TOTAL PMTS'!W36</f>
        <v>0</v>
      </c>
      <c r="S36" s="73">
        <f>ORIGINAL!S36-'TOTAL PMTS'!X36</f>
        <v>0</v>
      </c>
      <c r="T36" s="106">
        <f>ORIGINAL!T36-'TOTAL PMTS'!Y36</f>
        <v>0</v>
      </c>
      <c r="U36" s="73">
        <f>ORIGINAL!U36-'TOTAL PMTS'!Z36</f>
        <v>0</v>
      </c>
      <c r="V36" s="73">
        <f>ORIGINAL!V36-'TOTAL PMTS'!AA36</f>
        <v>0</v>
      </c>
      <c r="W36" s="73">
        <f>ORIGINAL!W36-'TOTAL PMTS'!AB36</f>
        <v>0</v>
      </c>
      <c r="X36" s="73">
        <f>ORIGINAL!X36-'TOTAL PMTS'!AC36</f>
        <v>0</v>
      </c>
      <c r="Y36" s="107">
        <f>ORIGINAL!Y36-'TOTAL PMTS'!AD36</f>
        <v>0</v>
      </c>
      <c r="Z36" s="73">
        <f>ORIGINAL!Z36-'TOTAL PMTS'!AE36</f>
        <v>0</v>
      </c>
      <c r="AA36" s="73">
        <f>ORIGINAL!AA36-'TOTAL PMTS'!AF36</f>
        <v>0</v>
      </c>
      <c r="AB36" s="73">
        <f>ORIGINAL!AB36-'TOTAL PMTS'!AG36</f>
        <v>0</v>
      </c>
      <c r="AC36" s="110" t="e">
        <f t="shared" si="0"/>
        <v>#VALUE!</v>
      </c>
    </row>
    <row r="37" spans="1:29">
      <c r="A37" s="124" t="s">
        <v>47</v>
      </c>
      <c r="B37" s="125" t="s">
        <v>222</v>
      </c>
      <c r="C37" s="130" t="s">
        <v>190</v>
      </c>
      <c r="D37" s="104">
        <f>ORIGINAL!D37-'TOTAL PMTS'!I37</f>
        <v>39293</v>
      </c>
      <c r="E37" s="73" t="e">
        <f>ORIGINAL!E37-'TOTAL PMTS'!J37</f>
        <v>#VALUE!</v>
      </c>
      <c r="F37" s="73">
        <f>ORIGINAL!F37-'TOTAL PMTS'!K37</f>
        <v>0</v>
      </c>
      <c r="G37" s="73">
        <f>ORIGINAL!G37-'TOTAL PMTS'!L37</f>
        <v>0</v>
      </c>
      <c r="H37" s="73">
        <f>ORIGINAL!H37-'TOTAL PMTS'!M37</f>
        <v>0</v>
      </c>
      <c r="I37" s="73">
        <f>ORIGINAL!I37-'TOTAL PMTS'!N37</f>
        <v>0</v>
      </c>
      <c r="J37" s="73">
        <f>ORIGINAL!J37-'TOTAL PMTS'!O37</f>
        <v>0</v>
      </c>
      <c r="K37" s="73">
        <f>ORIGINAL!K37-'TOTAL PMTS'!P37</f>
        <v>0</v>
      </c>
      <c r="L37" s="73">
        <f>ORIGINAL!L37-'TOTAL PMTS'!Q37</f>
        <v>0</v>
      </c>
      <c r="M37" s="73">
        <f>ORIGINAL!M37-'TOTAL PMTS'!R37</f>
        <v>0</v>
      </c>
      <c r="N37" s="73">
        <f>ORIGINAL!N37-'TOTAL PMTS'!S37</f>
        <v>0</v>
      </c>
      <c r="O37" s="105">
        <f>ORIGINAL!O37-'TOTAL PMTS'!T37</f>
        <v>0</v>
      </c>
      <c r="P37" s="73">
        <f>ORIGINAL!P37-'TOTAL PMTS'!U37</f>
        <v>0</v>
      </c>
      <c r="Q37" s="73">
        <f>ORIGINAL!Q37-'TOTAL PMTS'!V37</f>
        <v>0</v>
      </c>
      <c r="R37" s="73">
        <f>ORIGINAL!R37-'TOTAL PMTS'!W37</f>
        <v>0</v>
      </c>
      <c r="S37" s="73">
        <f>ORIGINAL!S37-'TOTAL PMTS'!X37</f>
        <v>0</v>
      </c>
      <c r="T37" s="106">
        <f>ORIGINAL!T37-'TOTAL PMTS'!Y37</f>
        <v>0</v>
      </c>
      <c r="U37" s="73">
        <f>ORIGINAL!U37-'TOTAL PMTS'!Z37</f>
        <v>0</v>
      </c>
      <c r="V37" s="73">
        <f>ORIGINAL!V37-'TOTAL PMTS'!AA37</f>
        <v>0</v>
      </c>
      <c r="W37" s="73">
        <f>ORIGINAL!W37-'TOTAL PMTS'!AB37</f>
        <v>0</v>
      </c>
      <c r="X37" s="73">
        <f>ORIGINAL!X37-'TOTAL PMTS'!AC37</f>
        <v>0</v>
      </c>
      <c r="Y37" s="107">
        <f>ORIGINAL!Y37-'TOTAL PMTS'!AD37</f>
        <v>0</v>
      </c>
      <c r="Z37" s="73">
        <f>ORIGINAL!Z37-'TOTAL PMTS'!AE37</f>
        <v>0</v>
      </c>
      <c r="AA37" s="73">
        <f>ORIGINAL!AA37-'TOTAL PMTS'!AF37</f>
        <v>0</v>
      </c>
      <c r="AB37" s="73">
        <f>ORIGINAL!AB37-'TOTAL PMTS'!AG37</f>
        <v>0</v>
      </c>
      <c r="AC37" s="110" t="e">
        <f t="shared" si="0"/>
        <v>#VALUE!</v>
      </c>
    </row>
    <row r="38" spans="1:29">
      <c r="A38" s="124" t="s">
        <v>48</v>
      </c>
      <c r="B38" s="125" t="s">
        <v>223</v>
      </c>
      <c r="C38" s="126" t="s">
        <v>183</v>
      </c>
      <c r="D38" s="104">
        <f>ORIGINAL!D38-'TOTAL PMTS'!I38</f>
        <v>54112</v>
      </c>
      <c r="E38" s="73" t="e">
        <f>ORIGINAL!E38-'TOTAL PMTS'!J38</f>
        <v>#VALUE!</v>
      </c>
      <c r="F38" s="73">
        <f>ORIGINAL!F38-'TOTAL PMTS'!K38</f>
        <v>0</v>
      </c>
      <c r="G38" s="73">
        <f>ORIGINAL!G38-'TOTAL PMTS'!L38</f>
        <v>0</v>
      </c>
      <c r="H38" s="73">
        <f>ORIGINAL!H38-'TOTAL PMTS'!M38</f>
        <v>0</v>
      </c>
      <c r="I38" s="73">
        <f>ORIGINAL!I38-'TOTAL PMTS'!N38</f>
        <v>0</v>
      </c>
      <c r="J38" s="73">
        <f>ORIGINAL!J38-'TOTAL PMTS'!O38</f>
        <v>0</v>
      </c>
      <c r="K38" s="73">
        <f>ORIGINAL!K38-'TOTAL PMTS'!P38</f>
        <v>0</v>
      </c>
      <c r="L38" s="73">
        <f>ORIGINAL!L38-'TOTAL PMTS'!Q38</f>
        <v>0</v>
      </c>
      <c r="M38" s="73">
        <f>ORIGINAL!M38-'TOTAL PMTS'!R38</f>
        <v>0</v>
      </c>
      <c r="N38" s="73">
        <f>ORIGINAL!N38-'TOTAL PMTS'!S38</f>
        <v>0</v>
      </c>
      <c r="O38" s="105">
        <f>ORIGINAL!O38-'TOTAL PMTS'!T38</f>
        <v>0</v>
      </c>
      <c r="P38" s="73">
        <f>ORIGINAL!P38-'TOTAL PMTS'!U38</f>
        <v>0</v>
      </c>
      <c r="Q38" s="73">
        <f>ORIGINAL!Q38-'TOTAL PMTS'!V38</f>
        <v>0</v>
      </c>
      <c r="R38" s="73">
        <f>ORIGINAL!R38-'TOTAL PMTS'!W38</f>
        <v>0</v>
      </c>
      <c r="S38" s="73">
        <f>ORIGINAL!S38-'TOTAL PMTS'!X38</f>
        <v>0</v>
      </c>
      <c r="T38" s="106">
        <f>ORIGINAL!T38-'TOTAL PMTS'!Y38</f>
        <v>0</v>
      </c>
      <c r="U38" s="73">
        <f>ORIGINAL!U38-'TOTAL PMTS'!Z38</f>
        <v>0</v>
      </c>
      <c r="V38" s="73">
        <f>ORIGINAL!V38-'TOTAL PMTS'!AA38</f>
        <v>0</v>
      </c>
      <c r="W38" s="73">
        <f>ORIGINAL!W38-'TOTAL PMTS'!AB38</f>
        <v>0</v>
      </c>
      <c r="X38" s="73">
        <f>ORIGINAL!X38-'TOTAL PMTS'!AC38</f>
        <v>0</v>
      </c>
      <c r="Y38" s="107">
        <f>ORIGINAL!Y38-'TOTAL PMTS'!AD38</f>
        <v>0</v>
      </c>
      <c r="Z38" s="73">
        <f>ORIGINAL!Z38-'TOTAL PMTS'!AE38</f>
        <v>0</v>
      </c>
      <c r="AA38" s="73">
        <f>ORIGINAL!AA38-'TOTAL PMTS'!AF38</f>
        <v>0</v>
      </c>
      <c r="AB38" s="73">
        <f>ORIGINAL!AB38-'TOTAL PMTS'!AG38</f>
        <v>0</v>
      </c>
      <c r="AC38" s="110" t="e">
        <f t="shared" si="0"/>
        <v>#VALUE!</v>
      </c>
    </row>
    <row r="39" spans="1:29">
      <c r="A39" s="124" t="s">
        <v>49</v>
      </c>
      <c r="B39" s="125" t="s">
        <v>224</v>
      </c>
      <c r="C39" s="130" t="s">
        <v>190</v>
      </c>
      <c r="D39" s="104">
        <f>ORIGINAL!D39-'TOTAL PMTS'!I39</f>
        <v>81886</v>
      </c>
      <c r="E39" s="73" t="e">
        <f>ORIGINAL!E39-'TOTAL PMTS'!J39</f>
        <v>#VALUE!</v>
      </c>
      <c r="F39" s="73">
        <f>ORIGINAL!F39-'TOTAL PMTS'!K39</f>
        <v>0</v>
      </c>
      <c r="G39" s="73">
        <f>ORIGINAL!G39-'TOTAL PMTS'!L39</f>
        <v>0</v>
      </c>
      <c r="H39" s="73">
        <f>ORIGINAL!H39-'TOTAL PMTS'!M39</f>
        <v>0</v>
      </c>
      <c r="I39" s="73">
        <f>ORIGINAL!I39-'TOTAL PMTS'!N39</f>
        <v>0</v>
      </c>
      <c r="J39" s="73">
        <f>ORIGINAL!J39-'TOTAL PMTS'!O39</f>
        <v>0</v>
      </c>
      <c r="K39" s="73">
        <f>ORIGINAL!K39-'TOTAL PMTS'!P39</f>
        <v>0</v>
      </c>
      <c r="L39" s="73">
        <f>ORIGINAL!L39-'TOTAL PMTS'!Q39</f>
        <v>0</v>
      </c>
      <c r="M39" s="73">
        <f>ORIGINAL!M39-'TOTAL PMTS'!R39</f>
        <v>0</v>
      </c>
      <c r="N39" s="73">
        <f>ORIGINAL!N39-'TOTAL PMTS'!S39</f>
        <v>0</v>
      </c>
      <c r="O39" s="105">
        <f>ORIGINAL!O39-'TOTAL PMTS'!T39</f>
        <v>0</v>
      </c>
      <c r="P39" s="73">
        <f>ORIGINAL!P39-'TOTAL PMTS'!U39</f>
        <v>0</v>
      </c>
      <c r="Q39" s="73">
        <f>ORIGINAL!Q39-'TOTAL PMTS'!V39</f>
        <v>0</v>
      </c>
      <c r="R39" s="73">
        <f>ORIGINAL!R39-'TOTAL PMTS'!W39</f>
        <v>0</v>
      </c>
      <c r="S39" s="73">
        <f>ORIGINAL!S39-'TOTAL PMTS'!X39</f>
        <v>0</v>
      </c>
      <c r="T39" s="106">
        <f>ORIGINAL!T39-'TOTAL PMTS'!Y39</f>
        <v>0</v>
      </c>
      <c r="U39" s="73">
        <f>ORIGINAL!U39-'TOTAL PMTS'!Z39</f>
        <v>0</v>
      </c>
      <c r="V39" s="73">
        <f>ORIGINAL!V39-'TOTAL PMTS'!AA39</f>
        <v>0</v>
      </c>
      <c r="W39" s="73">
        <f>ORIGINAL!W39-'TOTAL PMTS'!AB39</f>
        <v>0</v>
      </c>
      <c r="X39" s="73">
        <f>ORIGINAL!X39-'TOTAL PMTS'!AC39</f>
        <v>0</v>
      </c>
      <c r="Y39" s="107">
        <f>ORIGINAL!Y39-'TOTAL PMTS'!AD39</f>
        <v>0</v>
      </c>
      <c r="Z39" s="73">
        <f>ORIGINAL!Z39-'TOTAL PMTS'!AE39</f>
        <v>0</v>
      </c>
      <c r="AA39" s="73">
        <f>ORIGINAL!AA39-'TOTAL PMTS'!AF39</f>
        <v>0</v>
      </c>
      <c r="AB39" s="73">
        <f>ORIGINAL!AB39-'TOTAL PMTS'!AG39</f>
        <v>0</v>
      </c>
      <c r="AC39" s="110" t="e">
        <f t="shared" si="0"/>
        <v>#VALUE!</v>
      </c>
    </row>
    <row r="40" spans="1:29">
      <c r="A40" s="124" t="s">
        <v>50</v>
      </c>
      <c r="B40" s="125" t="s">
        <v>225</v>
      </c>
      <c r="C40" s="133" t="s">
        <v>216</v>
      </c>
      <c r="D40" s="104">
        <f>ORIGINAL!D40-'TOTAL PMTS'!I40</f>
        <v>5222847</v>
      </c>
      <c r="E40" s="73" t="e">
        <f>ORIGINAL!E40-'TOTAL PMTS'!J40</f>
        <v>#VALUE!</v>
      </c>
      <c r="F40" s="73">
        <f>ORIGINAL!F40-'TOTAL PMTS'!K40</f>
        <v>0</v>
      </c>
      <c r="G40" s="73">
        <f>ORIGINAL!G40-'TOTAL PMTS'!L40</f>
        <v>0</v>
      </c>
      <c r="H40" s="73">
        <f>ORIGINAL!H40-'TOTAL PMTS'!M40</f>
        <v>0</v>
      </c>
      <c r="I40" s="73">
        <f>ORIGINAL!I40-'TOTAL PMTS'!N40</f>
        <v>0</v>
      </c>
      <c r="J40" s="73">
        <f>ORIGINAL!J40-'TOTAL PMTS'!O40</f>
        <v>0</v>
      </c>
      <c r="K40" s="73">
        <f>ORIGINAL!K40-'TOTAL PMTS'!P40</f>
        <v>0</v>
      </c>
      <c r="L40" s="73">
        <f>ORIGINAL!L40-'TOTAL PMTS'!Q40</f>
        <v>0</v>
      </c>
      <c r="M40" s="73">
        <f>ORIGINAL!M40-'TOTAL PMTS'!R40</f>
        <v>0</v>
      </c>
      <c r="N40" s="73">
        <f>ORIGINAL!N40-'TOTAL PMTS'!S40</f>
        <v>0</v>
      </c>
      <c r="O40" s="105">
        <f>ORIGINAL!O40-'TOTAL PMTS'!T40</f>
        <v>0</v>
      </c>
      <c r="P40" s="73">
        <f>ORIGINAL!P40-'TOTAL PMTS'!U40</f>
        <v>0</v>
      </c>
      <c r="Q40" s="73">
        <f>ORIGINAL!Q40-'TOTAL PMTS'!V40</f>
        <v>0</v>
      </c>
      <c r="R40" s="73">
        <f>ORIGINAL!R40-'TOTAL PMTS'!W40</f>
        <v>0</v>
      </c>
      <c r="S40" s="73">
        <f>ORIGINAL!S40-'TOTAL PMTS'!X40</f>
        <v>0</v>
      </c>
      <c r="T40" s="106">
        <f>ORIGINAL!T40-'TOTAL PMTS'!Y40</f>
        <v>0</v>
      </c>
      <c r="U40" s="73">
        <f>ORIGINAL!U40-'TOTAL PMTS'!Z40</f>
        <v>0</v>
      </c>
      <c r="V40" s="73">
        <f>ORIGINAL!V40-'TOTAL PMTS'!AA40</f>
        <v>0</v>
      </c>
      <c r="W40" s="73">
        <f>ORIGINAL!W40-'TOTAL PMTS'!AB40</f>
        <v>0</v>
      </c>
      <c r="X40" s="73">
        <f>ORIGINAL!X40-'TOTAL PMTS'!AC40</f>
        <v>0</v>
      </c>
      <c r="Y40" s="107">
        <f>ORIGINAL!Y40-'TOTAL PMTS'!AD40</f>
        <v>0</v>
      </c>
      <c r="Z40" s="73">
        <f>ORIGINAL!Z40-'TOTAL PMTS'!AE40</f>
        <v>0</v>
      </c>
      <c r="AA40" s="73">
        <f>ORIGINAL!AA40-'TOTAL PMTS'!AF40</f>
        <v>0</v>
      </c>
      <c r="AB40" s="73">
        <f>ORIGINAL!AB40-'TOTAL PMTS'!AG40</f>
        <v>0</v>
      </c>
      <c r="AC40" s="110" t="e">
        <f t="shared" si="0"/>
        <v>#VALUE!</v>
      </c>
    </row>
    <row r="41" spans="1:29">
      <c r="A41" s="124" t="s">
        <v>51</v>
      </c>
      <c r="B41" s="125" t="s">
        <v>226</v>
      </c>
      <c r="C41" s="126" t="s">
        <v>183</v>
      </c>
      <c r="D41" s="104">
        <f>ORIGINAL!D41-'TOTAL PMTS'!I41</f>
        <v>99663</v>
      </c>
      <c r="E41" s="73" t="e">
        <f>ORIGINAL!E41-'TOTAL PMTS'!J41</f>
        <v>#VALUE!</v>
      </c>
      <c r="F41" s="73">
        <f>ORIGINAL!F41-'TOTAL PMTS'!K41</f>
        <v>0</v>
      </c>
      <c r="G41" s="73">
        <f>ORIGINAL!G41-'TOTAL PMTS'!L41</f>
        <v>0</v>
      </c>
      <c r="H41" s="73">
        <f>ORIGINAL!H41-'TOTAL PMTS'!M41</f>
        <v>0</v>
      </c>
      <c r="I41" s="73">
        <f>ORIGINAL!I41-'TOTAL PMTS'!N41</f>
        <v>0</v>
      </c>
      <c r="J41" s="73">
        <f>ORIGINAL!J41-'TOTAL PMTS'!O41</f>
        <v>0</v>
      </c>
      <c r="K41" s="73">
        <f>ORIGINAL!K41-'TOTAL PMTS'!P41</f>
        <v>0</v>
      </c>
      <c r="L41" s="73">
        <f>ORIGINAL!L41-'TOTAL PMTS'!Q41</f>
        <v>0</v>
      </c>
      <c r="M41" s="73">
        <f>ORIGINAL!M41-'TOTAL PMTS'!R41</f>
        <v>0</v>
      </c>
      <c r="N41" s="73">
        <f>ORIGINAL!N41-'TOTAL PMTS'!S41</f>
        <v>0</v>
      </c>
      <c r="O41" s="105">
        <f>ORIGINAL!O41-'TOTAL PMTS'!T41</f>
        <v>0</v>
      </c>
      <c r="P41" s="73">
        <f>ORIGINAL!P41-'TOTAL PMTS'!U41</f>
        <v>0</v>
      </c>
      <c r="Q41" s="73">
        <f>ORIGINAL!Q41-'TOTAL PMTS'!V41</f>
        <v>0</v>
      </c>
      <c r="R41" s="73">
        <f>ORIGINAL!R41-'TOTAL PMTS'!W41</f>
        <v>0</v>
      </c>
      <c r="S41" s="73">
        <f>ORIGINAL!S41-'TOTAL PMTS'!X41</f>
        <v>0</v>
      </c>
      <c r="T41" s="106">
        <f>ORIGINAL!T41-'TOTAL PMTS'!Y41</f>
        <v>0</v>
      </c>
      <c r="U41" s="73">
        <f>ORIGINAL!U41-'TOTAL PMTS'!Z41</f>
        <v>0</v>
      </c>
      <c r="V41" s="73">
        <f>ORIGINAL!V41-'TOTAL PMTS'!AA41</f>
        <v>0</v>
      </c>
      <c r="W41" s="73">
        <f>ORIGINAL!W41-'TOTAL PMTS'!AB41</f>
        <v>0</v>
      </c>
      <c r="X41" s="73">
        <f>ORIGINAL!X41-'TOTAL PMTS'!AC41</f>
        <v>0</v>
      </c>
      <c r="Y41" s="107">
        <f>ORIGINAL!Y41-'TOTAL PMTS'!AD41</f>
        <v>0</v>
      </c>
      <c r="Z41" s="73">
        <f>ORIGINAL!Z41-'TOTAL PMTS'!AE41</f>
        <v>0</v>
      </c>
      <c r="AA41" s="73">
        <f>ORIGINAL!AA41-'TOTAL PMTS'!AF41</f>
        <v>0</v>
      </c>
      <c r="AB41" s="73">
        <f>ORIGINAL!AB41-'TOTAL PMTS'!AG41</f>
        <v>0</v>
      </c>
      <c r="AC41" s="110" t="e">
        <f t="shared" si="0"/>
        <v>#VALUE!</v>
      </c>
    </row>
    <row r="42" spans="1:29" s="23" customFormat="1" ht="15.75">
      <c r="A42" s="124" t="s">
        <v>52</v>
      </c>
      <c r="B42" s="125" t="s">
        <v>227</v>
      </c>
      <c r="C42" s="130" t="s">
        <v>190</v>
      </c>
      <c r="D42" s="104">
        <f>ORIGINAL!D42-'TOTAL PMTS'!I42</f>
        <v>150483</v>
      </c>
      <c r="E42" s="73" t="e">
        <f>ORIGINAL!E42-'TOTAL PMTS'!J42</f>
        <v>#VALUE!</v>
      </c>
      <c r="F42" s="73">
        <f>ORIGINAL!F42-'TOTAL PMTS'!K42</f>
        <v>0</v>
      </c>
      <c r="G42" s="73">
        <f>ORIGINAL!G42-'TOTAL PMTS'!L42</f>
        <v>0</v>
      </c>
      <c r="H42" s="73">
        <f>ORIGINAL!H42-'TOTAL PMTS'!M42</f>
        <v>0</v>
      </c>
      <c r="I42" s="73">
        <f>ORIGINAL!I42-'TOTAL PMTS'!N42</f>
        <v>0</v>
      </c>
      <c r="J42" s="73">
        <f>ORIGINAL!J42-'TOTAL PMTS'!O42</f>
        <v>0</v>
      </c>
      <c r="K42" s="73">
        <f>ORIGINAL!K42-'TOTAL PMTS'!P42</f>
        <v>0</v>
      </c>
      <c r="L42" s="73">
        <f>ORIGINAL!L42-'TOTAL PMTS'!Q42</f>
        <v>0</v>
      </c>
      <c r="M42" s="73">
        <f>ORIGINAL!M42-'TOTAL PMTS'!R42</f>
        <v>0</v>
      </c>
      <c r="N42" s="73">
        <f>ORIGINAL!N42-'TOTAL PMTS'!S42</f>
        <v>0</v>
      </c>
      <c r="O42" s="105">
        <f>ORIGINAL!O42-'TOTAL PMTS'!T42</f>
        <v>0</v>
      </c>
      <c r="P42" s="73">
        <f>ORIGINAL!P42-'TOTAL PMTS'!U42</f>
        <v>0</v>
      </c>
      <c r="Q42" s="73">
        <f>ORIGINAL!Q42-'TOTAL PMTS'!V42</f>
        <v>0</v>
      </c>
      <c r="R42" s="73">
        <f>ORIGINAL!R42-'TOTAL PMTS'!W42</f>
        <v>0</v>
      </c>
      <c r="S42" s="73">
        <f>ORIGINAL!S42-'TOTAL PMTS'!X42</f>
        <v>0</v>
      </c>
      <c r="T42" s="106">
        <f>ORIGINAL!T42-'TOTAL PMTS'!Y42</f>
        <v>0</v>
      </c>
      <c r="U42" s="73">
        <f>ORIGINAL!U42-'TOTAL PMTS'!Z42</f>
        <v>0</v>
      </c>
      <c r="V42" s="73">
        <f>ORIGINAL!V42-'TOTAL PMTS'!AA42</f>
        <v>0</v>
      </c>
      <c r="W42" s="73">
        <f>ORIGINAL!W42-'TOTAL PMTS'!AB42</f>
        <v>0</v>
      </c>
      <c r="X42" s="73">
        <f>ORIGINAL!X42-'TOTAL PMTS'!AC42</f>
        <v>0</v>
      </c>
      <c r="Y42" s="107">
        <f>ORIGINAL!Y42-'TOTAL PMTS'!AD42</f>
        <v>0</v>
      </c>
      <c r="Z42" s="73">
        <f>ORIGINAL!Z42-'TOTAL PMTS'!AE42</f>
        <v>0</v>
      </c>
      <c r="AA42" s="73">
        <f>ORIGINAL!AA42-'TOTAL PMTS'!AF42</f>
        <v>0</v>
      </c>
      <c r="AB42" s="73">
        <f>ORIGINAL!AB42-'TOTAL PMTS'!AG42</f>
        <v>0</v>
      </c>
      <c r="AC42" s="110" t="e">
        <f t="shared" si="0"/>
        <v>#VALUE!</v>
      </c>
    </row>
    <row r="43" spans="1:29" s="23" customFormat="1" ht="15.75">
      <c r="A43" s="124" t="s">
        <v>53</v>
      </c>
      <c r="B43" s="125" t="s">
        <v>228</v>
      </c>
      <c r="C43" s="133" t="s">
        <v>216</v>
      </c>
      <c r="D43" s="104">
        <f>ORIGINAL!D43-'TOTAL PMTS'!I43</f>
        <v>1280651</v>
      </c>
      <c r="E43" s="73" t="e">
        <f>ORIGINAL!E43-'TOTAL PMTS'!J43</f>
        <v>#VALUE!</v>
      </c>
      <c r="F43" s="73">
        <f>ORIGINAL!F43-'TOTAL PMTS'!K43</f>
        <v>0</v>
      </c>
      <c r="G43" s="73">
        <f>ORIGINAL!G43-'TOTAL PMTS'!L43</f>
        <v>0</v>
      </c>
      <c r="H43" s="73">
        <f>ORIGINAL!H43-'TOTAL PMTS'!M43</f>
        <v>0</v>
      </c>
      <c r="I43" s="73">
        <f>ORIGINAL!I43-'TOTAL PMTS'!N43</f>
        <v>0</v>
      </c>
      <c r="J43" s="73">
        <f>ORIGINAL!J43-'TOTAL PMTS'!O43</f>
        <v>0</v>
      </c>
      <c r="K43" s="73">
        <f>ORIGINAL!K43-'TOTAL PMTS'!P43</f>
        <v>0</v>
      </c>
      <c r="L43" s="73">
        <f>ORIGINAL!L43-'TOTAL PMTS'!Q43</f>
        <v>0</v>
      </c>
      <c r="M43" s="73">
        <f>ORIGINAL!M43-'TOTAL PMTS'!R43</f>
        <v>0</v>
      </c>
      <c r="N43" s="73">
        <f>ORIGINAL!N43-'TOTAL PMTS'!S43</f>
        <v>0</v>
      </c>
      <c r="O43" s="105">
        <f>ORIGINAL!O43-'TOTAL PMTS'!T43</f>
        <v>0</v>
      </c>
      <c r="P43" s="73">
        <f>ORIGINAL!P43-'TOTAL PMTS'!U43</f>
        <v>0</v>
      </c>
      <c r="Q43" s="73">
        <f>ORIGINAL!Q43-'TOTAL PMTS'!V43</f>
        <v>0</v>
      </c>
      <c r="R43" s="73">
        <f>ORIGINAL!R43-'TOTAL PMTS'!W43</f>
        <v>0</v>
      </c>
      <c r="S43" s="73">
        <f>ORIGINAL!S43-'TOTAL PMTS'!X43</f>
        <v>0</v>
      </c>
      <c r="T43" s="106">
        <f>ORIGINAL!T43-'TOTAL PMTS'!Y43</f>
        <v>0</v>
      </c>
      <c r="U43" s="73">
        <f>ORIGINAL!U43-'TOTAL PMTS'!Z43</f>
        <v>0</v>
      </c>
      <c r="V43" s="73">
        <f>ORIGINAL!V43-'TOTAL PMTS'!AA43</f>
        <v>0</v>
      </c>
      <c r="W43" s="73">
        <f>ORIGINAL!W43-'TOTAL PMTS'!AB43</f>
        <v>0</v>
      </c>
      <c r="X43" s="73">
        <f>ORIGINAL!X43-'TOTAL PMTS'!AC43</f>
        <v>0</v>
      </c>
      <c r="Y43" s="107">
        <f>ORIGINAL!Y43-'TOTAL PMTS'!AD43</f>
        <v>0</v>
      </c>
      <c r="Z43" s="73">
        <f>ORIGINAL!Z43-'TOTAL PMTS'!AE43</f>
        <v>0</v>
      </c>
      <c r="AA43" s="73">
        <f>ORIGINAL!AA43-'TOTAL PMTS'!AF43</f>
        <v>0</v>
      </c>
      <c r="AB43" s="73">
        <f>ORIGINAL!AB43-'TOTAL PMTS'!AG43</f>
        <v>0</v>
      </c>
      <c r="AC43" s="110" t="e">
        <f t="shared" si="0"/>
        <v>#VALUE!</v>
      </c>
    </row>
    <row r="44" spans="1:29" s="23" customFormat="1" ht="15.75">
      <c r="A44" s="124" t="s">
        <v>54</v>
      </c>
      <c r="B44" s="125" t="s">
        <v>229</v>
      </c>
      <c r="C44" s="129" t="s">
        <v>187</v>
      </c>
      <c r="D44" s="104">
        <f>ORIGINAL!D44-'TOTAL PMTS'!I44</f>
        <v>157469</v>
      </c>
      <c r="E44" s="73" t="e">
        <f>ORIGINAL!E44-'TOTAL PMTS'!J44</f>
        <v>#VALUE!</v>
      </c>
      <c r="F44" s="73">
        <f>ORIGINAL!F44-'TOTAL PMTS'!K44</f>
        <v>0</v>
      </c>
      <c r="G44" s="73">
        <f>ORIGINAL!G44-'TOTAL PMTS'!L44</f>
        <v>0</v>
      </c>
      <c r="H44" s="73">
        <f>ORIGINAL!H44-'TOTAL PMTS'!M44</f>
        <v>0</v>
      </c>
      <c r="I44" s="73">
        <f>ORIGINAL!I44-'TOTAL PMTS'!N44</f>
        <v>0</v>
      </c>
      <c r="J44" s="73">
        <f>ORIGINAL!J44-'TOTAL PMTS'!O44</f>
        <v>0</v>
      </c>
      <c r="K44" s="73">
        <f>ORIGINAL!K44-'TOTAL PMTS'!P44</f>
        <v>0</v>
      </c>
      <c r="L44" s="73">
        <f>ORIGINAL!L44-'TOTAL PMTS'!Q44</f>
        <v>0</v>
      </c>
      <c r="M44" s="73">
        <f>ORIGINAL!M44-'TOTAL PMTS'!R44</f>
        <v>0</v>
      </c>
      <c r="N44" s="73">
        <f>ORIGINAL!N44-'TOTAL PMTS'!S44</f>
        <v>0</v>
      </c>
      <c r="O44" s="105">
        <f>ORIGINAL!O44-'TOTAL PMTS'!T44</f>
        <v>0</v>
      </c>
      <c r="P44" s="73">
        <f>ORIGINAL!P44-'TOTAL PMTS'!U44</f>
        <v>0</v>
      </c>
      <c r="Q44" s="73">
        <f>ORIGINAL!Q44-'TOTAL PMTS'!V44</f>
        <v>0</v>
      </c>
      <c r="R44" s="73">
        <f>ORIGINAL!R44-'TOTAL PMTS'!W44</f>
        <v>0</v>
      </c>
      <c r="S44" s="73">
        <f>ORIGINAL!S44-'TOTAL PMTS'!X44</f>
        <v>0</v>
      </c>
      <c r="T44" s="106">
        <f>ORIGINAL!T44-'TOTAL PMTS'!Y44</f>
        <v>0</v>
      </c>
      <c r="U44" s="73">
        <f>ORIGINAL!U44-'TOTAL PMTS'!Z44</f>
        <v>0</v>
      </c>
      <c r="V44" s="73">
        <f>ORIGINAL!V44-'TOTAL PMTS'!AA44</f>
        <v>0</v>
      </c>
      <c r="W44" s="73">
        <f>ORIGINAL!W44-'TOTAL PMTS'!AB44</f>
        <v>0</v>
      </c>
      <c r="X44" s="73">
        <f>ORIGINAL!X44-'TOTAL PMTS'!AC44</f>
        <v>0</v>
      </c>
      <c r="Y44" s="107">
        <f>ORIGINAL!Y44-'TOTAL PMTS'!AD44</f>
        <v>0</v>
      </c>
      <c r="Z44" s="73">
        <f>ORIGINAL!Z44-'TOTAL PMTS'!AE44</f>
        <v>0</v>
      </c>
      <c r="AA44" s="73">
        <f>ORIGINAL!AA44-'TOTAL PMTS'!AF44</f>
        <v>0</v>
      </c>
      <c r="AB44" s="73">
        <f>ORIGINAL!AB44-'TOTAL PMTS'!AG44</f>
        <v>0</v>
      </c>
      <c r="AC44" s="110" t="e">
        <f t="shared" si="0"/>
        <v>#VALUE!</v>
      </c>
    </row>
    <row r="45" spans="1:29" s="23" customFormat="1" ht="15.75">
      <c r="A45" s="124" t="s">
        <v>55</v>
      </c>
      <c r="B45" s="125" t="s">
        <v>230</v>
      </c>
      <c r="C45" s="132" t="s">
        <v>201</v>
      </c>
      <c r="D45" s="104">
        <f>ORIGINAL!D45-'TOTAL PMTS'!I45</f>
        <v>119565</v>
      </c>
      <c r="E45" s="73" t="e">
        <f>ORIGINAL!E45-'TOTAL PMTS'!J45</f>
        <v>#VALUE!</v>
      </c>
      <c r="F45" s="73">
        <f>ORIGINAL!F45-'TOTAL PMTS'!K45</f>
        <v>0</v>
      </c>
      <c r="G45" s="73">
        <f>ORIGINAL!G45-'TOTAL PMTS'!L45</f>
        <v>0</v>
      </c>
      <c r="H45" s="73">
        <f>ORIGINAL!H45-'TOTAL PMTS'!M45</f>
        <v>0</v>
      </c>
      <c r="I45" s="73">
        <f>ORIGINAL!I45-'TOTAL PMTS'!N45</f>
        <v>0</v>
      </c>
      <c r="J45" s="73">
        <f>ORIGINAL!J45-'TOTAL PMTS'!O45</f>
        <v>0</v>
      </c>
      <c r="K45" s="73">
        <f>ORIGINAL!K45-'TOTAL PMTS'!P45</f>
        <v>0</v>
      </c>
      <c r="L45" s="73">
        <f>ORIGINAL!L45-'TOTAL PMTS'!Q45</f>
        <v>0</v>
      </c>
      <c r="M45" s="73">
        <f>ORIGINAL!M45-'TOTAL PMTS'!R45</f>
        <v>0</v>
      </c>
      <c r="N45" s="73">
        <f>ORIGINAL!N45-'TOTAL PMTS'!S45</f>
        <v>0</v>
      </c>
      <c r="O45" s="105">
        <f>ORIGINAL!O45-'TOTAL PMTS'!T45</f>
        <v>0</v>
      </c>
      <c r="P45" s="73">
        <f>ORIGINAL!P45-'TOTAL PMTS'!U45</f>
        <v>0</v>
      </c>
      <c r="Q45" s="73">
        <f>ORIGINAL!Q45-'TOTAL PMTS'!V45</f>
        <v>0</v>
      </c>
      <c r="R45" s="73">
        <f>ORIGINAL!R45-'TOTAL PMTS'!W45</f>
        <v>0</v>
      </c>
      <c r="S45" s="73">
        <f>ORIGINAL!S45-'TOTAL PMTS'!X45</f>
        <v>0</v>
      </c>
      <c r="T45" s="106">
        <f>ORIGINAL!T45-'TOTAL PMTS'!Y45</f>
        <v>0</v>
      </c>
      <c r="U45" s="73">
        <f>ORIGINAL!U45-'TOTAL PMTS'!Z45</f>
        <v>0</v>
      </c>
      <c r="V45" s="73">
        <f>ORIGINAL!V45-'TOTAL PMTS'!AA45</f>
        <v>0</v>
      </c>
      <c r="W45" s="73">
        <f>ORIGINAL!W45-'TOTAL PMTS'!AB45</f>
        <v>0</v>
      </c>
      <c r="X45" s="73">
        <f>ORIGINAL!X45-'TOTAL PMTS'!AC45</f>
        <v>0</v>
      </c>
      <c r="Y45" s="107">
        <f>ORIGINAL!Y45-'TOTAL PMTS'!AD45</f>
        <v>0</v>
      </c>
      <c r="Z45" s="73">
        <f>ORIGINAL!Z45-'TOTAL PMTS'!AE45</f>
        <v>0</v>
      </c>
      <c r="AA45" s="73">
        <f>ORIGINAL!AA45-'TOTAL PMTS'!AF45</f>
        <v>0</v>
      </c>
      <c r="AB45" s="73">
        <f>ORIGINAL!AB45-'TOTAL PMTS'!AG45</f>
        <v>0</v>
      </c>
      <c r="AC45" s="110" t="e">
        <f t="shared" si="0"/>
        <v>#VALUE!</v>
      </c>
    </row>
    <row r="46" spans="1:29" s="23" customFormat="1" ht="15.75">
      <c r="A46" s="124" t="s">
        <v>56</v>
      </c>
      <c r="B46" s="125" t="s">
        <v>231</v>
      </c>
      <c r="C46" s="133" t="s">
        <v>216</v>
      </c>
      <c r="D46" s="104">
        <f>ORIGINAL!D46-'TOTAL PMTS'!I46</f>
        <v>82571</v>
      </c>
      <c r="E46" s="73" t="e">
        <f>ORIGINAL!E46-'TOTAL PMTS'!J46</f>
        <v>#VALUE!</v>
      </c>
      <c r="F46" s="73">
        <f>ORIGINAL!F46-'TOTAL PMTS'!K46</f>
        <v>0</v>
      </c>
      <c r="G46" s="73">
        <f>ORIGINAL!G46-'TOTAL PMTS'!L46</f>
        <v>0</v>
      </c>
      <c r="H46" s="73">
        <f>ORIGINAL!H46-'TOTAL PMTS'!M46</f>
        <v>0</v>
      </c>
      <c r="I46" s="73">
        <f>ORIGINAL!I46-'TOTAL PMTS'!N46</f>
        <v>0</v>
      </c>
      <c r="J46" s="73">
        <f>ORIGINAL!J46-'TOTAL PMTS'!O46</f>
        <v>0</v>
      </c>
      <c r="K46" s="73">
        <f>ORIGINAL!K46-'TOTAL PMTS'!P46</f>
        <v>0</v>
      </c>
      <c r="L46" s="73">
        <f>ORIGINAL!L46-'TOTAL PMTS'!Q46</f>
        <v>0</v>
      </c>
      <c r="M46" s="73">
        <f>ORIGINAL!M46-'TOTAL PMTS'!R46</f>
        <v>0</v>
      </c>
      <c r="N46" s="73">
        <f>ORIGINAL!N46-'TOTAL PMTS'!S46</f>
        <v>0</v>
      </c>
      <c r="O46" s="105">
        <f>ORIGINAL!O46-'TOTAL PMTS'!T46</f>
        <v>0</v>
      </c>
      <c r="P46" s="73">
        <f>ORIGINAL!P46-'TOTAL PMTS'!U46</f>
        <v>0</v>
      </c>
      <c r="Q46" s="73">
        <f>ORIGINAL!Q46-'TOTAL PMTS'!V46</f>
        <v>0</v>
      </c>
      <c r="R46" s="73">
        <f>ORIGINAL!R46-'TOTAL PMTS'!W46</f>
        <v>0</v>
      </c>
      <c r="S46" s="73">
        <f>ORIGINAL!S46-'TOTAL PMTS'!X46</f>
        <v>0</v>
      </c>
      <c r="T46" s="106">
        <f>ORIGINAL!T46-'TOTAL PMTS'!Y46</f>
        <v>0</v>
      </c>
      <c r="U46" s="73">
        <f>ORIGINAL!U46-'TOTAL PMTS'!Z46</f>
        <v>0</v>
      </c>
      <c r="V46" s="73">
        <f>ORIGINAL!V46-'TOTAL PMTS'!AA46</f>
        <v>0</v>
      </c>
      <c r="W46" s="73">
        <f>ORIGINAL!W46-'TOTAL PMTS'!AB46</f>
        <v>0</v>
      </c>
      <c r="X46" s="73">
        <f>ORIGINAL!X46-'TOTAL PMTS'!AC46</f>
        <v>0</v>
      </c>
      <c r="Y46" s="107">
        <f>ORIGINAL!Y46-'TOTAL PMTS'!AD46</f>
        <v>0</v>
      </c>
      <c r="Z46" s="73">
        <f>ORIGINAL!Z46-'TOTAL PMTS'!AE46</f>
        <v>0</v>
      </c>
      <c r="AA46" s="73">
        <f>ORIGINAL!AA46-'TOTAL PMTS'!AF46</f>
        <v>0</v>
      </c>
      <c r="AB46" s="73">
        <f>ORIGINAL!AB46-'TOTAL PMTS'!AG46</f>
        <v>0</v>
      </c>
      <c r="AC46" s="110" t="e">
        <f t="shared" si="0"/>
        <v>#VALUE!</v>
      </c>
    </row>
    <row r="47" spans="1:29" s="23" customFormat="1" ht="15.75">
      <c r="A47" s="124" t="s">
        <v>57</v>
      </c>
      <c r="B47" s="125" t="s">
        <v>232</v>
      </c>
      <c r="C47" s="126" t="s">
        <v>183</v>
      </c>
      <c r="D47" s="104">
        <f>ORIGINAL!D47-'TOTAL PMTS'!I47</f>
        <v>528301</v>
      </c>
      <c r="E47" s="73" t="e">
        <f>ORIGINAL!E47-'TOTAL PMTS'!J47</f>
        <v>#VALUE!</v>
      </c>
      <c r="F47" s="73">
        <f>ORIGINAL!F47-'TOTAL PMTS'!K47</f>
        <v>0</v>
      </c>
      <c r="G47" s="73">
        <f>ORIGINAL!G47-'TOTAL PMTS'!L47</f>
        <v>0</v>
      </c>
      <c r="H47" s="73">
        <f>ORIGINAL!H47-'TOTAL PMTS'!M47</f>
        <v>0</v>
      </c>
      <c r="I47" s="73">
        <f>ORIGINAL!I47-'TOTAL PMTS'!N47</f>
        <v>0</v>
      </c>
      <c r="J47" s="73">
        <f>ORIGINAL!J47-'TOTAL PMTS'!O47</f>
        <v>0</v>
      </c>
      <c r="K47" s="73">
        <f>ORIGINAL!K47-'TOTAL PMTS'!P47</f>
        <v>0</v>
      </c>
      <c r="L47" s="73">
        <f>ORIGINAL!L47-'TOTAL PMTS'!Q47</f>
        <v>0</v>
      </c>
      <c r="M47" s="73">
        <f>ORIGINAL!M47-'TOTAL PMTS'!R47</f>
        <v>0</v>
      </c>
      <c r="N47" s="73">
        <f>ORIGINAL!N47-'TOTAL PMTS'!S47</f>
        <v>0</v>
      </c>
      <c r="O47" s="105">
        <f>ORIGINAL!O47-'TOTAL PMTS'!T47</f>
        <v>0</v>
      </c>
      <c r="P47" s="73">
        <f>ORIGINAL!P47-'TOTAL PMTS'!U47</f>
        <v>0</v>
      </c>
      <c r="Q47" s="73">
        <f>ORIGINAL!Q47-'TOTAL PMTS'!V47</f>
        <v>0</v>
      </c>
      <c r="R47" s="73">
        <f>ORIGINAL!R47-'TOTAL PMTS'!W47</f>
        <v>0</v>
      </c>
      <c r="S47" s="73">
        <f>ORIGINAL!S47-'TOTAL PMTS'!X47</f>
        <v>0</v>
      </c>
      <c r="T47" s="106">
        <f>ORIGINAL!T47-'TOTAL PMTS'!Y47</f>
        <v>0</v>
      </c>
      <c r="U47" s="73">
        <f>ORIGINAL!U47-'TOTAL PMTS'!Z47</f>
        <v>0</v>
      </c>
      <c r="V47" s="73">
        <f>ORIGINAL!V47-'TOTAL PMTS'!AA47</f>
        <v>0</v>
      </c>
      <c r="W47" s="73">
        <f>ORIGINAL!W47-'TOTAL PMTS'!AB47</f>
        <v>0</v>
      </c>
      <c r="X47" s="73">
        <f>ORIGINAL!X47-'TOTAL PMTS'!AC47</f>
        <v>0</v>
      </c>
      <c r="Y47" s="107">
        <f>ORIGINAL!Y47-'TOTAL PMTS'!AD47</f>
        <v>0</v>
      </c>
      <c r="Z47" s="73">
        <f>ORIGINAL!Z47-'TOTAL PMTS'!AE47</f>
        <v>0</v>
      </c>
      <c r="AA47" s="73">
        <f>ORIGINAL!AA47-'TOTAL PMTS'!AF47</f>
        <v>0</v>
      </c>
      <c r="AB47" s="73">
        <f>ORIGINAL!AB47-'TOTAL PMTS'!AG47</f>
        <v>0</v>
      </c>
      <c r="AC47" s="110" t="e">
        <f t="shared" si="0"/>
        <v>#VALUE!</v>
      </c>
    </row>
    <row r="48" spans="1:29" s="23" customFormat="1" ht="15.75">
      <c r="A48" s="124" t="s">
        <v>58</v>
      </c>
      <c r="B48" s="125" t="s">
        <v>233</v>
      </c>
      <c r="C48" s="133" t="s">
        <v>216</v>
      </c>
      <c r="D48" s="104">
        <f>ORIGINAL!D48-'TOTAL PMTS'!I48</f>
        <v>344669</v>
      </c>
      <c r="E48" s="73" t="e">
        <f>ORIGINAL!E48-'TOTAL PMTS'!J48</f>
        <v>#VALUE!</v>
      </c>
      <c r="F48" s="73">
        <f>ORIGINAL!F48-'TOTAL PMTS'!K48</f>
        <v>0</v>
      </c>
      <c r="G48" s="73">
        <f>ORIGINAL!G48-'TOTAL PMTS'!L48</f>
        <v>0</v>
      </c>
      <c r="H48" s="73">
        <f>ORIGINAL!H48-'TOTAL PMTS'!M48</f>
        <v>0</v>
      </c>
      <c r="I48" s="73">
        <f>ORIGINAL!I48-'TOTAL PMTS'!N48</f>
        <v>0</v>
      </c>
      <c r="J48" s="73">
        <f>ORIGINAL!J48-'TOTAL PMTS'!O48</f>
        <v>0</v>
      </c>
      <c r="K48" s="73">
        <f>ORIGINAL!K48-'TOTAL PMTS'!P48</f>
        <v>0</v>
      </c>
      <c r="L48" s="73">
        <f>ORIGINAL!L48-'TOTAL PMTS'!Q48</f>
        <v>0</v>
      </c>
      <c r="M48" s="73">
        <f>ORIGINAL!M48-'TOTAL PMTS'!R48</f>
        <v>0</v>
      </c>
      <c r="N48" s="73">
        <f>ORIGINAL!N48-'TOTAL PMTS'!S48</f>
        <v>0</v>
      </c>
      <c r="O48" s="105">
        <f>ORIGINAL!O48-'TOTAL PMTS'!T48</f>
        <v>0</v>
      </c>
      <c r="P48" s="73">
        <f>ORIGINAL!P48-'TOTAL PMTS'!U48</f>
        <v>0</v>
      </c>
      <c r="Q48" s="73">
        <f>ORIGINAL!Q48-'TOTAL PMTS'!V48</f>
        <v>0</v>
      </c>
      <c r="R48" s="73">
        <f>ORIGINAL!R48-'TOTAL PMTS'!W48</f>
        <v>0</v>
      </c>
      <c r="S48" s="73">
        <f>ORIGINAL!S48-'TOTAL PMTS'!X48</f>
        <v>0</v>
      </c>
      <c r="T48" s="106">
        <f>ORIGINAL!T48-'TOTAL PMTS'!Y48</f>
        <v>0</v>
      </c>
      <c r="U48" s="73">
        <f>ORIGINAL!U48-'TOTAL PMTS'!Z48</f>
        <v>0</v>
      </c>
      <c r="V48" s="73">
        <f>ORIGINAL!V48-'TOTAL PMTS'!AA48</f>
        <v>0</v>
      </c>
      <c r="W48" s="73">
        <f>ORIGINAL!W48-'TOTAL PMTS'!AB48</f>
        <v>0</v>
      </c>
      <c r="X48" s="73">
        <f>ORIGINAL!X48-'TOTAL PMTS'!AC48</f>
        <v>0</v>
      </c>
      <c r="Y48" s="107">
        <f>ORIGINAL!Y48-'TOTAL PMTS'!AD48</f>
        <v>0</v>
      </c>
      <c r="Z48" s="73">
        <f>ORIGINAL!Z48-'TOTAL PMTS'!AE48</f>
        <v>0</v>
      </c>
      <c r="AA48" s="73">
        <f>ORIGINAL!AA48-'TOTAL PMTS'!AF48</f>
        <v>0</v>
      </c>
      <c r="AB48" s="73">
        <f>ORIGINAL!AB48-'TOTAL PMTS'!AG48</f>
        <v>0</v>
      </c>
      <c r="AC48" s="110" t="e">
        <f t="shared" si="0"/>
        <v>#VALUE!</v>
      </c>
    </row>
    <row r="49" spans="1:29" s="23" customFormat="1" ht="15.75">
      <c r="A49" s="124" t="s">
        <v>59</v>
      </c>
      <c r="B49" s="125" t="s">
        <v>234</v>
      </c>
      <c r="C49" s="126" t="s">
        <v>183</v>
      </c>
      <c r="D49" s="104">
        <f>ORIGINAL!D49-'TOTAL PMTS'!I49</f>
        <v>1869189</v>
      </c>
      <c r="E49" s="73" t="e">
        <f>ORIGINAL!E49-'TOTAL PMTS'!J49</f>
        <v>#VALUE!</v>
      </c>
      <c r="F49" s="73">
        <f>ORIGINAL!F49-'TOTAL PMTS'!K49</f>
        <v>0</v>
      </c>
      <c r="G49" s="73">
        <f>ORIGINAL!G49-'TOTAL PMTS'!L49</f>
        <v>0</v>
      </c>
      <c r="H49" s="73">
        <f>ORIGINAL!H49-'TOTAL PMTS'!M49</f>
        <v>0</v>
      </c>
      <c r="I49" s="73">
        <f>ORIGINAL!I49-'TOTAL PMTS'!N49</f>
        <v>0</v>
      </c>
      <c r="J49" s="73">
        <f>ORIGINAL!J49-'TOTAL PMTS'!O49</f>
        <v>0</v>
      </c>
      <c r="K49" s="73">
        <f>ORIGINAL!K49-'TOTAL PMTS'!P49</f>
        <v>0</v>
      </c>
      <c r="L49" s="73">
        <f>ORIGINAL!L49-'TOTAL PMTS'!Q49</f>
        <v>0</v>
      </c>
      <c r="M49" s="73">
        <f>ORIGINAL!M49-'TOTAL PMTS'!R49</f>
        <v>0</v>
      </c>
      <c r="N49" s="73">
        <f>ORIGINAL!N49-'TOTAL PMTS'!S49</f>
        <v>0</v>
      </c>
      <c r="O49" s="105">
        <f>ORIGINAL!O49-'TOTAL PMTS'!T49</f>
        <v>0</v>
      </c>
      <c r="P49" s="73">
        <f>ORIGINAL!P49-'TOTAL PMTS'!U49</f>
        <v>0</v>
      </c>
      <c r="Q49" s="73">
        <f>ORIGINAL!Q49-'TOTAL PMTS'!V49</f>
        <v>0</v>
      </c>
      <c r="R49" s="73">
        <f>ORIGINAL!R49-'TOTAL PMTS'!W49</f>
        <v>0</v>
      </c>
      <c r="S49" s="73">
        <f>ORIGINAL!S49-'TOTAL PMTS'!X49</f>
        <v>0</v>
      </c>
      <c r="T49" s="106">
        <f>ORIGINAL!T49-'TOTAL PMTS'!Y49</f>
        <v>0</v>
      </c>
      <c r="U49" s="73">
        <f>ORIGINAL!U49-'TOTAL PMTS'!Z49</f>
        <v>0</v>
      </c>
      <c r="V49" s="73">
        <f>ORIGINAL!V49-'TOTAL PMTS'!AA49</f>
        <v>0</v>
      </c>
      <c r="W49" s="73">
        <f>ORIGINAL!W49-'TOTAL PMTS'!AB49</f>
        <v>0</v>
      </c>
      <c r="X49" s="73">
        <f>ORIGINAL!X49-'TOTAL PMTS'!AC49</f>
        <v>0</v>
      </c>
      <c r="Y49" s="107">
        <f>ORIGINAL!Y49-'TOTAL PMTS'!AD49</f>
        <v>0</v>
      </c>
      <c r="Z49" s="73">
        <f>ORIGINAL!Z49-'TOTAL PMTS'!AE49</f>
        <v>0</v>
      </c>
      <c r="AA49" s="73">
        <f>ORIGINAL!AA49-'TOTAL PMTS'!AF49</f>
        <v>0</v>
      </c>
      <c r="AB49" s="73">
        <f>ORIGINAL!AB49-'TOTAL PMTS'!AG49</f>
        <v>0</v>
      </c>
      <c r="AC49" s="110" t="e">
        <f t="shared" si="0"/>
        <v>#VALUE!</v>
      </c>
    </row>
    <row r="50" spans="1:29" s="23" customFormat="1" ht="15.75">
      <c r="A50" s="124" t="s">
        <v>60</v>
      </c>
      <c r="B50" s="125" t="s">
        <v>235</v>
      </c>
      <c r="C50" s="129" t="s">
        <v>187</v>
      </c>
      <c r="D50" s="104">
        <f>ORIGINAL!D50-'TOTAL PMTS'!I50</f>
        <v>124786</v>
      </c>
      <c r="E50" s="73" t="e">
        <f>ORIGINAL!E50-'TOTAL PMTS'!J50</f>
        <v>#VALUE!</v>
      </c>
      <c r="F50" s="73">
        <f>ORIGINAL!F50-'TOTAL PMTS'!K50</f>
        <v>0</v>
      </c>
      <c r="G50" s="73">
        <f>ORIGINAL!G50-'TOTAL PMTS'!L50</f>
        <v>0</v>
      </c>
      <c r="H50" s="73">
        <f>ORIGINAL!H50-'TOTAL PMTS'!M50</f>
        <v>0</v>
      </c>
      <c r="I50" s="73">
        <f>ORIGINAL!I50-'TOTAL PMTS'!N50</f>
        <v>0</v>
      </c>
      <c r="J50" s="73">
        <f>ORIGINAL!J50-'TOTAL PMTS'!O50</f>
        <v>0</v>
      </c>
      <c r="K50" s="73">
        <f>ORIGINAL!K50-'TOTAL PMTS'!P50</f>
        <v>0</v>
      </c>
      <c r="L50" s="73">
        <f>ORIGINAL!L50-'TOTAL PMTS'!Q50</f>
        <v>0</v>
      </c>
      <c r="M50" s="73">
        <f>ORIGINAL!M50-'TOTAL PMTS'!R50</f>
        <v>0</v>
      </c>
      <c r="N50" s="73">
        <f>ORIGINAL!N50-'TOTAL PMTS'!S50</f>
        <v>0</v>
      </c>
      <c r="O50" s="105">
        <f>ORIGINAL!O50-'TOTAL PMTS'!T50</f>
        <v>0</v>
      </c>
      <c r="P50" s="73">
        <f>ORIGINAL!P50-'TOTAL PMTS'!U50</f>
        <v>0</v>
      </c>
      <c r="Q50" s="73">
        <f>ORIGINAL!Q50-'TOTAL PMTS'!V50</f>
        <v>0</v>
      </c>
      <c r="R50" s="73">
        <f>ORIGINAL!R50-'TOTAL PMTS'!W50</f>
        <v>0</v>
      </c>
      <c r="S50" s="73">
        <f>ORIGINAL!S50-'TOTAL PMTS'!X50</f>
        <v>0</v>
      </c>
      <c r="T50" s="106">
        <f>ORIGINAL!T50-'TOTAL PMTS'!Y50</f>
        <v>0</v>
      </c>
      <c r="U50" s="73">
        <f>ORIGINAL!U50-'TOTAL PMTS'!Z50</f>
        <v>0</v>
      </c>
      <c r="V50" s="73">
        <f>ORIGINAL!V50-'TOTAL PMTS'!AA50</f>
        <v>0</v>
      </c>
      <c r="W50" s="73">
        <f>ORIGINAL!W50-'TOTAL PMTS'!AB50</f>
        <v>0</v>
      </c>
      <c r="X50" s="73">
        <f>ORIGINAL!X50-'TOTAL PMTS'!AC50</f>
        <v>0</v>
      </c>
      <c r="Y50" s="107">
        <f>ORIGINAL!Y50-'TOTAL PMTS'!AD50</f>
        <v>0</v>
      </c>
      <c r="Z50" s="73">
        <f>ORIGINAL!Z50-'TOTAL PMTS'!AE50</f>
        <v>0</v>
      </c>
      <c r="AA50" s="73">
        <f>ORIGINAL!AA50-'TOTAL PMTS'!AF50</f>
        <v>0</v>
      </c>
      <c r="AB50" s="73">
        <f>ORIGINAL!AB50-'TOTAL PMTS'!AG50</f>
        <v>0</v>
      </c>
      <c r="AC50" s="110" t="e">
        <f t="shared" si="0"/>
        <v>#VALUE!</v>
      </c>
    </row>
    <row r="51" spans="1:29" s="23" customFormat="1" ht="15.75">
      <c r="A51" s="124" t="s">
        <v>61</v>
      </c>
      <c r="B51" s="125" t="s">
        <v>236</v>
      </c>
      <c r="C51" s="133" t="s">
        <v>216</v>
      </c>
      <c r="D51" s="104">
        <f>ORIGINAL!D51-'TOTAL PMTS'!I51</f>
        <v>122797</v>
      </c>
      <c r="E51" s="73" t="e">
        <f>ORIGINAL!E51-'TOTAL PMTS'!J51</f>
        <v>#VALUE!</v>
      </c>
      <c r="F51" s="73">
        <f>ORIGINAL!F51-'TOTAL PMTS'!K51</f>
        <v>0</v>
      </c>
      <c r="G51" s="73">
        <f>ORIGINAL!G51-'TOTAL PMTS'!L51</f>
        <v>0</v>
      </c>
      <c r="H51" s="73">
        <f>ORIGINAL!H51-'TOTAL PMTS'!M51</f>
        <v>0</v>
      </c>
      <c r="I51" s="73">
        <f>ORIGINAL!I51-'TOTAL PMTS'!N51</f>
        <v>0</v>
      </c>
      <c r="J51" s="73">
        <f>ORIGINAL!J51-'TOTAL PMTS'!O51</f>
        <v>0</v>
      </c>
      <c r="K51" s="73">
        <f>ORIGINAL!K51-'TOTAL PMTS'!P51</f>
        <v>0</v>
      </c>
      <c r="L51" s="73">
        <f>ORIGINAL!L51-'TOTAL PMTS'!Q51</f>
        <v>0</v>
      </c>
      <c r="M51" s="73">
        <f>ORIGINAL!M51-'TOTAL PMTS'!R51</f>
        <v>0</v>
      </c>
      <c r="N51" s="73">
        <f>ORIGINAL!N51-'TOTAL PMTS'!S51</f>
        <v>0</v>
      </c>
      <c r="O51" s="105">
        <f>ORIGINAL!O51-'TOTAL PMTS'!T51</f>
        <v>0</v>
      </c>
      <c r="P51" s="73">
        <f>ORIGINAL!P51-'TOTAL PMTS'!U51</f>
        <v>0</v>
      </c>
      <c r="Q51" s="73">
        <f>ORIGINAL!Q51-'TOTAL PMTS'!V51</f>
        <v>0</v>
      </c>
      <c r="R51" s="73">
        <f>ORIGINAL!R51-'TOTAL PMTS'!W51</f>
        <v>0</v>
      </c>
      <c r="S51" s="73">
        <f>ORIGINAL!S51-'TOTAL PMTS'!X51</f>
        <v>0</v>
      </c>
      <c r="T51" s="106">
        <f>ORIGINAL!T51-'TOTAL PMTS'!Y51</f>
        <v>0</v>
      </c>
      <c r="U51" s="73">
        <f>ORIGINAL!U51-'TOTAL PMTS'!Z51</f>
        <v>0</v>
      </c>
      <c r="V51" s="73">
        <f>ORIGINAL!V51-'TOTAL PMTS'!AA51</f>
        <v>0</v>
      </c>
      <c r="W51" s="73">
        <f>ORIGINAL!W51-'TOTAL PMTS'!AB51</f>
        <v>0</v>
      </c>
      <c r="X51" s="73">
        <f>ORIGINAL!X51-'TOTAL PMTS'!AC51</f>
        <v>0</v>
      </c>
      <c r="Y51" s="107">
        <f>ORIGINAL!Y51-'TOTAL PMTS'!AD51</f>
        <v>0</v>
      </c>
      <c r="Z51" s="73">
        <f>ORIGINAL!Z51-'TOTAL PMTS'!AE51</f>
        <v>0</v>
      </c>
      <c r="AA51" s="73">
        <f>ORIGINAL!AA51-'TOTAL PMTS'!AF51</f>
        <v>0</v>
      </c>
      <c r="AB51" s="73">
        <f>ORIGINAL!AB51-'TOTAL PMTS'!AG51</f>
        <v>0</v>
      </c>
      <c r="AC51" s="110" t="e">
        <f t="shared" si="0"/>
        <v>#VALUE!</v>
      </c>
    </row>
    <row r="52" spans="1:29" s="23" customFormat="1" ht="15.75">
      <c r="A52" s="124" t="s">
        <v>62</v>
      </c>
      <c r="B52" s="125" t="s">
        <v>237</v>
      </c>
      <c r="C52" s="129" t="s">
        <v>187</v>
      </c>
      <c r="D52" s="104">
        <f>ORIGINAL!D52-'TOTAL PMTS'!I52</f>
        <v>84115</v>
      </c>
      <c r="E52" s="73" t="e">
        <f>ORIGINAL!E52-'TOTAL PMTS'!J52</f>
        <v>#VALUE!</v>
      </c>
      <c r="F52" s="73">
        <f>ORIGINAL!F52-'TOTAL PMTS'!K52</f>
        <v>0</v>
      </c>
      <c r="G52" s="73">
        <f>ORIGINAL!G52-'TOTAL PMTS'!L52</f>
        <v>0</v>
      </c>
      <c r="H52" s="73">
        <f>ORIGINAL!H52-'TOTAL PMTS'!M52</f>
        <v>0</v>
      </c>
      <c r="I52" s="73">
        <f>ORIGINAL!I52-'TOTAL PMTS'!N52</f>
        <v>0</v>
      </c>
      <c r="J52" s="73">
        <f>ORIGINAL!J52-'TOTAL PMTS'!O52</f>
        <v>0</v>
      </c>
      <c r="K52" s="73">
        <f>ORIGINAL!K52-'TOTAL PMTS'!P52</f>
        <v>0</v>
      </c>
      <c r="L52" s="73">
        <f>ORIGINAL!L52-'TOTAL PMTS'!Q52</f>
        <v>0</v>
      </c>
      <c r="M52" s="73">
        <f>ORIGINAL!M52-'TOTAL PMTS'!R52</f>
        <v>0</v>
      </c>
      <c r="N52" s="73">
        <f>ORIGINAL!N52-'TOTAL PMTS'!S52</f>
        <v>0</v>
      </c>
      <c r="O52" s="105">
        <f>ORIGINAL!O52-'TOTAL PMTS'!T52</f>
        <v>0</v>
      </c>
      <c r="P52" s="73">
        <f>ORIGINAL!P52-'TOTAL PMTS'!U52</f>
        <v>0</v>
      </c>
      <c r="Q52" s="73">
        <f>ORIGINAL!Q52-'TOTAL PMTS'!V52</f>
        <v>0</v>
      </c>
      <c r="R52" s="73">
        <f>ORIGINAL!R52-'TOTAL PMTS'!W52</f>
        <v>0</v>
      </c>
      <c r="S52" s="73">
        <f>ORIGINAL!S52-'TOTAL PMTS'!X52</f>
        <v>0</v>
      </c>
      <c r="T52" s="106">
        <f>ORIGINAL!T52-'TOTAL PMTS'!Y52</f>
        <v>0</v>
      </c>
      <c r="U52" s="73">
        <f>ORIGINAL!U52-'TOTAL PMTS'!Z52</f>
        <v>0</v>
      </c>
      <c r="V52" s="73">
        <f>ORIGINAL!V52-'TOTAL PMTS'!AA52</f>
        <v>0</v>
      </c>
      <c r="W52" s="73">
        <f>ORIGINAL!W52-'TOTAL PMTS'!AB52</f>
        <v>0</v>
      </c>
      <c r="X52" s="73">
        <f>ORIGINAL!X52-'TOTAL PMTS'!AC52</f>
        <v>0</v>
      </c>
      <c r="Y52" s="107">
        <f>ORIGINAL!Y52-'TOTAL PMTS'!AD52</f>
        <v>0</v>
      </c>
      <c r="Z52" s="73">
        <f>ORIGINAL!Z52-'TOTAL PMTS'!AE52</f>
        <v>0</v>
      </c>
      <c r="AA52" s="73">
        <f>ORIGINAL!AA52-'TOTAL PMTS'!AF52</f>
        <v>0</v>
      </c>
      <c r="AB52" s="73">
        <f>ORIGINAL!AB52-'TOTAL PMTS'!AG52</f>
        <v>0</v>
      </c>
      <c r="AC52" s="110" t="e">
        <f t="shared" si="0"/>
        <v>#VALUE!</v>
      </c>
    </row>
    <row r="53" spans="1:29" s="23" customFormat="1" ht="15.75">
      <c r="A53" s="124" t="s">
        <v>63</v>
      </c>
      <c r="B53" s="125" t="s">
        <v>238</v>
      </c>
      <c r="C53" s="130" t="s">
        <v>190</v>
      </c>
      <c r="D53" s="104">
        <f>ORIGINAL!D53-'TOTAL PMTS'!I53</f>
        <v>84793</v>
      </c>
      <c r="E53" s="73" t="e">
        <f>ORIGINAL!E53-'TOTAL PMTS'!J53</f>
        <v>#VALUE!</v>
      </c>
      <c r="F53" s="73">
        <f>ORIGINAL!F53-'TOTAL PMTS'!K53</f>
        <v>0</v>
      </c>
      <c r="G53" s="73">
        <f>ORIGINAL!G53-'TOTAL PMTS'!L53</f>
        <v>0</v>
      </c>
      <c r="H53" s="73">
        <f>ORIGINAL!H53-'TOTAL PMTS'!M53</f>
        <v>0</v>
      </c>
      <c r="I53" s="73">
        <f>ORIGINAL!I53-'TOTAL PMTS'!N53</f>
        <v>0</v>
      </c>
      <c r="J53" s="73">
        <f>ORIGINAL!J53-'TOTAL PMTS'!O53</f>
        <v>0</v>
      </c>
      <c r="K53" s="73">
        <f>ORIGINAL!K53-'TOTAL PMTS'!P53</f>
        <v>0</v>
      </c>
      <c r="L53" s="73">
        <f>ORIGINAL!L53-'TOTAL PMTS'!Q53</f>
        <v>0</v>
      </c>
      <c r="M53" s="73">
        <f>ORIGINAL!M53-'TOTAL PMTS'!R53</f>
        <v>0</v>
      </c>
      <c r="N53" s="73">
        <f>ORIGINAL!N53-'TOTAL PMTS'!S53</f>
        <v>0</v>
      </c>
      <c r="O53" s="105">
        <f>ORIGINAL!O53-'TOTAL PMTS'!T53</f>
        <v>0</v>
      </c>
      <c r="P53" s="73">
        <f>ORIGINAL!P53-'TOTAL PMTS'!U53</f>
        <v>0</v>
      </c>
      <c r="Q53" s="73">
        <f>ORIGINAL!Q53-'TOTAL PMTS'!V53</f>
        <v>0</v>
      </c>
      <c r="R53" s="73">
        <f>ORIGINAL!R53-'TOTAL PMTS'!W53</f>
        <v>0</v>
      </c>
      <c r="S53" s="73">
        <f>ORIGINAL!S53-'TOTAL PMTS'!X53</f>
        <v>0</v>
      </c>
      <c r="T53" s="106">
        <f>ORIGINAL!T53-'TOTAL PMTS'!Y53</f>
        <v>0</v>
      </c>
      <c r="U53" s="73">
        <f>ORIGINAL!U53-'TOTAL PMTS'!Z53</f>
        <v>0</v>
      </c>
      <c r="V53" s="73">
        <f>ORIGINAL!V53-'TOTAL PMTS'!AA53</f>
        <v>0</v>
      </c>
      <c r="W53" s="73">
        <f>ORIGINAL!W53-'TOTAL PMTS'!AB53</f>
        <v>0</v>
      </c>
      <c r="X53" s="73">
        <f>ORIGINAL!X53-'TOTAL PMTS'!AC53</f>
        <v>0</v>
      </c>
      <c r="Y53" s="107">
        <f>ORIGINAL!Y53-'TOTAL PMTS'!AD53</f>
        <v>0</v>
      </c>
      <c r="Z53" s="73">
        <f>ORIGINAL!Z53-'TOTAL PMTS'!AE53</f>
        <v>0</v>
      </c>
      <c r="AA53" s="73">
        <f>ORIGINAL!AA53-'TOTAL PMTS'!AF53</f>
        <v>0</v>
      </c>
      <c r="AB53" s="73">
        <f>ORIGINAL!AB53-'TOTAL PMTS'!AG53</f>
        <v>0</v>
      </c>
      <c r="AC53" s="110" t="e">
        <f t="shared" si="0"/>
        <v>#VALUE!</v>
      </c>
    </row>
    <row r="54" spans="1:29" s="23" customFormat="1" ht="15.75">
      <c r="A54" s="124" t="s">
        <v>64</v>
      </c>
      <c r="B54" s="125" t="s">
        <v>239</v>
      </c>
      <c r="C54" s="127" t="s">
        <v>185</v>
      </c>
      <c r="D54" s="104">
        <f>ORIGINAL!D54-'TOTAL PMTS'!I54</f>
        <v>1302337</v>
      </c>
      <c r="E54" s="73" t="e">
        <f>ORIGINAL!E54-'TOTAL PMTS'!J54</f>
        <v>#VALUE!</v>
      </c>
      <c r="F54" s="73">
        <f>ORIGINAL!F54-'TOTAL PMTS'!K54</f>
        <v>0</v>
      </c>
      <c r="G54" s="73">
        <f>ORIGINAL!G54-'TOTAL PMTS'!L54</f>
        <v>0</v>
      </c>
      <c r="H54" s="73">
        <f>ORIGINAL!H54-'TOTAL PMTS'!M54</f>
        <v>0</v>
      </c>
      <c r="I54" s="73">
        <f>ORIGINAL!I54-'TOTAL PMTS'!N54</f>
        <v>0</v>
      </c>
      <c r="J54" s="73">
        <f>ORIGINAL!J54-'TOTAL PMTS'!O54</f>
        <v>0</v>
      </c>
      <c r="K54" s="73">
        <f>ORIGINAL!K54-'TOTAL PMTS'!P54</f>
        <v>0</v>
      </c>
      <c r="L54" s="73">
        <f>ORIGINAL!L54-'TOTAL PMTS'!Q54</f>
        <v>0</v>
      </c>
      <c r="M54" s="73">
        <f>ORIGINAL!M54-'TOTAL PMTS'!R54</f>
        <v>0</v>
      </c>
      <c r="N54" s="73">
        <f>ORIGINAL!N54-'TOTAL PMTS'!S54</f>
        <v>0</v>
      </c>
      <c r="O54" s="105">
        <f>ORIGINAL!O54-'TOTAL PMTS'!T54</f>
        <v>0</v>
      </c>
      <c r="P54" s="73">
        <f>ORIGINAL!P54-'TOTAL PMTS'!U54</f>
        <v>0</v>
      </c>
      <c r="Q54" s="73">
        <f>ORIGINAL!Q54-'TOTAL PMTS'!V54</f>
        <v>0</v>
      </c>
      <c r="R54" s="73">
        <f>ORIGINAL!R54-'TOTAL PMTS'!W54</f>
        <v>0</v>
      </c>
      <c r="S54" s="73">
        <f>ORIGINAL!S54-'TOTAL PMTS'!X54</f>
        <v>0</v>
      </c>
      <c r="T54" s="106">
        <f>ORIGINAL!T54-'TOTAL PMTS'!Y54</f>
        <v>0</v>
      </c>
      <c r="U54" s="73">
        <f>ORIGINAL!U54-'TOTAL PMTS'!Z54</f>
        <v>0</v>
      </c>
      <c r="V54" s="73">
        <f>ORIGINAL!V54-'TOTAL PMTS'!AA54</f>
        <v>0</v>
      </c>
      <c r="W54" s="73">
        <f>ORIGINAL!W54-'TOTAL PMTS'!AB54</f>
        <v>0</v>
      </c>
      <c r="X54" s="73">
        <f>ORIGINAL!X54-'TOTAL PMTS'!AC54</f>
        <v>0</v>
      </c>
      <c r="Y54" s="107">
        <f>ORIGINAL!Y54-'TOTAL PMTS'!AD54</f>
        <v>0</v>
      </c>
      <c r="Z54" s="73">
        <f>ORIGINAL!Z54-'TOTAL PMTS'!AE54</f>
        <v>0</v>
      </c>
      <c r="AA54" s="73">
        <f>ORIGINAL!AA54-'TOTAL PMTS'!AF54</f>
        <v>-9999.9500000000007</v>
      </c>
      <c r="AB54" s="73">
        <f>ORIGINAL!AB54-'TOTAL PMTS'!AG54</f>
        <v>0</v>
      </c>
      <c r="AC54" s="110" t="e">
        <f t="shared" si="0"/>
        <v>#VALUE!</v>
      </c>
    </row>
    <row r="55" spans="1:29">
      <c r="A55" s="124" t="s">
        <v>65</v>
      </c>
      <c r="B55" s="125" t="s">
        <v>240</v>
      </c>
      <c r="C55" s="129" t="s">
        <v>187</v>
      </c>
      <c r="D55" s="104">
        <f>ORIGINAL!D55-'TOTAL PMTS'!I55</f>
        <v>92832</v>
      </c>
      <c r="E55" s="73" t="e">
        <f>ORIGINAL!E55-'TOTAL PMTS'!J55</f>
        <v>#VALUE!</v>
      </c>
      <c r="F55" s="73">
        <f>ORIGINAL!F55-'TOTAL PMTS'!K55</f>
        <v>0</v>
      </c>
      <c r="G55" s="73">
        <f>ORIGINAL!G55-'TOTAL PMTS'!L55</f>
        <v>0</v>
      </c>
      <c r="H55" s="73">
        <f>ORIGINAL!H55-'TOTAL PMTS'!M55</f>
        <v>0</v>
      </c>
      <c r="I55" s="73">
        <f>ORIGINAL!I55-'TOTAL PMTS'!N55</f>
        <v>0</v>
      </c>
      <c r="J55" s="73">
        <f>ORIGINAL!J55-'TOTAL PMTS'!O55</f>
        <v>0</v>
      </c>
      <c r="K55" s="73">
        <f>ORIGINAL!K55-'TOTAL PMTS'!P55</f>
        <v>0</v>
      </c>
      <c r="L55" s="73">
        <f>ORIGINAL!L55-'TOTAL PMTS'!Q55</f>
        <v>0</v>
      </c>
      <c r="M55" s="73">
        <f>ORIGINAL!M55-'TOTAL PMTS'!R55</f>
        <v>0</v>
      </c>
      <c r="N55" s="73">
        <f>ORIGINAL!N55-'TOTAL PMTS'!S55</f>
        <v>0</v>
      </c>
      <c r="O55" s="105">
        <f>ORIGINAL!O55-'TOTAL PMTS'!T55</f>
        <v>0</v>
      </c>
      <c r="P55" s="73">
        <f>ORIGINAL!P55-'TOTAL PMTS'!U55</f>
        <v>0</v>
      </c>
      <c r="Q55" s="73">
        <f>ORIGINAL!Q55-'TOTAL PMTS'!V55</f>
        <v>0</v>
      </c>
      <c r="R55" s="73">
        <f>ORIGINAL!R55-'TOTAL PMTS'!W55</f>
        <v>0</v>
      </c>
      <c r="S55" s="73">
        <f>ORIGINAL!S55-'TOTAL PMTS'!X55</f>
        <v>0</v>
      </c>
      <c r="T55" s="106">
        <f>ORIGINAL!T55-'TOTAL PMTS'!Y55</f>
        <v>0</v>
      </c>
      <c r="U55" s="73">
        <f>ORIGINAL!U55-'TOTAL PMTS'!Z55</f>
        <v>0</v>
      </c>
      <c r="V55" s="73">
        <f>ORIGINAL!V55-'TOTAL PMTS'!AA55</f>
        <v>0</v>
      </c>
      <c r="W55" s="73">
        <f>ORIGINAL!W55-'TOTAL PMTS'!AB55</f>
        <v>0</v>
      </c>
      <c r="X55" s="73">
        <f>ORIGINAL!X55-'TOTAL PMTS'!AC55</f>
        <v>0</v>
      </c>
      <c r="Y55" s="107">
        <f>ORIGINAL!Y55-'TOTAL PMTS'!AD55</f>
        <v>0</v>
      </c>
      <c r="Z55" s="73">
        <f>ORIGINAL!Z55-'TOTAL PMTS'!AE55</f>
        <v>0</v>
      </c>
      <c r="AA55" s="73">
        <f>ORIGINAL!AA55-'TOTAL PMTS'!AF55</f>
        <v>0</v>
      </c>
      <c r="AB55" s="73">
        <f>ORIGINAL!AB55-'TOTAL PMTS'!AG55</f>
        <v>0</v>
      </c>
      <c r="AC55" s="110" t="e">
        <f t="shared" si="0"/>
        <v>#VALUE!</v>
      </c>
    </row>
    <row r="56" spans="1:29">
      <c r="A56" s="124" t="s">
        <v>66</v>
      </c>
      <c r="B56" s="125" t="s">
        <v>241</v>
      </c>
      <c r="C56" s="126" t="s">
        <v>183</v>
      </c>
      <c r="D56" s="104">
        <f>ORIGINAL!D56-'TOTAL PMTS'!I56</f>
        <v>90699</v>
      </c>
      <c r="E56" s="73" t="e">
        <f>ORIGINAL!E56-'TOTAL PMTS'!J56</f>
        <v>#VALUE!</v>
      </c>
      <c r="F56" s="73">
        <f>ORIGINAL!F56-'TOTAL PMTS'!K56</f>
        <v>0</v>
      </c>
      <c r="G56" s="73">
        <f>ORIGINAL!G56-'TOTAL PMTS'!L56</f>
        <v>0</v>
      </c>
      <c r="H56" s="73">
        <f>ORIGINAL!H56-'TOTAL PMTS'!M56</f>
        <v>0</v>
      </c>
      <c r="I56" s="73">
        <f>ORIGINAL!I56-'TOTAL PMTS'!N56</f>
        <v>0</v>
      </c>
      <c r="J56" s="73">
        <f>ORIGINAL!J56-'TOTAL PMTS'!O56</f>
        <v>0</v>
      </c>
      <c r="K56" s="73">
        <f>ORIGINAL!K56-'TOTAL PMTS'!P56</f>
        <v>0</v>
      </c>
      <c r="L56" s="73">
        <f>ORIGINAL!L56-'TOTAL PMTS'!Q56</f>
        <v>0</v>
      </c>
      <c r="M56" s="73">
        <f>ORIGINAL!M56-'TOTAL PMTS'!R56</f>
        <v>0</v>
      </c>
      <c r="N56" s="73">
        <f>ORIGINAL!N56-'TOTAL PMTS'!S56</f>
        <v>0</v>
      </c>
      <c r="O56" s="105">
        <f>ORIGINAL!O56-'TOTAL PMTS'!T56</f>
        <v>0</v>
      </c>
      <c r="P56" s="73">
        <f>ORIGINAL!P56-'TOTAL PMTS'!U56</f>
        <v>0</v>
      </c>
      <c r="Q56" s="73">
        <f>ORIGINAL!Q56-'TOTAL PMTS'!V56</f>
        <v>0</v>
      </c>
      <c r="R56" s="73">
        <f>ORIGINAL!R56-'TOTAL PMTS'!W56</f>
        <v>0</v>
      </c>
      <c r="S56" s="73">
        <f>ORIGINAL!S56-'TOTAL PMTS'!X56</f>
        <v>0</v>
      </c>
      <c r="T56" s="106">
        <f>ORIGINAL!T56-'TOTAL PMTS'!Y56</f>
        <v>0</v>
      </c>
      <c r="U56" s="73">
        <f>ORIGINAL!U56-'TOTAL PMTS'!Z56</f>
        <v>0</v>
      </c>
      <c r="V56" s="73">
        <f>ORIGINAL!V56-'TOTAL PMTS'!AA56</f>
        <v>0</v>
      </c>
      <c r="W56" s="73">
        <f>ORIGINAL!W56-'TOTAL PMTS'!AB56</f>
        <v>0</v>
      </c>
      <c r="X56" s="73">
        <f>ORIGINAL!X56-'TOTAL PMTS'!AC56</f>
        <v>0</v>
      </c>
      <c r="Y56" s="107">
        <f>ORIGINAL!Y56-'TOTAL PMTS'!AD56</f>
        <v>0</v>
      </c>
      <c r="Z56" s="73">
        <f>ORIGINAL!Z56-'TOTAL PMTS'!AE56</f>
        <v>0</v>
      </c>
      <c r="AA56" s="73">
        <f>ORIGINAL!AA56-'TOTAL PMTS'!AF56</f>
        <v>0</v>
      </c>
      <c r="AB56" s="73">
        <f>ORIGINAL!AB56-'TOTAL PMTS'!AG56</f>
        <v>0</v>
      </c>
      <c r="AC56" s="110" t="e">
        <f t="shared" si="0"/>
        <v>#VALUE!</v>
      </c>
    </row>
    <row r="57" spans="1:29">
      <c r="A57" s="124" t="s">
        <v>67</v>
      </c>
      <c r="B57" s="125" t="s">
        <v>242</v>
      </c>
      <c r="C57" s="127" t="s">
        <v>185</v>
      </c>
      <c r="D57" s="104">
        <f>ORIGINAL!D57-'TOTAL PMTS'!I57</f>
        <v>843623</v>
      </c>
      <c r="E57" s="73" t="e">
        <f>ORIGINAL!E57-'TOTAL PMTS'!J57</f>
        <v>#VALUE!</v>
      </c>
      <c r="F57" s="73">
        <f>ORIGINAL!F57-'TOTAL PMTS'!K57</f>
        <v>0</v>
      </c>
      <c r="G57" s="73">
        <f>ORIGINAL!G57-'TOTAL PMTS'!L57</f>
        <v>0</v>
      </c>
      <c r="H57" s="73">
        <f>ORIGINAL!H57-'TOTAL PMTS'!M57</f>
        <v>0</v>
      </c>
      <c r="I57" s="73">
        <f>ORIGINAL!I57-'TOTAL PMTS'!N57</f>
        <v>0</v>
      </c>
      <c r="J57" s="73">
        <f>ORIGINAL!J57-'TOTAL PMTS'!O57</f>
        <v>0</v>
      </c>
      <c r="K57" s="73">
        <f>ORIGINAL!K57-'TOTAL PMTS'!P57</f>
        <v>0</v>
      </c>
      <c r="L57" s="73">
        <f>ORIGINAL!L57-'TOTAL PMTS'!Q57</f>
        <v>0</v>
      </c>
      <c r="M57" s="73">
        <f>ORIGINAL!M57-'TOTAL PMTS'!R57</f>
        <v>0</v>
      </c>
      <c r="N57" s="73">
        <f>ORIGINAL!N57-'TOTAL PMTS'!S57</f>
        <v>0</v>
      </c>
      <c r="O57" s="105">
        <f>ORIGINAL!O57-'TOTAL PMTS'!T57</f>
        <v>0</v>
      </c>
      <c r="P57" s="73">
        <f>ORIGINAL!P57-'TOTAL PMTS'!U57</f>
        <v>0</v>
      </c>
      <c r="Q57" s="73">
        <f>ORIGINAL!Q57-'TOTAL PMTS'!V57</f>
        <v>0</v>
      </c>
      <c r="R57" s="73">
        <f>ORIGINAL!R57-'TOTAL PMTS'!W57</f>
        <v>0</v>
      </c>
      <c r="S57" s="73">
        <f>ORIGINAL!S57-'TOTAL PMTS'!X57</f>
        <v>0</v>
      </c>
      <c r="T57" s="106">
        <f>ORIGINAL!T57-'TOTAL PMTS'!Y57</f>
        <v>0</v>
      </c>
      <c r="U57" s="73">
        <f>ORIGINAL!U57-'TOTAL PMTS'!Z57</f>
        <v>0</v>
      </c>
      <c r="V57" s="73">
        <f>ORIGINAL!V57-'TOTAL PMTS'!AA57</f>
        <v>0</v>
      </c>
      <c r="W57" s="73">
        <f>ORIGINAL!W57-'TOTAL PMTS'!AB57</f>
        <v>0</v>
      </c>
      <c r="X57" s="73">
        <f>ORIGINAL!X57-'TOTAL PMTS'!AC57</f>
        <v>0</v>
      </c>
      <c r="Y57" s="107">
        <f>ORIGINAL!Y57-'TOTAL PMTS'!AD57</f>
        <v>0</v>
      </c>
      <c r="Z57" s="73">
        <f>ORIGINAL!Z57-'TOTAL PMTS'!AE57</f>
        <v>0</v>
      </c>
      <c r="AA57" s="73">
        <f>ORIGINAL!AA57-'TOTAL PMTS'!AF57</f>
        <v>0</v>
      </c>
      <c r="AB57" s="73">
        <f>ORIGINAL!AB57-'TOTAL PMTS'!AG57</f>
        <v>0</v>
      </c>
      <c r="AC57" s="110" t="e">
        <f t="shared" si="0"/>
        <v>#VALUE!</v>
      </c>
    </row>
    <row r="58" spans="1:29">
      <c r="A58" s="124" t="s">
        <v>68</v>
      </c>
      <c r="B58" s="125" t="s">
        <v>243</v>
      </c>
      <c r="C58" s="130" t="s">
        <v>190</v>
      </c>
      <c r="D58" s="104">
        <f>ORIGINAL!D58-'TOTAL PMTS'!I58</f>
        <v>40981</v>
      </c>
      <c r="E58" s="73" t="e">
        <f>ORIGINAL!E58-'TOTAL PMTS'!J58</f>
        <v>#VALUE!</v>
      </c>
      <c r="F58" s="73">
        <f>ORIGINAL!F58-'TOTAL PMTS'!K58</f>
        <v>0</v>
      </c>
      <c r="G58" s="73">
        <f>ORIGINAL!G58-'TOTAL PMTS'!L58</f>
        <v>0</v>
      </c>
      <c r="H58" s="73">
        <f>ORIGINAL!H58-'TOTAL PMTS'!M58</f>
        <v>0</v>
      </c>
      <c r="I58" s="73">
        <f>ORIGINAL!I58-'TOTAL PMTS'!N58</f>
        <v>0</v>
      </c>
      <c r="J58" s="73">
        <f>ORIGINAL!J58-'TOTAL PMTS'!O58</f>
        <v>0</v>
      </c>
      <c r="K58" s="73">
        <f>ORIGINAL!K58-'TOTAL PMTS'!P58</f>
        <v>0</v>
      </c>
      <c r="L58" s="73">
        <f>ORIGINAL!L58-'TOTAL PMTS'!Q58</f>
        <v>0</v>
      </c>
      <c r="M58" s="73">
        <f>ORIGINAL!M58-'TOTAL PMTS'!R58</f>
        <v>0</v>
      </c>
      <c r="N58" s="73">
        <f>ORIGINAL!N58-'TOTAL PMTS'!S58</f>
        <v>0</v>
      </c>
      <c r="O58" s="105">
        <f>ORIGINAL!O58-'TOTAL PMTS'!T58</f>
        <v>0</v>
      </c>
      <c r="P58" s="73">
        <f>ORIGINAL!P58-'TOTAL PMTS'!U58</f>
        <v>0</v>
      </c>
      <c r="Q58" s="73">
        <f>ORIGINAL!Q58-'TOTAL PMTS'!V58</f>
        <v>0</v>
      </c>
      <c r="R58" s="73">
        <f>ORIGINAL!R58-'TOTAL PMTS'!W58</f>
        <v>0</v>
      </c>
      <c r="S58" s="73">
        <f>ORIGINAL!S58-'TOTAL PMTS'!X58</f>
        <v>0</v>
      </c>
      <c r="T58" s="106">
        <f>ORIGINAL!T58-'TOTAL PMTS'!Y58</f>
        <v>0</v>
      </c>
      <c r="U58" s="73">
        <f>ORIGINAL!U58-'TOTAL PMTS'!Z58</f>
        <v>0</v>
      </c>
      <c r="V58" s="73">
        <f>ORIGINAL!V58-'TOTAL PMTS'!AA58</f>
        <v>0</v>
      </c>
      <c r="W58" s="73">
        <f>ORIGINAL!W58-'TOTAL PMTS'!AB58</f>
        <v>0</v>
      </c>
      <c r="X58" s="73">
        <f>ORIGINAL!X58-'TOTAL PMTS'!AC58</f>
        <v>0</v>
      </c>
      <c r="Y58" s="107">
        <f>ORIGINAL!Y58-'TOTAL PMTS'!AD58</f>
        <v>0</v>
      </c>
      <c r="Z58" s="73">
        <f>ORIGINAL!Z58-'TOTAL PMTS'!AE58</f>
        <v>0</v>
      </c>
      <c r="AA58" s="73">
        <f>ORIGINAL!AA58-'TOTAL PMTS'!AF58</f>
        <v>0</v>
      </c>
      <c r="AB58" s="73">
        <f>ORIGINAL!AB58-'TOTAL PMTS'!AG58</f>
        <v>0</v>
      </c>
      <c r="AC58" s="110" t="e">
        <f t="shared" si="0"/>
        <v>#VALUE!</v>
      </c>
    </row>
    <row r="59" spans="1:29">
      <c r="A59" s="124" t="s">
        <v>69</v>
      </c>
      <c r="B59" s="125" t="s">
        <v>244</v>
      </c>
      <c r="C59" s="130" t="s">
        <v>190</v>
      </c>
      <c r="D59" s="104">
        <f>ORIGINAL!D59-'TOTAL PMTS'!I59</f>
        <v>65356</v>
      </c>
      <c r="E59" s="73" t="e">
        <f>ORIGINAL!E59-'TOTAL PMTS'!J59</f>
        <v>#VALUE!</v>
      </c>
      <c r="F59" s="73">
        <f>ORIGINAL!F59-'TOTAL PMTS'!K59</f>
        <v>0</v>
      </c>
      <c r="G59" s="73">
        <f>ORIGINAL!G59-'TOTAL PMTS'!L59</f>
        <v>0</v>
      </c>
      <c r="H59" s="73">
        <f>ORIGINAL!H59-'TOTAL PMTS'!M59</f>
        <v>0</v>
      </c>
      <c r="I59" s="73">
        <f>ORIGINAL!I59-'TOTAL PMTS'!N59</f>
        <v>0</v>
      </c>
      <c r="J59" s="73">
        <f>ORIGINAL!J59-'TOTAL PMTS'!O59</f>
        <v>0</v>
      </c>
      <c r="K59" s="73">
        <f>ORIGINAL!K59-'TOTAL PMTS'!P59</f>
        <v>0</v>
      </c>
      <c r="L59" s="73">
        <f>ORIGINAL!L59-'TOTAL PMTS'!Q59</f>
        <v>0</v>
      </c>
      <c r="M59" s="73">
        <f>ORIGINAL!M59-'TOTAL PMTS'!R59</f>
        <v>0</v>
      </c>
      <c r="N59" s="73">
        <f>ORIGINAL!N59-'TOTAL PMTS'!S59</f>
        <v>0</v>
      </c>
      <c r="O59" s="105">
        <f>ORIGINAL!O60-'TOTAL PMTS'!T59</f>
        <v>0</v>
      </c>
      <c r="P59" s="73">
        <f>ORIGINAL!P60-'TOTAL PMTS'!U59</f>
        <v>0</v>
      </c>
      <c r="Q59" s="73">
        <f>ORIGINAL!Q60-'TOTAL PMTS'!V59</f>
        <v>0</v>
      </c>
      <c r="R59" s="73">
        <f>ORIGINAL!R60-'TOTAL PMTS'!W59</f>
        <v>0</v>
      </c>
      <c r="S59" s="73">
        <f>ORIGINAL!S60-'TOTAL PMTS'!X59</f>
        <v>0</v>
      </c>
      <c r="T59" s="106">
        <f>ORIGINAL!T60-'TOTAL PMTS'!Y59</f>
        <v>0</v>
      </c>
      <c r="U59" s="73">
        <f>ORIGINAL!U60-'TOTAL PMTS'!Z59</f>
        <v>0</v>
      </c>
      <c r="V59" s="73">
        <f>ORIGINAL!V60-'TOTAL PMTS'!AA59</f>
        <v>0</v>
      </c>
      <c r="W59" s="73">
        <f>ORIGINAL!W60-'TOTAL PMTS'!AB59</f>
        <v>0</v>
      </c>
      <c r="X59" s="73">
        <f>ORIGINAL!X60-'TOTAL PMTS'!AC59</f>
        <v>0</v>
      </c>
      <c r="Y59" s="107">
        <f>ORIGINAL!Y60-'TOTAL PMTS'!AD59</f>
        <v>0</v>
      </c>
      <c r="Z59" s="73">
        <f>ORIGINAL!Z60-'TOTAL PMTS'!AE59</f>
        <v>0</v>
      </c>
      <c r="AA59" s="73">
        <f>ORIGINAL!AA60-'TOTAL PMTS'!AF59</f>
        <v>0</v>
      </c>
      <c r="AB59" s="73">
        <f>ORIGINAL!AB60-'TOTAL PMTS'!AG59</f>
        <v>0</v>
      </c>
      <c r="AC59" s="110" t="e">
        <f t="shared" si="0"/>
        <v>#VALUE!</v>
      </c>
    </row>
    <row r="60" spans="1:29">
      <c r="A60" s="124" t="s">
        <v>70</v>
      </c>
      <c r="B60" s="125" t="s">
        <v>245</v>
      </c>
      <c r="C60" s="133" t="s">
        <v>216</v>
      </c>
      <c r="D60" s="104">
        <f>ORIGINAL!D60-'TOTAL PMTS'!I60</f>
        <v>-137845</v>
      </c>
      <c r="E60" s="73" t="e">
        <f>ORIGINAL!E60-'TOTAL PMTS'!J60</f>
        <v>#VALUE!</v>
      </c>
      <c r="F60" s="73">
        <f>ORIGINAL!F60-'TOTAL PMTS'!K60</f>
        <v>0</v>
      </c>
      <c r="G60" s="73">
        <f>ORIGINAL!G60-'TOTAL PMTS'!L60</f>
        <v>0</v>
      </c>
      <c r="H60" s="73">
        <f>ORIGINAL!H60-'TOTAL PMTS'!M60</f>
        <v>0</v>
      </c>
      <c r="I60" s="73">
        <f>ORIGINAL!I60-'TOTAL PMTS'!N60</f>
        <v>0</v>
      </c>
      <c r="J60" s="73">
        <f>ORIGINAL!J60-'TOTAL PMTS'!O60</f>
        <v>0</v>
      </c>
      <c r="K60" s="73">
        <f>ORIGINAL!K60-'TOTAL PMTS'!P60</f>
        <v>0</v>
      </c>
      <c r="L60" s="73">
        <f>ORIGINAL!L60-'TOTAL PMTS'!Q60</f>
        <v>0</v>
      </c>
      <c r="M60" s="73">
        <f>ORIGINAL!M60-'TOTAL PMTS'!R60</f>
        <v>0</v>
      </c>
      <c r="N60" s="73">
        <f>ORIGINAL!N60-'TOTAL PMTS'!S60</f>
        <v>0</v>
      </c>
      <c r="O60" s="105">
        <f>ORIGINAL!O61-'TOTAL PMTS'!T60</f>
        <v>0</v>
      </c>
      <c r="P60" s="73">
        <f>ORIGINAL!P61-'TOTAL PMTS'!U60</f>
        <v>127750</v>
      </c>
      <c r="Q60" s="73">
        <f>ORIGINAL!Q61-'TOTAL PMTS'!V60</f>
        <v>0</v>
      </c>
      <c r="R60" s="73">
        <f>ORIGINAL!R61-'TOTAL PMTS'!W60</f>
        <v>0</v>
      </c>
      <c r="S60" s="73">
        <f>ORIGINAL!S61-'TOTAL PMTS'!X60</f>
        <v>0</v>
      </c>
      <c r="T60" s="106">
        <f>ORIGINAL!T61-'TOTAL PMTS'!Y60</f>
        <v>127750</v>
      </c>
      <c r="U60" s="73">
        <f>ORIGINAL!U61-'TOTAL PMTS'!Z60</f>
        <v>0</v>
      </c>
      <c r="V60" s="73">
        <f>ORIGINAL!V61-'TOTAL PMTS'!AA60</f>
        <v>0</v>
      </c>
      <c r="W60" s="73">
        <f>ORIGINAL!W61-'TOTAL PMTS'!AB60</f>
        <v>0</v>
      </c>
      <c r="X60" s="73">
        <f>ORIGINAL!X61-'TOTAL PMTS'!AC60</f>
        <v>56000</v>
      </c>
      <c r="Y60" s="107">
        <f>ORIGINAL!Y61-'TOTAL PMTS'!AD60</f>
        <v>56000</v>
      </c>
      <c r="Z60" s="73">
        <f>ORIGINAL!Z61-'TOTAL PMTS'!AE60</f>
        <v>0</v>
      </c>
      <c r="AA60" s="73">
        <f>ORIGINAL!AA61-'TOTAL PMTS'!AF60</f>
        <v>0</v>
      </c>
      <c r="AB60" s="73">
        <f>ORIGINAL!AB61-'TOTAL PMTS'!AG60</f>
        <v>6000</v>
      </c>
      <c r="AC60" s="110" t="e">
        <f t="shared" si="0"/>
        <v>#VALUE!</v>
      </c>
    </row>
    <row r="61" spans="1:29">
      <c r="A61" s="124" t="s">
        <v>71</v>
      </c>
      <c r="B61" s="125" t="s">
        <v>246</v>
      </c>
      <c r="C61" s="131" t="s">
        <v>181</v>
      </c>
      <c r="D61" s="104">
        <f>ORIGINAL!D61-'TOTAL PMTS'!I61</f>
        <v>518585</v>
      </c>
      <c r="E61" s="73" t="e">
        <f>ORIGINAL!E61-'TOTAL PMTS'!J61</f>
        <v>#VALUE!</v>
      </c>
      <c r="F61" s="73">
        <f>ORIGINAL!F61-'TOTAL PMTS'!K61</f>
        <v>0</v>
      </c>
      <c r="G61" s="73">
        <f>ORIGINAL!G61-'TOTAL PMTS'!L61</f>
        <v>0</v>
      </c>
      <c r="H61" s="73">
        <f>ORIGINAL!H61-'TOTAL PMTS'!M61</f>
        <v>0</v>
      </c>
      <c r="I61" s="73">
        <f>ORIGINAL!I61-'TOTAL PMTS'!N61</f>
        <v>0</v>
      </c>
      <c r="J61" s="73">
        <f>ORIGINAL!J61-'TOTAL PMTS'!O61</f>
        <v>0</v>
      </c>
      <c r="K61" s="73">
        <f>ORIGINAL!K61-'TOTAL PMTS'!P61</f>
        <v>0</v>
      </c>
      <c r="L61" s="73">
        <f>ORIGINAL!L61-'TOTAL PMTS'!Q61</f>
        <v>0</v>
      </c>
      <c r="M61" s="73">
        <f>ORIGINAL!M61-'TOTAL PMTS'!R61</f>
        <v>0</v>
      </c>
      <c r="N61" s="73">
        <f>ORIGINAL!N61-'TOTAL PMTS'!S61</f>
        <v>0</v>
      </c>
      <c r="O61" s="105">
        <f>ORIGINAL!O62-'TOTAL PMTS'!T61</f>
        <v>0</v>
      </c>
      <c r="P61" s="73">
        <f>ORIGINAL!P62-'TOTAL PMTS'!U61</f>
        <v>-127750</v>
      </c>
      <c r="Q61" s="73">
        <f>ORIGINAL!Q62-'TOTAL PMTS'!V61</f>
        <v>0</v>
      </c>
      <c r="R61" s="73">
        <f>ORIGINAL!R62-'TOTAL PMTS'!W61</f>
        <v>0</v>
      </c>
      <c r="S61" s="73">
        <f>ORIGINAL!S62-'TOTAL PMTS'!X61</f>
        <v>0</v>
      </c>
      <c r="T61" s="106">
        <f>ORIGINAL!T62-'TOTAL PMTS'!Y61</f>
        <v>-127750</v>
      </c>
      <c r="U61" s="73">
        <f>ORIGINAL!U62-'TOTAL PMTS'!Z61</f>
        <v>0</v>
      </c>
      <c r="V61" s="73">
        <f>ORIGINAL!V62-'TOTAL PMTS'!AA61</f>
        <v>0</v>
      </c>
      <c r="W61" s="73">
        <f>ORIGINAL!W62-'TOTAL PMTS'!AB61</f>
        <v>0</v>
      </c>
      <c r="X61" s="73">
        <f>ORIGINAL!X62-'TOTAL PMTS'!AC61</f>
        <v>-56000</v>
      </c>
      <c r="Y61" s="107">
        <f>ORIGINAL!Y62-'TOTAL PMTS'!AD61</f>
        <v>-56000</v>
      </c>
      <c r="Z61" s="73">
        <f>ORIGINAL!Z62-'TOTAL PMTS'!AE61</f>
        <v>0</v>
      </c>
      <c r="AA61" s="73">
        <f>ORIGINAL!AA62-'TOTAL PMTS'!AF61</f>
        <v>0</v>
      </c>
      <c r="AB61" s="73">
        <f>ORIGINAL!AB62-'TOTAL PMTS'!AG61</f>
        <v>0</v>
      </c>
      <c r="AC61" s="110" t="e">
        <f t="shared" si="0"/>
        <v>#VALUE!</v>
      </c>
    </row>
    <row r="62" spans="1:29">
      <c r="A62" s="124" t="s">
        <v>72</v>
      </c>
      <c r="B62" s="125" t="s">
        <v>247</v>
      </c>
      <c r="C62" s="127" t="s">
        <v>185</v>
      </c>
      <c r="D62" s="104">
        <f>ORIGINAL!D62-'TOTAL PMTS'!I62</f>
        <v>440130</v>
      </c>
      <c r="E62" s="73" t="e">
        <f>ORIGINAL!E62-'TOTAL PMTS'!J62</f>
        <v>#VALUE!</v>
      </c>
      <c r="F62" s="73">
        <f>ORIGINAL!F62-'TOTAL PMTS'!K62</f>
        <v>0</v>
      </c>
      <c r="G62" s="73">
        <f>ORIGINAL!G62-'TOTAL PMTS'!L62</f>
        <v>0</v>
      </c>
      <c r="H62" s="73">
        <f>ORIGINAL!H62-'TOTAL PMTS'!M62</f>
        <v>0</v>
      </c>
      <c r="I62" s="73">
        <f>ORIGINAL!I62-'TOTAL PMTS'!N62</f>
        <v>0</v>
      </c>
      <c r="J62" s="73">
        <f>ORIGINAL!J62-'TOTAL PMTS'!O62</f>
        <v>0</v>
      </c>
      <c r="K62" s="73">
        <f>ORIGINAL!K62-'TOTAL PMTS'!P62</f>
        <v>0</v>
      </c>
      <c r="L62" s="73">
        <f>ORIGINAL!L62-'TOTAL PMTS'!Q62</f>
        <v>0</v>
      </c>
      <c r="M62" s="73">
        <f>ORIGINAL!M62-'TOTAL PMTS'!R62</f>
        <v>0</v>
      </c>
      <c r="N62" s="73">
        <f>ORIGINAL!N62-'TOTAL PMTS'!S62</f>
        <v>0</v>
      </c>
      <c r="O62" s="105">
        <f>ORIGINAL!O63-'TOTAL PMTS'!T62</f>
        <v>0</v>
      </c>
      <c r="P62" s="73">
        <f>ORIGINAL!P63-'TOTAL PMTS'!U62</f>
        <v>0</v>
      </c>
      <c r="Q62" s="73">
        <f>ORIGINAL!Q63-'TOTAL PMTS'!V62</f>
        <v>0</v>
      </c>
      <c r="R62" s="73">
        <f>ORIGINAL!R63-'TOTAL PMTS'!W62</f>
        <v>0</v>
      </c>
      <c r="S62" s="73">
        <f>ORIGINAL!S63-'TOTAL PMTS'!X62</f>
        <v>0</v>
      </c>
      <c r="T62" s="106">
        <f>ORIGINAL!T63-'TOTAL PMTS'!Y62</f>
        <v>0</v>
      </c>
      <c r="U62" s="73">
        <f>ORIGINAL!U63-'TOTAL PMTS'!Z62</f>
        <v>0</v>
      </c>
      <c r="V62" s="73">
        <f>ORIGINAL!V63-'TOTAL PMTS'!AA62</f>
        <v>0</v>
      </c>
      <c r="W62" s="73">
        <f>ORIGINAL!W63-'TOTAL PMTS'!AB62</f>
        <v>0</v>
      </c>
      <c r="X62" s="73">
        <f>ORIGINAL!X63-'TOTAL PMTS'!AC62</f>
        <v>0</v>
      </c>
      <c r="Y62" s="107">
        <f>ORIGINAL!Y63-'TOTAL PMTS'!AD62</f>
        <v>0</v>
      </c>
      <c r="Z62" s="73">
        <f>ORIGINAL!Z63-'TOTAL PMTS'!AE62</f>
        <v>0</v>
      </c>
      <c r="AA62" s="73">
        <f>ORIGINAL!AA63-'TOTAL PMTS'!AF62</f>
        <v>0</v>
      </c>
      <c r="AB62" s="73">
        <f>ORIGINAL!AB63-'TOTAL PMTS'!AG62</f>
        <v>0</v>
      </c>
      <c r="AC62" s="110" t="e">
        <f t="shared" si="0"/>
        <v>#VALUE!</v>
      </c>
    </row>
    <row r="63" spans="1:29">
      <c r="A63" s="124" t="s">
        <v>73</v>
      </c>
      <c r="B63" s="125" t="s">
        <v>248</v>
      </c>
      <c r="C63" s="129" t="s">
        <v>187</v>
      </c>
      <c r="D63" s="104">
        <f>ORIGINAL!D63-'TOTAL PMTS'!I63</f>
        <v>109664</v>
      </c>
      <c r="E63" s="73" t="e">
        <f>ORIGINAL!E63-'TOTAL PMTS'!J63</f>
        <v>#VALUE!</v>
      </c>
      <c r="F63" s="73">
        <f>ORIGINAL!F63-'TOTAL PMTS'!K63</f>
        <v>0</v>
      </c>
      <c r="G63" s="73">
        <f>ORIGINAL!G63-'TOTAL PMTS'!L63</f>
        <v>0</v>
      </c>
      <c r="H63" s="73">
        <f>ORIGINAL!H63-'TOTAL PMTS'!M63</f>
        <v>0</v>
      </c>
      <c r="I63" s="73">
        <f>ORIGINAL!I63-'TOTAL PMTS'!N63</f>
        <v>0</v>
      </c>
      <c r="J63" s="73">
        <f>ORIGINAL!J63-'TOTAL PMTS'!O63</f>
        <v>0</v>
      </c>
      <c r="K63" s="73">
        <f>ORIGINAL!K63-'TOTAL PMTS'!P63</f>
        <v>0</v>
      </c>
      <c r="L63" s="73">
        <f>ORIGINAL!L63-'TOTAL PMTS'!Q63</f>
        <v>0</v>
      </c>
      <c r="M63" s="73">
        <f>ORIGINAL!M63-'TOTAL PMTS'!R63</f>
        <v>0</v>
      </c>
      <c r="N63" s="73">
        <f>ORIGINAL!N63-'TOTAL PMTS'!S63</f>
        <v>0</v>
      </c>
      <c r="O63" s="105">
        <f>ORIGINAL!O64-'TOTAL PMTS'!T63</f>
        <v>0</v>
      </c>
      <c r="P63" s="73">
        <f>ORIGINAL!P64-'TOTAL PMTS'!U63</f>
        <v>0</v>
      </c>
      <c r="Q63" s="73">
        <f>ORIGINAL!Q64-'TOTAL PMTS'!V63</f>
        <v>0</v>
      </c>
      <c r="R63" s="73">
        <f>ORIGINAL!R64-'TOTAL PMTS'!W63</f>
        <v>0</v>
      </c>
      <c r="S63" s="73">
        <f>ORIGINAL!S64-'TOTAL PMTS'!X63</f>
        <v>0</v>
      </c>
      <c r="T63" s="106">
        <f>ORIGINAL!T64-'TOTAL PMTS'!Y63</f>
        <v>0</v>
      </c>
      <c r="U63" s="73">
        <f>ORIGINAL!U64-'TOTAL PMTS'!Z63</f>
        <v>0</v>
      </c>
      <c r="V63" s="73">
        <f>ORIGINAL!V64-'TOTAL PMTS'!AA63</f>
        <v>0</v>
      </c>
      <c r="W63" s="73">
        <f>ORIGINAL!W64-'TOTAL PMTS'!AB63</f>
        <v>0</v>
      </c>
      <c r="X63" s="73">
        <f>ORIGINAL!X64-'TOTAL PMTS'!AC63</f>
        <v>0</v>
      </c>
      <c r="Y63" s="107">
        <f>ORIGINAL!Y64-'TOTAL PMTS'!AD63</f>
        <v>0</v>
      </c>
      <c r="Z63" s="73">
        <f>ORIGINAL!Z64-'TOTAL PMTS'!AE63</f>
        <v>0</v>
      </c>
      <c r="AA63" s="73">
        <f>ORIGINAL!AA64-'TOTAL PMTS'!AF63</f>
        <v>0</v>
      </c>
      <c r="AB63" s="73">
        <f>ORIGINAL!AB64-'TOTAL PMTS'!AG63</f>
        <v>0</v>
      </c>
      <c r="AC63" s="110" t="e">
        <f t="shared" si="0"/>
        <v>#VALUE!</v>
      </c>
    </row>
    <row r="64" spans="1:29">
      <c r="A64" s="124" t="s">
        <v>74</v>
      </c>
      <c r="B64" s="125" t="s">
        <v>249</v>
      </c>
      <c r="C64" s="130" t="s">
        <v>190</v>
      </c>
      <c r="D64" s="104">
        <f>ORIGINAL!D64-'TOTAL PMTS'!I64</f>
        <v>423966</v>
      </c>
      <c r="E64" s="73" t="e">
        <f>ORIGINAL!E64-'TOTAL PMTS'!J64</f>
        <v>#VALUE!</v>
      </c>
      <c r="F64" s="73">
        <f>ORIGINAL!F64-'TOTAL PMTS'!K64</f>
        <v>0</v>
      </c>
      <c r="G64" s="73">
        <f>ORIGINAL!G64-'TOTAL PMTS'!L64</f>
        <v>0</v>
      </c>
      <c r="H64" s="73">
        <f>ORIGINAL!H64-'TOTAL PMTS'!M64</f>
        <v>0</v>
      </c>
      <c r="I64" s="73">
        <f>ORIGINAL!I64-'TOTAL PMTS'!N64</f>
        <v>0</v>
      </c>
      <c r="J64" s="73">
        <f>ORIGINAL!J64-'TOTAL PMTS'!O64</f>
        <v>0</v>
      </c>
      <c r="K64" s="73">
        <f>ORIGINAL!K64-'TOTAL PMTS'!P64</f>
        <v>0</v>
      </c>
      <c r="L64" s="73">
        <f>ORIGINAL!L64-'TOTAL PMTS'!Q64</f>
        <v>0</v>
      </c>
      <c r="M64" s="73">
        <f>ORIGINAL!M64-'TOTAL PMTS'!R64</f>
        <v>0</v>
      </c>
      <c r="N64" s="73">
        <f>ORIGINAL!N64-'TOTAL PMTS'!S64</f>
        <v>0</v>
      </c>
      <c r="O64" s="105">
        <f>ORIGINAL!O65-'TOTAL PMTS'!T64</f>
        <v>0</v>
      </c>
      <c r="P64" s="73">
        <f>ORIGINAL!P65-'TOTAL PMTS'!U64</f>
        <v>0</v>
      </c>
      <c r="Q64" s="73">
        <f>ORIGINAL!Q65-'TOTAL PMTS'!V64</f>
        <v>0</v>
      </c>
      <c r="R64" s="73">
        <f>ORIGINAL!R65-'TOTAL PMTS'!W64</f>
        <v>0</v>
      </c>
      <c r="S64" s="73">
        <f>ORIGINAL!S65-'TOTAL PMTS'!X64</f>
        <v>0</v>
      </c>
      <c r="T64" s="106">
        <f>ORIGINAL!T65-'TOTAL PMTS'!Y64</f>
        <v>0</v>
      </c>
      <c r="U64" s="73">
        <f>ORIGINAL!U65-'TOTAL PMTS'!Z64</f>
        <v>0</v>
      </c>
      <c r="V64" s="73">
        <f>ORIGINAL!V65-'TOTAL PMTS'!AA64</f>
        <v>54134</v>
      </c>
      <c r="W64" s="73">
        <f>ORIGINAL!W65-'TOTAL PMTS'!AB64</f>
        <v>0</v>
      </c>
      <c r="X64" s="73">
        <f>ORIGINAL!X65-'TOTAL PMTS'!AC64</f>
        <v>0</v>
      </c>
      <c r="Y64" s="107">
        <f>ORIGINAL!Y65-'TOTAL PMTS'!AD64</f>
        <v>54134</v>
      </c>
      <c r="Z64" s="73">
        <f>ORIGINAL!Z65-'TOTAL PMTS'!AE64</f>
        <v>0</v>
      </c>
      <c r="AA64" s="73">
        <f>ORIGINAL!AA65-'TOTAL PMTS'!AF64</f>
        <v>0</v>
      </c>
      <c r="AB64" s="73">
        <f>ORIGINAL!AB65-'TOTAL PMTS'!AG64</f>
        <v>0</v>
      </c>
      <c r="AC64" s="110" t="e">
        <f t="shared" si="0"/>
        <v>#VALUE!</v>
      </c>
    </row>
    <row r="65" spans="1:29">
      <c r="A65" s="124" t="s">
        <v>75</v>
      </c>
      <c r="B65" s="125" t="s">
        <v>250</v>
      </c>
      <c r="C65" s="127" t="s">
        <v>185</v>
      </c>
      <c r="D65" s="104">
        <f>ORIGINAL!D65-'TOTAL PMTS'!I65</f>
        <v>200289</v>
      </c>
      <c r="E65" s="73" t="e">
        <f>ORIGINAL!E65-'TOTAL PMTS'!J65</f>
        <v>#VALUE!</v>
      </c>
      <c r="F65" s="73">
        <f>ORIGINAL!F65-'TOTAL PMTS'!K65</f>
        <v>0</v>
      </c>
      <c r="G65" s="73">
        <f>ORIGINAL!G65-'TOTAL PMTS'!L65</f>
        <v>0</v>
      </c>
      <c r="H65" s="73">
        <f>ORIGINAL!H65-'TOTAL PMTS'!M65</f>
        <v>0</v>
      </c>
      <c r="I65" s="73">
        <f>ORIGINAL!I65-'TOTAL PMTS'!N65</f>
        <v>0</v>
      </c>
      <c r="J65" s="73">
        <f>ORIGINAL!J65-'TOTAL PMTS'!O65</f>
        <v>0</v>
      </c>
      <c r="K65" s="73">
        <f>ORIGINAL!K65-'TOTAL PMTS'!P65</f>
        <v>0</v>
      </c>
      <c r="L65" s="73">
        <f>ORIGINAL!L65-'TOTAL PMTS'!Q65</f>
        <v>0</v>
      </c>
      <c r="M65" s="73">
        <f>ORIGINAL!M65-'TOTAL PMTS'!R65</f>
        <v>0</v>
      </c>
      <c r="N65" s="73">
        <f>ORIGINAL!N65-'TOTAL PMTS'!S65</f>
        <v>0</v>
      </c>
      <c r="O65" s="105">
        <f>ORIGINAL!O66-'TOTAL PMTS'!T65</f>
        <v>0</v>
      </c>
      <c r="P65" s="73">
        <f>ORIGINAL!P66-'TOTAL PMTS'!U65</f>
        <v>0</v>
      </c>
      <c r="Q65" s="73">
        <f>ORIGINAL!Q66-'TOTAL PMTS'!V65</f>
        <v>0</v>
      </c>
      <c r="R65" s="73">
        <f>ORIGINAL!R66-'TOTAL PMTS'!W65</f>
        <v>0</v>
      </c>
      <c r="S65" s="73">
        <f>ORIGINAL!S66-'TOTAL PMTS'!X65</f>
        <v>0</v>
      </c>
      <c r="T65" s="106">
        <f>ORIGINAL!T66-'TOTAL PMTS'!Y65</f>
        <v>0</v>
      </c>
      <c r="U65" s="73">
        <f>ORIGINAL!U66-'TOTAL PMTS'!Z65</f>
        <v>0</v>
      </c>
      <c r="V65" s="73">
        <f>ORIGINAL!V66-'TOTAL PMTS'!AA65</f>
        <v>-54134</v>
      </c>
      <c r="W65" s="73">
        <f>ORIGINAL!W66-'TOTAL PMTS'!AB65</f>
        <v>0</v>
      </c>
      <c r="X65" s="73">
        <f>ORIGINAL!X66-'TOTAL PMTS'!AC65</f>
        <v>0</v>
      </c>
      <c r="Y65" s="107">
        <f>ORIGINAL!Y66-'TOTAL PMTS'!AD65</f>
        <v>-54134</v>
      </c>
      <c r="Z65" s="73">
        <f>ORIGINAL!Z66-'TOTAL PMTS'!AE65</f>
        <v>0</v>
      </c>
      <c r="AA65" s="73">
        <f>ORIGINAL!AA66-'TOTAL PMTS'!AF65</f>
        <v>0</v>
      </c>
      <c r="AB65" s="73">
        <f>ORIGINAL!AB66-'TOTAL PMTS'!AG65</f>
        <v>0</v>
      </c>
      <c r="AC65" s="110" t="e">
        <f t="shared" si="0"/>
        <v>#VALUE!</v>
      </c>
    </row>
    <row r="66" spans="1:29">
      <c r="A66" s="124" t="s">
        <v>76</v>
      </c>
      <c r="B66" s="125" t="s">
        <v>251</v>
      </c>
      <c r="C66" s="127" t="s">
        <v>185</v>
      </c>
      <c r="D66" s="104">
        <f>ORIGINAL!D66-'TOTAL PMTS'!I66</f>
        <v>241373</v>
      </c>
      <c r="E66" s="73" t="e">
        <f>ORIGINAL!E66-'TOTAL PMTS'!J66</f>
        <v>#VALUE!</v>
      </c>
      <c r="F66" s="73">
        <f>ORIGINAL!F66-'TOTAL PMTS'!K66</f>
        <v>0</v>
      </c>
      <c r="G66" s="73">
        <f>ORIGINAL!G66-'TOTAL PMTS'!L66</f>
        <v>0</v>
      </c>
      <c r="H66" s="73">
        <f>ORIGINAL!H66-'TOTAL PMTS'!M66</f>
        <v>0</v>
      </c>
      <c r="I66" s="73">
        <f>ORIGINAL!I66-'TOTAL PMTS'!N66</f>
        <v>0</v>
      </c>
      <c r="J66" s="73">
        <f>ORIGINAL!J66-'TOTAL PMTS'!O66</f>
        <v>0</v>
      </c>
      <c r="K66" s="73">
        <f>ORIGINAL!K66-'TOTAL PMTS'!P66</f>
        <v>0</v>
      </c>
      <c r="L66" s="73">
        <f>ORIGINAL!L66-'TOTAL PMTS'!Q66</f>
        <v>0</v>
      </c>
      <c r="M66" s="73">
        <f>ORIGINAL!M66-'TOTAL PMTS'!R66</f>
        <v>0</v>
      </c>
      <c r="N66" s="73">
        <f>ORIGINAL!N66-'TOTAL PMTS'!S66</f>
        <v>0</v>
      </c>
      <c r="O66" s="105">
        <f>ORIGINAL!O67-'TOTAL PMTS'!T66</f>
        <v>925932</v>
      </c>
      <c r="P66" s="73">
        <f>ORIGINAL!P67-'TOTAL PMTS'!U66</f>
        <v>0</v>
      </c>
      <c r="Q66" s="73">
        <f>ORIGINAL!Q67-'TOTAL PMTS'!V66</f>
        <v>0</v>
      </c>
      <c r="R66" s="73">
        <f>ORIGINAL!R67-'TOTAL PMTS'!W66</f>
        <v>0</v>
      </c>
      <c r="S66" s="73">
        <f>ORIGINAL!S67-'TOTAL PMTS'!X66</f>
        <v>0</v>
      </c>
      <c r="T66" s="106">
        <f>ORIGINAL!T67-'TOTAL PMTS'!Y66</f>
        <v>0</v>
      </c>
      <c r="U66" s="73">
        <f>ORIGINAL!U67-'TOTAL PMTS'!Z66</f>
        <v>0</v>
      </c>
      <c r="V66" s="73">
        <f>ORIGINAL!V67-'TOTAL PMTS'!AA66</f>
        <v>483919</v>
      </c>
      <c r="W66" s="73">
        <f>ORIGINAL!W67-'TOTAL PMTS'!AB66</f>
        <v>0</v>
      </c>
      <c r="X66" s="73">
        <f>ORIGINAL!X67-'TOTAL PMTS'!AC66</f>
        <v>0</v>
      </c>
      <c r="Y66" s="107">
        <f>ORIGINAL!Y67-'TOTAL PMTS'!AD66</f>
        <v>483919</v>
      </c>
      <c r="Z66" s="73">
        <f>ORIGINAL!Z67-'TOTAL PMTS'!AE66</f>
        <v>0</v>
      </c>
      <c r="AA66" s="73">
        <f>ORIGINAL!AA67-'TOTAL PMTS'!AF66</f>
        <v>0</v>
      </c>
      <c r="AB66" s="73">
        <f>ORIGINAL!AB67-'TOTAL PMTS'!AG66</f>
        <v>0</v>
      </c>
      <c r="AC66" s="110" t="e">
        <f t="shared" si="0"/>
        <v>#VALUE!</v>
      </c>
    </row>
    <row r="67" spans="1:29">
      <c r="A67" s="124" t="s">
        <v>77</v>
      </c>
      <c r="B67" s="125" t="s">
        <v>252</v>
      </c>
      <c r="C67" s="131" t="s">
        <v>181</v>
      </c>
      <c r="D67" s="104">
        <f>ORIGINAL!D67-'TOTAL PMTS'!I67</f>
        <v>8286547</v>
      </c>
      <c r="E67" s="73" t="e">
        <f>ORIGINAL!E67-'TOTAL PMTS'!J67</f>
        <v>#VALUE!</v>
      </c>
      <c r="F67" s="73">
        <f>ORIGINAL!F67-'TOTAL PMTS'!K67</f>
        <v>0</v>
      </c>
      <c r="G67" s="73">
        <f>ORIGINAL!G67-'TOTAL PMTS'!L67</f>
        <v>0</v>
      </c>
      <c r="H67" s="73">
        <f>ORIGINAL!H67-'TOTAL PMTS'!M67</f>
        <v>0</v>
      </c>
      <c r="I67" s="73">
        <f>ORIGINAL!I67-'TOTAL PMTS'!N67</f>
        <v>0</v>
      </c>
      <c r="J67" s="73">
        <f>ORIGINAL!J67-'TOTAL PMTS'!O67</f>
        <v>0</v>
      </c>
      <c r="K67" s="73">
        <f>ORIGINAL!K67-'TOTAL PMTS'!P67</f>
        <v>0</v>
      </c>
      <c r="L67" s="73">
        <f>ORIGINAL!L67-'TOTAL PMTS'!Q67</f>
        <v>0</v>
      </c>
      <c r="M67" s="73">
        <f>ORIGINAL!M67-'TOTAL PMTS'!R67</f>
        <v>0</v>
      </c>
      <c r="N67" s="73">
        <f>ORIGINAL!N67-'TOTAL PMTS'!S67</f>
        <v>0</v>
      </c>
      <c r="O67" s="105">
        <f>ORIGINAL!O68-'TOTAL PMTS'!T67</f>
        <v>-925932</v>
      </c>
      <c r="P67" s="73">
        <f>ORIGINAL!P68-'TOTAL PMTS'!U67</f>
        <v>0</v>
      </c>
      <c r="Q67" s="73">
        <f>ORIGINAL!Q68-'TOTAL PMTS'!V67</f>
        <v>0</v>
      </c>
      <c r="R67" s="73">
        <f>ORIGINAL!R68-'TOTAL PMTS'!W67</f>
        <v>0</v>
      </c>
      <c r="S67" s="73">
        <f>ORIGINAL!S68-'TOTAL PMTS'!X67</f>
        <v>0</v>
      </c>
      <c r="T67" s="106">
        <f>ORIGINAL!T68-'TOTAL PMTS'!Y67</f>
        <v>0</v>
      </c>
      <c r="U67" s="73">
        <f>ORIGINAL!U68-'TOTAL PMTS'!Z67</f>
        <v>0</v>
      </c>
      <c r="V67" s="73">
        <f>ORIGINAL!V68-'TOTAL PMTS'!AA67</f>
        <v>-483919</v>
      </c>
      <c r="W67" s="73">
        <f>ORIGINAL!W68-'TOTAL PMTS'!AB67</f>
        <v>0</v>
      </c>
      <c r="X67" s="73">
        <f>ORIGINAL!X68-'TOTAL PMTS'!AC67</f>
        <v>0</v>
      </c>
      <c r="Y67" s="107">
        <f>ORIGINAL!Y68-'TOTAL PMTS'!AD67</f>
        <v>-483919</v>
      </c>
      <c r="Z67" s="73">
        <f>ORIGINAL!Z68-'TOTAL PMTS'!AE67</f>
        <v>0</v>
      </c>
      <c r="AA67" s="73">
        <f>ORIGINAL!AA68-'TOTAL PMTS'!AF67</f>
        <v>0</v>
      </c>
      <c r="AB67" s="73">
        <f>ORIGINAL!AB68-'TOTAL PMTS'!AG67</f>
        <v>0</v>
      </c>
      <c r="AC67" s="110" t="e">
        <f t="shared" ref="AC67:AC130" si="1">SUM(D67:K67)+O67+T67+SUM(Y67:AB67)</f>
        <v>#VALUE!</v>
      </c>
    </row>
    <row r="68" spans="1:29">
      <c r="A68" s="124" t="s">
        <v>78</v>
      </c>
      <c r="B68" s="125" t="s">
        <v>253</v>
      </c>
      <c r="C68" s="130" t="s">
        <v>190</v>
      </c>
      <c r="D68" s="104">
        <f>ORIGINAL!D68-'TOTAL PMTS'!I68</f>
        <v>272622</v>
      </c>
      <c r="E68" s="73" t="e">
        <f>ORIGINAL!E68-'TOTAL PMTS'!J68</f>
        <v>#VALUE!</v>
      </c>
      <c r="F68" s="73">
        <f>ORIGINAL!F68-'TOTAL PMTS'!K68</f>
        <v>0</v>
      </c>
      <c r="G68" s="73">
        <f>ORIGINAL!G68-'TOTAL PMTS'!L68</f>
        <v>0</v>
      </c>
      <c r="H68" s="73">
        <f>ORIGINAL!H68-'TOTAL PMTS'!M68</f>
        <v>0</v>
      </c>
      <c r="I68" s="73">
        <f>ORIGINAL!I68-'TOTAL PMTS'!N68</f>
        <v>0</v>
      </c>
      <c r="J68" s="73">
        <f>ORIGINAL!J68-'TOTAL PMTS'!O68</f>
        <v>0</v>
      </c>
      <c r="K68" s="73">
        <f>ORIGINAL!K68-'TOTAL PMTS'!P68</f>
        <v>0</v>
      </c>
      <c r="L68" s="73">
        <f>ORIGINAL!L68-'TOTAL PMTS'!Q68</f>
        <v>0</v>
      </c>
      <c r="M68" s="73">
        <f>ORIGINAL!M68-'TOTAL PMTS'!R68</f>
        <v>0</v>
      </c>
      <c r="N68" s="73">
        <f>ORIGINAL!N68-'TOTAL PMTS'!S68</f>
        <v>0</v>
      </c>
      <c r="O68" s="105">
        <f>ORIGINAL!O69-'TOTAL PMTS'!T68</f>
        <v>0</v>
      </c>
      <c r="P68" s="73">
        <f>ORIGINAL!P69-'TOTAL PMTS'!U68</f>
        <v>0</v>
      </c>
      <c r="Q68" s="73">
        <f>ORIGINAL!Q69-'TOTAL PMTS'!V68</f>
        <v>0</v>
      </c>
      <c r="R68" s="73">
        <f>ORIGINAL!R69-'TOTAL PMTS'!W68</f>
        <v>0</v>
      </c>
      <c r="S68" s="73">
        <f>ORIGINAL!S69-'TOTAL PMTS'!X68</f>
        <v>0</v>
      </c>
      <c r="T68" s="106">
        <f>ORIGINAL!T69-'TOTAL PMTS'!Y68</f>
        <v>0</v>
      </c>
      <c r="U68" s="73">
        <f>ORIGINAL!U69-'TOTAL PMTS'!Z68</f>
        <v>0</v>
      </c>
      <c r="V68" s="73">
        <f>ORIGINAL!V69-'TOTAL PMTS'!AA68</f>
        <v>0</v>
      </c>
      <c r="W68" s="73">
        <f>ORIGINAL!W69-'TOTAL PMTS'!AB68</f>
        <v>0</v>
      </c>
      <c r="X68" s="73">
        <f>ORIGINAL!X69-'TOTAL PMTS'!AC68</f>
        <v>0</v>
      </c>
      <c r="Y68" s="107">
        <f>ORIGINAL!Y69-'TOTAL PMTS'!AD68</f>
        <v>0</v>
      </c>
      <c r="Z68" s="73">
        <f>ORIGINAL!Z69-'TOTAL PMTS'!AE68</f>
        <v>0</v>
      </c>
      <c r="AA68" s="73">
        <f>ORIGINAL!AA69-'TOTAL PMTS'!AF68</f>
        <v>-10000</v>
      </c>
      <c r="AB68" s="73">
        <f>ORIGINAL!AB69-'TOTAL PMTS'!AG68</f>
        <v>0</v>
      </c>
      <c r="AC68" s="110" t="e">
        <f t="shared" si="1"/>
        <v>#VALUE!</v>
      </c>
    </row>
    <row r="69" spans="1:29">
      <c r="A69" s="124" t="s">
        <v>79</v>
      </c>
      <c r="B69" s="125" t="s">
        <v>254</v>
      </c>
      <c r="C69" s="129" t="s">
        <v>187</v>
      </c>
      <c r="D69" s="104">
        <f>ORIGINAL!D69-'TOTAL PMTS'!I69</f>
        <v>43384</v>
      </c>
      <c r="E69" s="73" t="e">
        <f>ORIGINAL!E69-'TOTAL PMTS'!J69</f>
        <v>#VALUE!</v>
      </c>
      <c r="F69" s="73">
        <f>ORIGINAL!F69-'TOTAL PMTS'!K69</f>
        <v>0</v>
      </c>
      <c r="G69" s="73">
        <f>ORIGINAL!G69-'TOTAL PMTS'!L69</f>
        <v>0</v>
      </c>
      <c r="H69" s="73">
        <f>ORIGINAL!H69-'TOTAL PMTS'!M69</f>
        <v>0</v>
      </c>
      <c r="I69" s="73">
        <f>ORIGINAL!I69-'TOTAL PMTS'!N69</f>
        <v>0</v>
      </c>
      <c r="J69" s="73">
        <f>ORIGINAL!J69-'TOTAL PMTS'!O69</f>
        <v>0</v>
      </c>
      <c r="K69" s="73">
        <f>ORIGINAL!K69-'TOTAL PMTS'!P69</f>
        <v>0</v>
      </c>
      <c r="L69" s="73">
        <f>ORIGINAL!L69-'TOTAL PMTS'!Q69</f>
        <v>0</v>
      </c>
      <c r="M69" s="73">
        <f>ORIGINAL!M69-'TOTAL PMTS'!R69</f>
        <v>0</v>
      </c>
      <c r="N69" s="73">
        <f>ORIGINAL!N69-'TOTAL PMTS'!S69</f>
        <v>0</v>
      </c>
      <c r="O69" s="105">
        <f>ORIGINAL!O70-'TOTAL PMTS'!T69</f>
        <v>85000</v>
      </c>
      <c r="P69" s="73">
        <f>ORIGINAL!P70-'TOTAL PMTS'!U69</f>
        <v>0</v>
      </c>
      <c r="Q69" s="73">
        <f>ORIGINAL!Q70-'TOTAL PMTS'!V69</f>
        <v>0</v>
      </c>
      <c r="R69" s="73">
        <f>ORIGINAL!R70-'TOTAL PMTS'!W69</f>
        <v>0</v>
      </c>
      <c r="S69" s="73">
        <f>ORIGINAL!S70-'TOTAL PMTS'!X69</f>
        <v>0</v>
      </c>
      <c r="T69" s="106">
        <f>ORIGINAL!T70-'TOTAL PMTS'!Y69</f>
        <v>0</v>
      </c>
      <c r="U69" s="73">
        <f>ORIGINAL!U70-'TOTAL PMTS'!Z69</f>
        <v>0</v>
      </c>
      <c r="V69" s="73">
        <f>ORIGINAL!V70-'TOTAL PMTS'!AA69</f>
        <v>0</v>
      </c>
      <c r="W69" s="73">
        <f>ORIGINAL!W70-'TOTAL PMTS'!AB69</f>
        <v>0</v>
      </c>
      <c r="X69" s="73">
        <f>ORIGINAL!X70-'TOTAL PMTS'!AC69</f>
        <v>0</v>
      </c>
      <c r="Y69" s="107">
        <f>ORIGINAL!Y70-'TOTAL PMTS'!AD69</f>
        <v>0</v>
      </c>
      <c r="Z69" s="73">
        <f>ORIGINAL!Z70-'TOTAL PMTS'!AE69</f>
        <v>0</v>
      </c>
      <c r="AA69" s="73">
        <f>ORIGINAL!AA70-'TOTAL PMTS'!AF69</f>
        <v>0</v>
      </c>
      <c r="AB69" s="73">
        <f>ORIGINAL!AB70-'TOTAL PMTS'!AG69</f>
        <v>7110</v>
      </c>
      <c r="AC69" s="110" t="e">
        <f t="shared" si="1"/>
        <v>#VALUE!</v>
      </c>
    </row>
    <row r="70" spans="1:29">
      <c r="A70" s="124" t="s">
        <v>80</v>
      </c>
      <c r="B70" s="125" t="s">
        <v>255</v>
      </c>
      <c r="C70" s="131" t="s">
        <v>181</v>
      </c>
      <c r="D70" s="104">
        <f>ORIGINAL!D70-'TOTAL PMTS'!I70</f>
        <v>460784</v>
      </c>
      <c r="E70" s="73" t="e">
        <f>ORIGINAL!E70-'TOTAL PMTS'!J70</f>
        <v>#VALUE!</v>
      </c>
      <c r="F70" s="73">
        <f>ORIGINAL!F70-'TOTAL PMTS'!K70</f>
        <v>0</v>
      </c>
      <c r="G70" s="73">
        <f>ORIGINAL!G70-'TOTAL PMTS'!L70</f>
        <v>0</v>
      </c>
      <c r="H70" s="73">
        <f>ORIGINAL!H70-'TOTAL PMTS'!M70</f>
        <v>0</v>
      </c>
      <c r="I70" s="73">
        <f>ORIGINAL!I70-'TOTAL PMTS'!N70</f>
        <v>0</v>
      </c>
      <c r="J70" s="73">
        <f>ORIGINAL!J70-'TOTAL PMTS'!O70</f>
        <v>0</v>
      </c>
      <c r="K70" s="73">
        <f>ORIGINAL!K70-'TOTAL PMTS'!P70</f>
        <v>0</v>
      </c>
      <c r="L70" s="73">
        <f>ORIGINAL!L70-'TOTAL PMTS'!Q70</f>
        <v>0</v>
      </c>
      <c r="M70" s="73">
        <f>ORIGINAL!M70-'TOTAL PMTS'!R70</f>
        <v>0</v>
      </c>
      <c r="N70" s="73">
        <f>ORIGINAL!N70-'TOTAL PMTS'!S70</f>
        <v>0</v>
      </c>
      <c r="O70" s="105">
        <f>ORIGINAL!O71-'TOTAL PMTS'!T70</f>
        <v>-85000</v>
      </c>
      <c r="P70" s="73">
        <f>ORIGINAL!P71-'TOTAL PMTS'!U70</f>
        <v>0</v>
      </c>
      <c r="Q70" s="73">
        <f>ORIGINAL!Q71-'TOTAL PMTS'!V70</f>
        <v>0</v>
      </c>
      <c r="R70" s="73">
        <f>ORIGINAL!R71-'TOTAL PMTS'!W70</f>
        <v>0</v>
      </c>
      <c r="S70" s="73">
        <f>ORIGINAL!S71-'TOTAL PMTS'!X70</f>
        <v>0</v>
      </c>
      <c r="T70" s="106">
        <f>ORIGINAL!T71-'TOTAL PMTS'!Y70</f>
        <v>0</v>
      </c>
      <c r="U70" s="73">
        <f>ORIGINAL!U71-'TOTAL PMTS'!Z70</f>
        <v>0</v>
      </c>
      <c r="V70" s="73">
        <f>ORIGINAL!V71-'TOTAL PMTS'!AA70</f>
        <v>0</v>
      </c>
      <c r="W70" s="73">
        <f>ORIGINAL!W71-'TOTAL PMTS'!AB70</f>
        <v>0</v>
      </c>
      <c r="X70" s="73">
        <f>ORIGINAL!X71-'TOTAL PMTS'!AC70</f>
        <v>0</v>
      </c>
      <c r="Y70" s="107">
        <f>ORIGINAL!Y71-'TOTAL PMTS'!AD70</f>
        <v>0</v>
      </c>
      <c r="Z70" s="73">
        <f>ORIGINAL!Z71-'TOTAL PMTS'!AE70</f>
        <v>0</v>
      </c>
      <c r="AA70" s="73">
        <f>ORIGINAL!AA71-'TOTAL PMTS'!AF70</f>
        <v>0</v>
      </c>
      <c r="AB70" s="73">
        <f>ORIGINAL!AB71-'TOTAL PMTS'!AG70</f>
        <v>0</v>
      </c>
      <c r="AC70" s="110" t="e">
        <f t="shared" si="1"/>
        <v>#VALUE!</v>
      </c>
    </row>
    <row r="71" spans="1:29">
      <c r="A71" s="124" t="s">
        <v>81</v>
      </c>
      <c r="B71" s="125" t="s">
        <v>256</v>
      </c>
      <c r="C71" s="132" t="s">
        <v>201</v>
      </c>
      <c r="D71" s="104">
        <f>ORIGINAL!D71-'TOTAL PMTS'!I71</f>
        <v>219651</v>
      </c>
      <c r="E71" s="73" t="e">
        <f>ORIGINAL!E71-'TOTAL PMTS'!J71</f>
        <v>#VALUE!</v>
      </c>
      <c r="F71" s="73">
        <f>ORIGINAL!F71-'TOTAL PMTS'!K71</f>
        <v>0</v>
      </c>
      <c r="G71" s="73">
        <f>ORIGINAL!G71-'TOTAL PMTS'!L71</f>
        <v>0</v>
      </c>
      <c r="H71" s="73">
        <f>ORIGINAL!H71-'TOTAL PMTS'!M71</f>
        <v>0</v>
      </c>
      <c r="I71" s="73">
        <f>ORIGINAL!I71-'TOTAL PMTS'!N71</f>
        <v>0</v>
      </c>
      <c r="J71" s="73">
        <f>ORIGINAL!J71-'TOTAL PMTS'!O71</f>
        <v>0</v>
      </c>
      <c r="K71" s="73">
        <f>ORIGINAL!K71-'TOTAL PMTS'!P71</f>
        <v>0</v>
      </c>
      <c r="L71" s="73">
        <f>ORIGINAL!L71-'TOTAL PMTS'!Q71</f>
        <v>0</v>
      </c>
      <c r="M71" s="73">
        <f>ORIGINAL!M71-'TOTAL PMTS'!R71</f>
        <v>0</v>
      </c>
      <c r="N71" s="73">
        <f>ORIGINAL!N71-'TOTAL PMTS'!S71</f>
        <v>0</v>
      </c>
      <c r="O71" s="105">
        <f>ORIGINAL!O72-'TOTAL PMTS'!T71</f>
        <v>0</v>
      </c>
      <c r="P71" s="73">
        <f>ORIGINAL!P72-'TOTAL PMTS'!U71</f>
        <v>0</v>
      </c>
      <c r="Q71" s="73">
        <f>ORIGINAL!Q72-'TOTAL PMTS'!V71</f>
        <v>0</v>
      </c>
      <c r="R71" s="73">
        <f>ORIGINAL!R72-'TOTAL PMTS'!W71</f>
        <v>0</v>
      </c>
      <c r="S71" s="73">
        <f>ORIGINAL!S72-'TOTAL PMTS'!X71</f>
        <v>0</v>
      </c>
      <c r="T71" s="106">
        <f>ORIGINAL!T72-'TOTAL PMTS'!Y71</f>
        <v>0</v>
      </c>
      <c r="U71" s="73">
        <f>ORIGINAL!U72-'TOTAL PMTS'!Z71</f>
        <v>0</v>
      </c>
      <c r="V71" s="73">
        <f>ORIGINAL!V72-'TOTAL PMTS'!AA71</f>
        <v>0</v>
      </c>
      <c r="W71" s="73">
        <f>ORIGINAL!W72-'TOTAL PMTS'!AB71</f>
        <v>0</v>
      </c>
      <c r="X71" s="73">
        <f>ORIGINAL!X72-'TOTAL PMTS'!AC71</f>
        <v>0</v>
      </c>
      <c r="Y71" s="107">
        <f>ORIGINAL!Y72-'TOTAL PMTS'!AD71</f>
        <v>0</v>
      </c>
      <c r="Z71" s="73">
        <f>ORIGINAL!Z72-'TOTAL PMTS'!AE71</f>
        <v>0</v>
      </c>
      <c r="AA71" s="73">
        <f>ORIGINAL!AA72-'TOTAL PMTS'!AF71</f>
        <v>0</v>
      </c>
      <c r="AB71" s="73">
        <f>ORIGINAL!AB72-'TOTAL PMTS'!AG71</f>
        <v>9100</v>
      </c>
      <c r="AC71" s="110" t="e">
        <f t="shared" si="1"/>
        <v>#VALUE!</v>
      </c>
    </row>
    <row r="72" spans="1:29">
      <c r="A72" s="124" t="s">
        <v>82</v>
      </c>
      <c r="B72" s="125" t="s">
        <v>257</v>
      </c>
      <c r="C72" s="133" t="s">
        <v>216</v>
      </c>
      <c r="D72" s="104">
        <f>ORIGINAL!D72-'TOTAL PMTS'!I72</f>
        <v>1752042</v>
      </c>
      <c r="E72" s="73" t="e">
        <f>ORIGINAL!E72-'TOTAL PMTS'!J72</f>
        <v>#VALUE!</v>
      </c>
      <c r="F72" s="73">
        <f>ORIGINAL!F72-'TOTAL PMTS'!K72</f>
        <v>0</v>
      </c>
      <c r="G72" s="73">
        <f>ORIGINAL!G72-'TOTAL PMTS'!L72</f>
        <v>0</v>
      </c>
      <c r="H72" s="73">
        <f>ORIGINAL!H72-'TOTAL PMTS'!M72</f>
        <v>0</v>
      </c>
      <c r="I72" s="73">
        <f>ORIGINAL!I72-'TOTAL PMTS'!N72</f>
        <v>0</v>
      </c>
      <c r="J72" s="73">
        <f>ORIGINAL!J72-'TOTAL PMTS'!O72</f>
        <v>0</v>
      </c>
      <c r="K72" s="73">
        <f>ORIGINAL!K72-'TOTAL PMTS'!P72</f>
        <v>0</v>
      </c>
      <c r="L72" s="73">
        <f>ORIGINAL!L72-'TOTAL PMTS'!Q72</f>
        <v>0</v>
      </c>
      <c r="M72" s="73">
        <f>ORIGINAL!M72-'TOTAL PMTS'!R72</f>
        <v>0</v>
      </c>
      <c r="N72" s="73">
        <f>ORIGINAL!N72-'TOTAL PMTS'!S72</f>
        <v>0</v>
      </c>
      <c r="O72" s="105">
        <f>ORIGINAL!O73-'TOTAL PMTS'!T72</f>
        <v>0</v>
      </c>
      <c r="P72" s="73">
        <f>ORIGINAL!P73-'TOTAL PMTS'!U72</f>
        <v>0</v>
      </c>
      <c r="Q72" s="73">
        <f>ORIGINAL!Q73-'TOTAL PMTS'!V72</f>
        <v>0</v>
      </c>
      <c r="R72" s="73">
        <f>ORIGINAL!R73-'TOTAL PMTS'!W72</f>
        <v>0</v>
      </c>
      <c r="S72" s="73">
        <f>ORIGINAL!S73-'TOTAL PMTS'!X72</f>
        <v>0</v>
      </c>
      <c r="T72" s="106">
        <f>ORIGINAL!T73-'TOTAL PMTS'!Y72</f>
        <v>0</v>
      </c>
      <c r="U72" s="73">
        <f>ORIGINAL!U73-'TOTAL PMTS'!Z72</f>
        <v>0</v>
      </c>
      <c r="V72" s="73">
        <f>ORIGINAL!V73-'TOTAL PMTS'!AA72</f>
        <v>0</v>
      </c>
      <c r="W72" s="73">
        <f>ORIGINAL!W73-'TOTAL PMTS'!AB72</f>
        <v>0</v>
      </c>
      <c r="X72" s="73">
        <f>ORIGINAL!X73-'TOTAL PMTS'!AC72</f>
        <v>0</v>
      </c>
      <c r="Y72" s="107">
        <f>ORIGINAL!Y73-'TOTAL PMTS'!AD72</f>
        <v>0</v>
      </c>
      <c r="Z72" s="73">
        <f>ORIGINAL!Z73-'TOTAL PMTS'!AE72</f>
        <v>0</v>
      </c>
      <c r="AA72" s="73">
        <f>ORIGINAL!AA73-'TOTAL PMTS'!AF72</f>
        <v>0</v>
      </c>
      <c r="AB72" s="73">
        <f>ORIGINAL!AB73-'TOTAL PMTS'!AG72</f>
        <v>-9100</v>
      </c>
      <c r="AC72" s="110" t="e">
        <f t="shared" si="1"/>
        <v>#VALUE!</v>
      </c>
    </row>
    <row r="73" spans="1:29">
      <c r="A73" s="124" t="s">
        <v>83</v>
      </c>
      <c r="B73" s="125" t="s">
        <v>258</v>
      </c>
      <c r="C73" s="130" t="s">
        <v>190</v>
      </c>
      <c r="D73" s="104">
        <f>ORIGINAL!D73-'TOTAL PMTS'!I73</f>
        <v>172954</v>
      </c>
      <c r="E73" s="73" t="e">
        <f>ORIGINAL!E73-'TOTAL PMTS'!J73</f>
        <v>#VALUE!</v>
      </c>
      <c r="F73" s="73">
        <f>ORIGINAL!F73-'TOTAL PMTS'!K73</f>
        <v>0</v>
      </c>
      <c r="G73" s="73">
        <f>ORIGINAL!G73-'TOTAL PMTS'!L73</f>
        <v>0</v>
      </c>
      <c r="H73" s="73">
        <f>ORIGINAL!H73-'TOTAL PMTS'!M73</f>
        <v>0</v>
      </c>
      <c r="I73" s="73">
        <f>ORIGINAL!I73-'TOTAL PMTS'!N73</f>
        <v>0</v>
      </c>
      <c r="J73" s="73">
        <f>ORIGINAL!J73-'TOTAL PMTS'!O73</f>
        <v>0</v>
      </c>
      <c r="K73" s="73">
        <f>ORIGINAL!K73-'TOTAL PMTS'!P73</f>
        <v>0</v>
      </c>
      <c r="L73" s="73">
        <f>ORIGINAL!L73-'TOTAL PMTS'!Q73</f>
        <v>0</v>
      </c>
      <c r="M73" s="73">
        <f>ORIGINAL!M73-'TOTAL PMTS'!R73</f>
        <v>0</v>
      </c>
      <c r="N73" s="73">
        <f>ORIGINAL!N73-'TOTAL PMTS'!S73</f>
        <v>0</v>
      </c>
      <c r="O73" s="105">
        <f>ORIGINAL!O74-'TOTAL PMTS'!T73</f>
        <v>0</v>
      </c>
      <c r="P73" s="73">
        <f>ORIGINAL!P74-'TOTAL PMTS'!U73</f>
        <v>0</v>
      </c>
      <c r="Q73" s="73">
        <f>ORIGINAL!Q74-'TOTAL PMTS'!V73</f>
        <v>0</v>
      </c>
      <c r="R73" s="73">
        <f>ORIGINAL!R74-'TOTAL PMTS'!W73</f>
        <v>0</v>
      </c>
      <c r="S73" s="73">
        <f>ORIGINAL!S74-'TOTAL PMTS'!X73</f>
        <v>0</v>
      </c>
      <c r="T73" s="106">
        <f>ORIGINAL!T74-'TOTAL PMTS'!Y73</f>
        <v>0</v>
      </c>
      <c r="U73" s="73">
        <f>ORIGINAL!U74-'TOTAL PMTS'!Z73</f>
        <v>0</v>
      </c>
      <c r="V73" s="73">
        <f>ORIGINAL!V74-'TOTAL PMTS'!AA73</f>
        <v>0</v>
      </c>
      <c r="W73" s="73">
        <f>ORIGINAL!W74-'TOTAL PMTS'!AB73</f>
        <v>0</v>
      </c>
      <c r="X73" s="73">
        <f>ORIGINAL!X74-'TOTAL PMTS'!AC73</f>
        <v>0</v>
      </c>
      <c r="Y73" s="107">
        <f>ORIGINAL!Y74-'TOTAL PMTS'!AD73</f>
        <v>0</v>
      </c>
      <c r="Z73" s="73">
        <f>ORIGINAL!Z74-'TOTAL PMTS'!AE73</f>
        <v>0</v>
      </c>
      <c r="AA73" s="73">
        <f>ORIGINAL!AA74-'TOTAL PMTS'!AF73</f>
        <v>0</v>
      </c>
      <c r="AB73" s="73">
        <f>ORIGINAL!AB74-'TOTAL PMTS'!AG73</f>
        <v>0</v>
      </c>
      <c r="AC73" s="110" t="e">
        <f t="shared" si="1"/>
        <v>#VALUE!</v>
      </c>
    </row>
    <row r="74" spans="1:29">
      <c r="A74" s="124" t="s">
        <v>84</v>
      </c>
      <c r="B74" s="125" t="s">
        <v>259</v>
      </c>
      <c r="C74" s="133" t="s">
        <v>216</v>
      </c>
      <c r="D74" s="104">
        <f>ORIGINAL!D74-'TOTAL PMTS'!I74</f>
        <v>106857</v>
      </c>
      <c r="E74" s="73" t="e">
        <f>ORIGINAL!E74-'TOTAL PMTS'!J74</f>
        <v>#VALUE!</v>
      </c>
      <c r="F74" s="73">
        <f>ORIGINAL!F74-'TOTAL PMTS'!K74</f>
        <v>0</v>
      </c>
      <c r="G74" s="73">
        <f>ORIGINAL!G74-'TOTAL PMTS'!L74</f>
        <v>0</v>
      </c>
      <c r="H74" s="73">
        <f>ORIGINAL!H74-'TOTAL PMTS'!M74</f>
        <v>0</v>
      </c>
      <c r="I74" s="73">
        <f>ORIGINAL!I74-'TOTAL PMTS'!N74</f>
        <v>0</v>
      </c>
      <c r="J74" s="73">
        <f>ORIGINAL!J74-'TOTAL PMTS'!O74</f>
        <v>0</v>
      </c>
      <c r="K74" s="73">
        <f>ORIGINAL!K74-'TOTAL PMTS'!P74</f>
        <v>0</v>
      </c>
      <c r="L74" s="73">
        <f>ORIGINAL!L74-'TOTAL PMTS'!Q74</f>
        <v>0</v>
      </c>
      <c r="M74" s="73">
        <f>ORIGINAL!M74-'TOTAL PMTS'!R74</f>
        <v>0</v>
      </c>
      <c r="N74" s="73">
        <f>ORIGINAL!N74-'TOTAL PMTS'!S74</f>
        <v>0</v>
      </c>
      <c r="O74" s="105">
        <f>ORIGINAL!O75-'TOTAL PMTS'!T74</f>
        <v>0</v>
      </c>
      <c r="P74" s="73">
        <f>ORIGINAL!P75-'TOTAL PMTS'!U74</f>
        <v>0</v>
      </c>
      <c r="Q74" s="73">
        <f>ORIGINAL!Q75-'TOTAL PMTS'!V74</f>
        <v>0</v>
      </c>
      <c r="R74" s="73">
        <f>ORIGINAL!R75-'TOTAL PMTS'!W74</f>
        <v>0</v>
      </c>
      <c r="S74" s="73">
        <f>ORIGINAL!S75-'TOTAL PMTS'!X74</f>
        <v>0</v>
      </c>
      <c r="T74" s="106">
        <f>ORIGINAL!T75-'TOTAL PMTS'!Y74</f>
        <v>0</v>
      </c>
      <c r="U74" s="73">
        <f>ORIGINAL!U75-'TOTAL PMTS'!Z74</f>
        <v>0</v>
      </c>
      <c r="V74" s="73">
        <f>ORIGINAL!V75-'TOTAL PMTS'!AA74</f>
        <v>0</v>
      </c>
      <c r="W74" s="73">
        <f>ORIGINAL!W75-'TOTAL PMTS'!AB74</f>
        <v>0</v>
      </c>
      <c r="X74" s="73">
        <f>ORIGINAL!X75-'TOTAL PMTS'!AC74</f>
        <v>0</v>
      </c>
      <c r="Y74" s="107">
        <f>ORIGINAL!Y75-'TOTAL PMTS'!AD74</f>
        <v>0</v>
      </c>
      <c r="Z74" s="73">
        <f>ORIGINAL!Z75-'TOTAL PMTS'!AE74</f>
        <v>0</v>
      </c>
      <c r="AA74" s="73">
        <f>ORIGINAL!AA75-'TOTAL PMTS'!AF74</f>
        <v>0</v>
      </c>
      <c r="AB74" s="73">
        <f>ORIGINAL!AB75-'TOTAL PMTS'!AG74</f>
        <v>0</v>
      </c>
      <c r="AC74" s="110" t="e">
        <f t="shared" si="1"/>
        <v>#VALUE!</v>
      </c>
    </row>
    <row r="75" spans="1:29">
      <c r="A75" s="124" t="s">
        <v>85</v>
      </c>
      <c r="B75" s="125" t="s">
        <v>260</v>
      </c>
      <c r="C75" s="131" t="s">
        <v>181</v>
      </c>
      <c r="D75" s="104">
        <f>ORIGINAL!D75-'TOTAL PMTS'!I75</f>
        <v>197762</v>
      </c>
      <c r="E75" s="73" t="e">
        <f>ORIGINAL!E75-'TOTAL PMTS'!J75</f>
        <v>#VALUE!</v>
      </c>
      <c r="F75" s="73">
        <f>ORIGINAL!F75-'TOTAL PMTS'!K75</f>
        <v>0</v>
      </c>
      <c r="G75" s="73">
        <f>ORIGINAL!G75-'TOTAL PMTS'!L75</f>
        <v>0</v>
      </c>
      <c r="H75" s="73">
        <f>ORIGINAL!H75-'TOTAL PMTS'!M75</f>
        <v>0</v>
      </c>
      <c r="I75" s="73">
        <f>ORIGINAL!I75-'TOTAL PMTS'!N75</f>
        <v>0</v>
      </c>
      <c r="J75" s="73">
        <f>ORIGINAL!J75-'TOTAL PMTS'!O75</f>
        <v>0</v>
      </c>
      <c r="K75" s="73">
        <f>ORIGINAL!K75-'TOTAL PMTS'!P75</f>
        <v>0</v>
      </c>
      <c r="L75" s="73">
        <f>ORIGINAL!L75-'TOTAL PMTS'!Q75</f>
        <v>0</v>
      </c>
      <c r="M75" s="73">
        <f>ORIGINAL!M75-'TOTAL PMTS'!R75</f>
        <v>0</v>
      </c>
      <c r="N75" s="73">
        <f>ORIGINAL!N75-'TOTAL PMTS'!S75</f>
        <v>0</v>
      </c>
      <c r="O75" s="105">
        <f>ORIGINAL!O76-'TOTAL PMTS'!T75</f>
        <v>0</v>
      </c>
      <c r="P75" s="73">
        <f>ORIGINAL!P76-'TOTAL PMTS'!U75</f>
        <v>0</v>
      </c>
      <c r="Q75" s="73">
        <f>ORIGINAL!Q76-'TOTAL PMTS'!V75</f>
        <v>0</v>
      </c>
      <c r="R75" s="73">
        <f>ORIGINAL!R76-'TOTAL PMTS'!W75</f>
        <v>0</v>
      </c>
      <c r="S75" s="73">
        <f>ORIGINAL!S76-'TOTAL PMTS'!X75</f>
        <v>0</v>
      </c>
      <c r="T75" s="106">
        <f>ORIGINAL!T76-'TOTAL PMTS'!Y75</f>
        <v>0</v>
      </c>
      <c r="U75" s="73">
        <f>ORIGINAL!U76-'TOTAL PMTS'!Z75</f>
        <v>0</v>
      </c>
      <c r="V75" s="73">
        <f>ORIGINAL!V76-'TOTAL PMTS'!AA75</f>
        <v>0</v>
      </c>
      <c r="W75" s="73">
        <f>ORIGINAL!W76-'TOTAL PMTS'!AB75</f>
        <v>0</v>
      </c>
      <c r="X75" s="73">
        <f>ORIGINAL!X76-'TOTAL PMTS'!AC75</f>
        <v>0</v>
      </c>
      <c r="Y75" s="107">
        <f>ORIGINAL!Y76-'TOTAL PMTS'!AD75</f>
        <v>0</v>
      </c>
      <c r="Z75" s="73">
        <f>ORIGINAL!Z76-'TOTAL PMTS'!AE75</f>
        <v>0</v>
      </c>
      <c r="AA75" s="73">
        <f>ORIGINAL!AA76-'TOTAL PMTS'!AF75</f>
        <v>0</v>
      </c>
      <c r="AB75" s="73">
        <f>ORIGINAL!AB76-'TOTAL PMTS'!AG75</f>
        <v>0</v>
      </c>
      <c r="AC75" s="110" t="e">
        <f t="shared" si="1"/>
        <v>#VALUE!</v>
      </c>
    </row>
    <row r="76" spans="1:29">
      <c r="A76" s="124" t="s">
        <v>86</v>
      </c>
      <c r="B76" s="125" t="s">
        <v>261</v>
      </c>
      <c r="C76" s="127" t="s">
        <v>185</v>
      </c>
      <c r="D76" s="104">
        <f>ORIGINAL!D76-'TOTAL PMTS'!I76</f>
        <v>239937</v>
      </c>
      <c r="E76" s="73" t="e">
        <f>ORIGINAL!E76-'TOTAL PMTS'!J76</f>
        <v>#VALUE!</v>
      </c>
      <c r="F76" s="73">
        <f>ORIGINAL!F76-'TOTAL PMTS'!K76</f>
        <v>0</v>
      </c>
      <c r="G76" s="73">
        <f>ORIGINAL!G76-'TOTAL PMTS'!L76</f>
        <v>0</v>
      </c>
      <c r="H76" s="73">
        <f>ORIGINAL!H76-'TOTAL PMTS'!M76</f>
        <v>0</v>
      </c>
      <c r="I76" s="73">
        <f>ORIGINAL!I76-'TOTAL PMTS'!N76</f>
        <v>0</v>
      </c>
      <c r="J76" s="73">
        <f>ORIGINAL!J76-'TOTAL PMTS'!O76</f>
        <v>0</v>
      </c>
      <c r="K76" s="73">
        <f>ORIGINAL!K76-'TOTAL PMTS'!P76</f>
        <v>0</v>
      </c>
      <c r="L76" s="73">
        <f>ORIGINAL!L76-'TOTAL PMTS'!Q76</f>
        <v>0</v>
      </c>
      <c r="M76" s="73">
        <f>ORIGINAL!M76-'TOTAL PMTS'!R76</f>
        <v>0</v>
      </c>
      <c r="N76" s="73">
        <f>ORIGINAL!N76-'TOTAL PMTS'!S76</f>
        <v>0</v>
      </c>
      <c r="O76" s="105">
        <f>ORIGINAL!O77-'TOTAL PMTS'!T76</f>
        <v>0</v>
      </c>
      <c r="P76" s="73">
        <f>ORIGINAL!P77-'TOTAL PMTS'!U76</f>
        <v>0</v>
      </c>
      <c r="Q76" s="73">
        <f>ORIGINAL!Q77-'TOTAL PMTS'!V76</f>
        <v>0</v>
      </c>
      <c r="R76" s="73">
        <f>ORIGINAL!R77-'TOTAL PMTS'!W76</f>
        <v>0</v>
      </c>
      <c r="S76" s="73">
        <f>ORIGINAL!S77-'TOTAL PMTS'!X76</f>
        <v>0</v>
      </c>
      <c r="T76" s="106">
        <f>ORIGINAL!T77-'TOTAL PMTS'!Y76</f>
        <v>0</v>
      </c>
      <c r="U76" s="73">
        <f>ORIGINAL!U77-'TOTAL PMTS'!Z76</f>
        <v>0</v>
      </c>
      <c r="V76" s="73">
        <f>ORIGINAL!V77-'TOTAL PMTS'!AA76</f>
        <v>0</v>
      </c>
      <c r="W76" s="73">
        <f>ORIGINAL!W77-'TOTAL PMTS'!AB76</f>
        <v>0</v>
      </c>
      <c r="X76" s="73">
        <f>ORIGINAL!X77-'TOTAL PMTS'!AC76</f>
        <v>0</v>
      </c>
      <c r="Y76" s="107">
        <f>ORIGINAL!Y77-'TOTAL PMTS'!AD76</f>
        <v>0</v>
      </c>
      <c r="Z76" s="73">
        <f>ORIGINAL!Z77-'TOTAL PMTS'!AE76</f>
        <v>0</v>
      </c>
      <c r="AA76" s="73">
        <f>ORIGINAL!AA77-'TOTAL PMTS'!AF76</f>
        <v>0</v>
      </c>
      <c r="AB76" s="73">
        <f>ORIGINAL!AB77-'TOTAL PMTS'!AG76</f>
        <v>0</v>
      </c>
      <c r="AC76" s="110" t="e">
        <f t="shared" si="1"/>
        <v>#VALUE!</v>
      </c>
    </row>
    <row r="77" spans="1:29">
      <c r="A77" s="128" t="s">
        <v>87</v>
      </c>
      <c r="B77" s="125" t="s">
        <v>262</v>
      </c>
      <c r="C77" s="126" t="s">
        <v>183</v>
      </c>
      <c r="D77" s="104">
        <f>ORIGINAL!D77-'TOTAL PMTS'!I77</f>
        <v>89156</v>
      </c>
      <c r="E77" s="73" t="e">
        <f>ORIGINAL!E77-'TOTAL PMTS'!J77</f>
        <v>#VALUE!</v>
      </c>
      <c r="F77" s="73">
        <f>ORIGINAL!F77-'TOTAL PMTS'!K77</f>
        <v>0</v>
      </c>
      <c r="G77" s="73">
        <f>ORIGINAL!G77-'TOTAL PMTS'!L77</f>
        <v>0</v>
      </c>
      <c r="H77" s="73">
        <f>ORIGINAL!H77-'TOTAL PMTS'!M77</f>
        <v>0</v>
      </c>
      <c r="I77" s="73">
        <f>ORIGINAL!I77-'TOTAL PMTS'!N77</f>
        <v>0</v>
      </c>
      <c r="J77" s="73">
        <f>ORIGINAL!J77-'TOTAL PMTS'!O77</f>
        <v>0</v>
      </c>
      <c r="K77" s="73">
        <f>ORIGINAL!K77-'TOTAL PMTS'!P77</f>
        <v>0</v>
      </c>
      <c r="L77" s="73">
        <f>ORIGINAL!L77-'TOTAL PMTS'!Q77</f>
        <v>0</v>
      </c>
      <c r="M77" s="73">
        <f>ORIGINAL!M77-'TOTAL PMTS'!R77</f>
        <v>0</v>
      </c>
      <c r="N77" s="73">
        <f>ORIGINAL!N77-'TOTAL PMTS'!S77</f>
        <v>0</v>
      </c>
      <c r="O77" s="105">
        <f>ORIGINAL!O78-'TOTAL PMTS'!T77</f>
        <v>0</v>
      </c>
      <c r="P77" s="73">
        <f>ORIGINAL!P78-'TOTAL PMTS'!U77</f>
        <v>0</v>
      </c>
      <c r="Q77" s="73">
        <f>ORIGINAL!Q78-'TOTAL PMTS'!V77</f>
        <v>0</v>
      </c>
      <c r="R77" s="73">
        <f>ORIGINAL!R78-'TOTAL PMTS'!W77</f>
        <v>0</v>
      </c>
      <c r="S77" s="73">
        <f>ORIGINAL!S78-'TOTAL PMTS'!X77</f>
        <v>0</v>
      </c>
      <c r="T77" s="106">
        <f>ORIGINAL!T78-'TOTAL PMTS'!Y77</f>
        <v>0</v>
      </c>
      <c r="U77" s="73">
        <f>ORIGINAL!U78-'TOTAL PMTS'!Z77</f>
        <v>0</v>
      </c>
      <c r="V77" s="73">
        <f>ORIGINAL!V78-'TOTAL PMTS'!AA77</f>
        <v>0</v>
      </c>
      <c r="W77" s="73">
        <f>ORIGINAL!W78-'TOTAL PMTS'!AB77</f>
        <v>0</v>
      </c>
      <c r="X77" s="73">
        <f>ORIGINAL!X78-'TOTAL PMTS'!AC77</f>
        <v>0</v>
      </c>
      <c r="Y77" s="107">
        <f>ORIGINAL!Y78-'TOTAL PMTS'!AD77</f>
        <v>0</v>
      </c>
      <c r="Z77" s="73">
        <f>ORIGINAL!Z78-'TOTAL PMTS'!AE77</f>
        <v>0</v>
      </c>
      <c r="AA77" s="73">
        <f>ORIGINAL!AA78-'TOTAL PMTS'!AF77</f>
        <v>0</v>
      </c>
      <c r="AB77" s="73">
        <f>ORIGINAL!AB78-'TOTAL PMTS'!AG77</f>
        <v>0</v>
      </c>
      <c r="AC77" s="110" t="e">
        <f t="shared" si="1"/>
        <v>#VALUE!</v>
      </c>
    </row>
    <row r="78" spans="1:29">
      <c r="A78" s="124" t="s">
        <v>88</v>
      </c>
      <c r="B78" s="125" t="s">
        <v>263</v>
      </c>
      <c r="C78" s="131" t="s">
        <v>181</v>
      </c>
      <c r="D78" s="104">
        <f>ORIGINAL!D78-'TOTAL PMTS'!I78</f>
        <v>193706</v>
      </c>
      <c r="E78" s="73" t="e">
        <f>ORIGINAL!E78-'TOTAL PMTS'!J78</f>
        <v>#VALUE!</v>
      </c>
      <c r="F78" s="73">
        <f>ORIGINAL!F78-'TOTAL PMTS'!K78</f>
        <v>0</v>
      </c>
      <c r="G78" s="73">
        <f>ORIGINAL!G78-'TOTAL PMTS'!L78</f>
        <v>0</v>
      </c>
      <c r="H78" s="73">
        <f>ORIGINAL!H78-'TOTAL PMTS'!M78</f>
        <v>0</v>
      </c>
      <c r="I78" s="73">
        <f>ORIGINAL!I78-'TOTAL PMTS'!N78</f>
        <v>0</v>
      </c>
      <c r="J78" s="73">
        <f>ORIGINAL!J78-'TOTAL PMTS'!O78</f>
        <v>0</v>
      </c>
      <c r="K78" s="73">
        <f>ORIGINAL!K78-'TOTAL PMTS'!P78</f>
        <v>0</v>
      </c>
      <c r="L78" s="73">
        <f>ORIGINAL!L78-'TOTAL PMTS'!Q78</f>
        <v>0</v>
      </c>
      <c r="M78" s="73">
        <f>ORIGINAL!M78-'TOTAL PMTS'!R78</f>
        <v>0</v>
      </c>
      <c r="N78" s="73">
        <f>ORIGINAL!N78-'TOTAL PMTS'!S78</f>
        <v>0</v>
      </c>
      <c r="O78" s="105">
        <f>ORIGINAL!O79-'TOTAL PMTS'!T78</f>
        <v>0</v>
      </c>
      <c r="P78" s="73">
        <f>ORIGINAL!P79-'TOTAL PMTS'!U78</f>
        <v>0</v>
      </c>
      <c r="Q78" s="73">
        <f>ORIGINAL!Q79-'TOTAL PMTS'!V78</f>
        <v>0</v>
      </c>
      <c r="R78" s="73">
        <f>ORIGINAL!R79-'TOTAL PMTS'!W78</f>
        <v>0</v>
      </c>
      <c r="S78" s="73">
        <f>ORIGINAL!S79-'TOTAL PMTS'!X78</f>
        <v>0</v>
      </c>
      <c r="T78" s="106">
        <f>ORIGINAL!T79-'TOTAL PMTS'!Y78</f>
        <v>0</v>
      </c>
      <c r="U78" s="73">
        <f>ORIGINAL!U79-'TOTAL PMTS'!Z78</f>
        <v>0</v>
      </c>
      <c r="V78" s="73">
        <f>ORIGINAL!V79-'TOTAL PMTS'!AA78</f>
        <v>60000</v>
      </c>
      <c r="W78" s="73">
        <f>ORIGINAL!W79-'TOTAL PMTS'!AB78</f>
        <v>0</v>
      </c>
      <c r="X78" s="73">
        <f>ORIGINAL!X79-'TOTAL PMTS'!AC78</f>
        <v>0</v>
      </c>
      <c r="Y78" s="107">
        <f>ORIGINAL!Y79-'TOTAL PMTS'!AD78</f>
        <v>60000</v>
      </c>
      <c r="Z78" s="73">
        <f>ORIGINAL!Z79-'TOTAL PMTS'!AE78</f>
        <v>0</v>
      </c>
      <c r="AA78" s="73">
        <f>ORIGINAL!AA79-'TOTAL PMTS'!AF78</f>
        <v>0</v>
      </c>
      <c r="AB78" s="73">
        <f>ORIGINAL!AB79-'TOTAL PMTS'!AG78</f>
        <v>0</v>
      </c>
      <c r="AC78" s="110" t="e">
        <f t="shared" si="1"/>
        <v>#VALUE!</v>
      </c>
    </row>
    <row r="79" spans="1:29">
      <c r="A79" s="124" t="s">
        <v>89</v>
      </c>
      <c r="B79" s="125" t="s">
        <v>264</v>
      </c>
      <c r="C79" s="130" t="s">
        <v>190</v>
      </c>
      <c r="D79" s="104">
        <f>ORIGINAL!D79-'TOTAL PMTS'!I79</f>
        <v>315505</v>
      </c>
      <c r="E79" s="73" t="e">
        <f>ORIGINAL!E79-'TOTAL PMTS'!J79</f>
        <v>#VALUE!</v>
      </c>
      <c r="F79" s="73">
        <f>ORIGINAL!F79-'TOTAL PMTS'!K79</f>
        <v>0</v>
      </c>
      <c r="G79" s="73">
        <f>ORIGINAL!G79-'TOTAL PMTS'!L79</f>
        <v>0</v>
      </c>
      <c r="H79" s="73">
        <f>ORIGINAL!H79-'TOTAL PMTS'!M79</f>
        <v>0</v>
      </c>
      <c r="I79" s="73">
        <f>ORIGINAL!I79-'TOTAL PMTS'!N79</f>
        <v>0</v>
      </c>
      <c r="J79" s="73">
        <f>ORIGINAL!J79-'TOTAL PMTS'!O79</f>
        <v>0</v>
      </c>
      <c r="K79" s="73">
        <f>ORIGINAL!K79-'TOTAL PMTS'!P79</f>
        <v>0</v>
      </c>
      <c r="L79" s="73">
        <f>ORIGINAL!L79-'TOTAL PMTS'!Q79</f>
        <v>0</v>
      </c>
      <c r="M79" s="73">
        <f>ORIGINAL!M79-'TOTAL PMTS'!R79</f>
        <v>0</v>
      </c>
      <c r="N79" s="73">
        <f>ORIGINAL!N79-'TOTAL PMTS'!S79</f>
        <v>0</v>
      </c>
      <c r="O79" s="105">
        <f>ORIGINAL!O80-'TOTAL PMTS'!T79</f>
        <v>0</v>
      </c>
      <c r="P79" s="73">
        <f>ORIGINAL!P80-'TOTAL PMTS'!U79</f>
        <v>0</v>
      </c>
      <c r="Q79" s="73">
        <f>ORIGINAL!Q80-'TOTAL PMTS'!V79</f>
        <v>0</v>
      </c>
      <c r="R79" s="73">
        <f>ORIGINAL!R80-'TOTAL PMTS'!W79</f>
        <v>0</v>
      </c>
      <c r="S79" s="73">
        <f>ORIGINAL!S80-'TOTAL PMTS'!X79</f>
        <v>0</v>
      </c>
      <c r="T79" s="106">
        <f>ORIGINAL!T80-'TOTAL PMTS'!Y79</f>
        <v>0</v>
      </c>
      <c r="U79" s="73">
        <f>ORIGINAL!U80-'TOTAL PMTS'!Z79</f>
        <v>0</v>
      </c>
      <c r="V79" s="73">
        <f>ORIGINAL!V80-'TOTAL PMTS'!AA79</f>
        <v>-60000</v>
      </c>
      <c r="W79" s="73">
        <f>ORIGINAL!W80-'TOTAL PMTS'!AB79</f>
        <v>0</v>
      </c>
      <c r="X79" s="73">
        <f>ORIGINAL!X80-'TOTAL PMTS'!AC79</f>
        <v>0</v>
      </c>
      <c r="Y79" s="107">
        <f>ORIGINAL!Y80-'TOTAL PMTS'!AD79</f>
        <v>-60000</v>
      </c>
      <c r="Z79" s="73">
        <f>ORIGINAL!Z80-'TOTAL PMTS'!AE79</f>
        <v>0</v>
      </c>
      <c r="AA79" s="73">
        <f>ORIGINAL!AA80-'TOTAL PMTS'!AF79</f>
        <v>0</v>
      </c>
      <c r="AB79" s="73">
        <f>ORIGINAL!AB80-'TOTAL PMTS'!AG79</f>
        <v>0</v>
      </c>
      <c r="AC79" s="110" t="e">
        <f t="shared" si="1"/>
        <v>#VALUE!</v>
      </c>
    </row>
    <row r="80" spans="1:29">
      <c r="A80" s="124" t="s">
        <v>90</v>
      </c>
      <c r="B80" s="125" t="s">
        <v>265</v>
      </c>
      <c r="C80" s="127" t="s">
        <v>185</v>
      </c>
      <c r="D80" s="104">
        <f>ORIGINAL!D80-'TOTAL PMTS'!I80</f>
        <v>122607</v>
      </c>
      <c r="E80" s="73" t="e">
        <f>ORIGINAL!E80-'TOTAL PMTS'!J80</f>
        <v>#VALUE!</v>
      </c>
      <c r="F80" s="73">
        <f>ORIGINAL!F80-'TOTAL PMTS'!K80</f>
        <v>0</v>
      </c>
      <c r="G80" s="73">
        <f>ORIGINAL!G80-'TOTAL PMTS'!L80</f>
        <v>0</v>
      </c>
      <c r="H80" s="73">
        <f>ORIGINAL!H80-'TOTAL PMTS'!M80</f>
        <v>0</v>
      </c>
      <c r="I80" s="73">
        <f>ORIGINAL!I80-'TOTAL PMTS'!N80</f>
        <v>0</v>
      </c>
      <c r="J80" s="73">
        <f>ORIGINAL!J80-'TOTAL PMTS'!O80</f>
        <v>0</v>
      </c>
      <c r="K80" s="73">
        <f>ORIGINAL!K80-'TOTAL PMTS'!P80</f>
        <v>0</v>
      </c>
      <c r="L80" s="73">
        <f>ORIGINAL!L80-'TOTAL PMTS'!Q80</f>
        <v>0</v>
      </c>
      <c r="M80" s="73">
        <f>ORIGINAL!M80-'TOTAL PMTS'!R80</f>
        <v>0</v>
      </c>
      <c r="N80" s="73">
        <f>ORIGINAL!N80-'TOTAL PMTS'!S80</f>
        <v>0</v>
      </c>
      <c r="O80" s="105">
        <f>ORIGINAL!O81-'TOTAL PMTS'!T80</f>
        <v>0</v>
      </c>
      <c r="P80" s="73">
        <f>ORIGINAL!P81-'TOTAL PMTS'!U80</f>
        <v>0</v>
      </c>
      <c r="Q80" s="73">
        <f>ORIGINAL!Q81-'TOTAL PMTS'!V80</f>
        <v>0</v>
      </c>
      <c r="R80" s="73">
        <f>ORIGINAL!R81-'TOTAL PMTS'!W80</f>
        <v>0</v>
      </c>
      <c r="S80" s="73">
        <f>ORIGINAL!S81-'TOTAL PMTS'!X80</f>
        <v>0</v>
      </c>
      <c r="T80" s="106">
        <f>ORIGINAL!T81-'TOTAL PMTS'!Y80</f>
        <v>0</v>
      </c>
      <c r="U80" s="73">
        <f>ORIGINAL!U81-'TOTAL PMTS'!Z80</f>
        <v>0</v>
      </c>
      <c r="V80" s="73">
        <f>ORIGINAL!V81-'TOTAL PMTS'!AA80</f>
        <v>117546</v>
      </c>
      <c r="W80" s="73">
        <f>ORIGINAL!W81-'TOTAL PMTS'!AB80</f>
        <v>0</v>
      </c>
      <c r="X80" s="73">
        <f>ORIGINAL!X81-'TOTAL PMTS'!AC80</f>
        <v>135000</v>
      </c>
      <c r="Y80" s="107">
        <f>ORIGINAL!Y81-'TOTAL PMTS'!AD80</f>
        <v>252546</v>
      </c>
      <c r="Z80" s="73">
        <f>ORIGINAL!Z81-'TOTAL PMTS'!AE80</f>
        <v>0</v>
      </c>
      <c r="AA80" s="73">
        <f>ORIGINAL!AA81-'TOTAL PMTS'!AF80</f>
        <v>0</v>
      </c>
      <c r="AB80" s="73">
        <f>ORIGINAL!AB81-'TOTAL PMTS'!AG80</f>
        <v>0</v>
      </c>
      <c r="AC80" s="110" t="e">
        <f t="shared" si="1"/>
        <v>#VALUE!</v>
      </c>
    </row>
    <row r="81" spans="1:29">
      <c r="A81" s="124" t="s">
        <v>91</v>
      </c>
      <c r="B81" s="125" t="s">
        <v>266</v>
      </c>
      <c r="C81" s="127" t="s">
        <v>185</v>
      </c>
      <c r="D81" s="104">
        <f>ORIGINAL!D81-'TOTAL PMTS'!I81</f>
        <v>248088</v>
      </c>
      <c r="E81" s="73" t="e">
        <f>ORIGINAL!E81-'TOTAL PMTS'!J81</f>
        <v>#VALUE!</v>
      </c>
      <c r="F81" s="73">
        <f>ORIGINAL!F81-'TOTAL PMTS'!K81</f>
        <v>0</v>
      </c>
      <c r="G81" s="73">
        <f>ORIGINAL!G81-'TOTAL PMTS'!L81</f>
        <v>0</v>
      </c>
      <c r="H81" s="73">
        <f>ORIGINAL!H81-'TOTAL PMTS'!M81</f>
        <v>0</v>
      </c>
      <c r="I81" s="73">
        <f>ORIGINAL!I81-'TOTAL PMTS'!N81</f>
        <v>0</v>
      </c>
      <c r="J81" s="73">
        <f>ORIGINAL!J81-'TOTAL PMTS'!O81</f>
        <v>0</v>
      </c>
      <c r="K81" s="73">
        <f>ORIGINAL!K81-'TOTAL PMTS'!P81</f>
        <v>0</v>
      </c>
      <c r="L81" s="73">
        <f>ORIGINAL!L81-'TOTAL PMTS'!Q81</f>
        <v>0</v>
      </c>
      <c r="M81" s="73">
        <f>ORIGINAL!M81-'TOTAL PMTS'!R81</f>
        <v>0</v>
      </c>
      <c r="N81" s="73">
        <f>ORIGINAL!N81-'TOTAL PMTS'!S81</f>
        <v>0</v>
      </c>
      <c r="O81" s="105">
        <f>ORIGINAL!O82-'TOTAL PMTS'!T81</f>
        <v>0</v>
      </c>
      <c r="P81" s="73">
        <f>ORIGINAL!P82-'TOTAL PMTS'!U81</f>
        <v>0</v>
      </c>
      <c r="Q81" s="73">
        <f>ORIGINAL!Q82-'TOTAL PMTS'!V81</f>
        <v>0</v>
      </c>
      <c r="R81" s="73">
        <f>ORIGINAL!R82-'TOTAL PMTS'!W81</f>
        <v>0</v>
      </c>
      <c r="S81" s="73">
        <f>ORIGINAL!S82-'TOTAL PMTS'!X81</f>
        <v>0</v>
      </c>
      <c r="T81" s="106">
        <f>ORIGINAL!T82-'TOTAL PMTS'!Y81</f>
        <v>0</v>
      </c>
      <c r="U81" s="73">
        <f>ORIGINAL!U82-'TOTAL PMTS'!Z81</f>
        <v>0</v>
      </c>
      <c r="V81" s="73">
        <f>ORIGINAL!V82-'TOTAL PMTS'!AA81</f>
        <v>-117546</v>
      </c>
      <c r="W81" s="73">
        <f>ORIGINAL!W82-'TOTAL PMTS'!AB81</f>
        <v>0</v>
      </c>
      <c r="X81" s="73">
        <f>ORIGINAL!X82-'TOTAL PMTS'!AC81</f>
        <v>-135000</v>
      </c>
      <c r="Y81" s="107">
        <f>ORIGINAL!Y82-'TOTAL PMTS'!AD81</f>
        <v>-252546</v>
      </c>
      <c r="Z81" s="73">
        <f>ORIGINAL!Z82-'TOTAL PMTS'!AE81</f>
        <v>0</v>
      </c>
      <c r="AA81" s="73">
        <f>ORIGINAL!AA82-'TOTAL PMTS'!AF81</f>
        <v>0</v>
      </c>
      <c r="AB81" s="73">
        <f>ORIGINAL!AB82-'TOTAL PMTS'!AG81</f>
        <v>0</v>
      </c>
      <c r="AC81" s="110" t="e">
        <f t="shared" si="1"/>
        <v>#VALUE!</v>
      </c>
    </row>
    <row r="82" spans="1:29">
      <c r="A82" s="124" t="s">
        <v>92</v>
      </c>
      <c r="B82" s="125" t="s">
        <v>267</v>
      </c>
      <c r="C82" s="132" t="s">
        <v>201</v>
      </c>
      <c r="D82" s="104">
        <f>ORIGINAL!D82-'TOTAL PMTS'!I82</f>
        <v>709839</v>
      </c>
      <c r="E82" s="73" t="e">
        <f>ORIGINAL!E82-'TOTAL PMTS'!J82</f>
        <v>#VALUE!</v>
      </c>
      <c r="F82" s="73">
        <f>ORIGINAL!F82-'TOTAL PMTS'!K82</f>
        <v>0</v>
      </c>
      <c r="G82" s="73">
        <f>ORIGINAL!G82-'TOTAL PMTS'!L82</f>
        <v>0</v>
      </c>
      <c r="H82" s="73">
        <f>ORIGINAL!H82-'TOTAL PMTS'!M82</f>
        <v>0</v>
      </c>
      <c r="I82" s="73">
        <f>ORIGINAL!I82-'TOTAL PMTS'!N82</f>
        <v>0</v>
      </c>
      <c r="J82" s="73">
        <f>ORIGINAL!J82-'TOTAL PMTS'!O82</f>
        <v>0</v>
      </c>
      <c r="K82" s="73">
        <f>ORIGINAL!K82-'TOTAL PMTS'!P82</f>
        <v>0</v>
      </c>
      <c r="L82" s="73">
        <f>ORIGINAL!L82-'TOTAL PMTS'!Q82</f>
        <v>0</v>
      </c>
      <c r="M82" s="73">
        <f>ORIGINAL!M82-'TOTAL PMTS'!R82</f>
        <v>0</v>
      </c>
      <c r="N82" s="73">
        <f>ORIGINAL!N82-'TOTAL PMTS'!S82</f>
        <v>0</v>
      </c>
      <c r="O82" s="105">
        <f>ORIGINAL!O83-'TOTAL PMTS'!T82</f>
        <v>0</v>
      </c>
      <c r="P82" s="73">
        <f>ORIGINAL!P83-'TOTAL PMTS'!U82</f>
        <v>0</v>
      </c>
      <c r="Q82" s="73">
        <f>ORIGINAL!Q83-'TOTAL PMTS'!V82</f>
        <v>0</v>
      </c>
      <c r="R82" s="73">
        <f>ORIGINAL!R83-'TOTAL PMTS'!W82</f>
        <v>0</v>
      </c>
      <c r="S82" s="73">
        <f>ORIGINAL!S83-'TOTAL PMTS'!X82</f>
        <v>0</v>
      </c>
      <c r="T82" s="106">
        <f>ORIGINAL!T83-'TOTAL PMTS'!Y82</f>
        <v>0</v>
      </c>
      <c r="U82" s="73">
        <f>ORIGINAL!U83-'TOTAL PMTS'!Z82</f>
        <v>0</v>
      </c>
      <c r="V82" s="73">
        <f>ORIGINAL!V83-'TOTAL PMTS'!AA82</f>
        <v>0</v>
      </c>
      <c r="W82" s="73">
        <f>ORIGINAL!W83-'TOTAL PMTS'!AB82</f>
        <v>0</v>
      </c>
      <c r="X82" s="73">
        <f>ORIGINAL!X83-'TOTAL PMTS'!AC82</f>
        <v>0</v>
      </c>
      <c r="Y82" s="107">
        <f>ORIGINAL!Y83-'TOTAL PMTS'!AD82</f>
        <v>0</v>
      </c>
      <c r="Z82" s="73">
        <f>ORIGINAL!Z83-'TOTAL PMTS'!AE82</f>
        <v>0</v>
      </c>
      <c r="AA82" s="73">
        <f>ORIGINAL!AA83-'TOTAL PMTS'!AF82</f>
        <v>0</v>
      </c>
      <c r="AB82" s="73">
        <f>ORIGINAL!AB83-'TOTAL PMTS'!AG82</f>
        <v>0</v>
      </c>
      <c r="AC82" s="110" t="e">
        <f t="shared" si="1"/>
        <v>#VALUE!</v>
      </c>
    </row>
    <row r="83" spans="1:29">
      <c r="A83" s="124" t="s">
        <v>93</v>
      </c>
      <c r="B83" s="125" t="s">
        <v>268</v>
      </c>
      <c r="C83" s="133" t="s">
        <v>216</v>
      </c>
      <c r="D83" s="104">
        <f>ORIGINAL!D83-'TOTAL PMTS'!I83</f>
        <v>284143</v>
      </c>
      <c r="E83" s="73" t="e">
        <f>ORIGINAL!E83-'TOTAL PMTS'!J83</f>
        <v>#VALUE!</v>
      </c>
      <c r="F83" s="73">
        <f>ORIGINAL!F83-'TOTAL PMTS'!K83</f>
        <v>0</v>
      </c>
      <c r="G83" s="73">
        <f>ORIGINAL!G83-'TOTAL PMTS'!L83</f>
        <v>0</v>
      </c>
      <c r="H83" s="73">
        <f>ORIGINAL!H83-'TOTAL PMTS'!M83</f>
        <v>0</v>
      </c>
      <c r="I83" s="73">
        <f>ORIGINAL!I83-'TOTAL PMTS'!N83</f>
        <v>0</v>
      </c>
      <c r="J83" s="73">
        <f>ORIGINAL!J83-'TOTAL PMTS'!O83</f>
        <v>0</v>
      </c>
      <c r="K83" s="73">
        <f>ORIGINAL!K83-'TOTAL PMTS'!P83</f>
        <v>0</v>
      </c>
      <c r="L83" s="73">
        <f>ORIGINAL!L83-'TOTAL PMTS'!Q83</f>
        <v>0</v>
      </c>
      <c r="M83" s="73">
        <f>ORIGINAL!M83-'TOTAL PMTS'!R83</f>
        <v>0</v>
      </c>
      <c r="N83" s="73">
        <f>ORIGINAL!N83-'TOTAL PMTS'!S83</f>
        <v>0</v>
      </c>
      <c r="O83" s="105">
        <f>ORIGINAL!O84-'TOTAL PMTS'!T83</f>
        <v>0</v>
      </c>
      <c r="P83" s="73">
        <f>ORIGINAL!P84-'TOTAL PMTS'!U83</f>
        <v>0</v>
      </c>
      <c r="Q83" s="73">
        <f>ORIGINAL!Q84-'TOTAL PMTS'!V83</f>
        <v>0</v>
      </c>
      <c r="R83" s="73">
        <f>ORIGINAL!R84-'TOTAL PMTS'!W83</f>
        <v>0</v>
      </c>
      <c r="S83" s="73">
        <f>ORIGINAL!S84-'TOTAL PMTS'!X83</f>
        <v>0</v>
      </c>
      <c r="T83" s="106">
        <f>ORIGINAL!T84-'TOTAL PMTS'!Y83</f>
        <v>0</v>
      </c>
      <c r="U83" s="73">
        <f>ORIGINAL!U84-'TOTAL PMTS'!Z83</f>
        <v>0</v>
      </c>
      <c r="V83" s="73">
        <f>ORIGINAL!V84-'TOTAL PMTS'!AA83</f>
        <v>0</v>
      </c>
      <c r="W83" s="73">
        <f>ORIGINAL!W84-'TOTAL PMTS'!AB83</f>
        <v>0</v>
      </c>
      <c r="X83" s="73">
        <f>ORIGINAL!X84-'TOTAL PMTS'!AC83</f>
        <v>0</v>
      </c>
      <c r="Y83" s="107">
        <f>ORIGINAL!Y84-'TOTAL PMTS'!AD83</f>
        <v>0</v>
      </c>
      <c r="Z83" s="73">
        <f>ORIGINAL!Z84-'TOTAL PMTS'!AE83</f>
        <v>0</v>
      </c>
      <c r="AA83" s="73">
        <f>ORIGINAL!AA84-'TOTAL PMTS'!AF83</f>
        <v>0</v>
      </c>
      <c r="AB83" s="73">
        <f>ORIGINAL!AB84-'TOTAL PMTS'!AG83</f>
        <v>0</v>
      </c>
      <c r="AC83" s="110" t="e">
        <f t="shared" si="1"/>
        <v>#VALUE!</v>
      </c>
    </row>
    <row r="84" spans="1:29">
      <c r="A84" s="124" t="s">
        <v>94</v>
      </c>
      <c r="B84" s="125" t="s">
        <v>269</v>
      </c>
      <c r="C84" s="126" t="s">
        <v>183</v>
      </c>
      <c r="D84" s="104">
        <f>ORIGINAL!D84-'TOTAL PMTS'!I84</f>
        <v>432563</v>
      </c>
      <c r="E84" s="73" t="e">
        <f>ORIGINAL!E84-'TOTAL PMTS'!J84</f>
        <v>#VALUE!</v>
      </c>
      <c r="F84" s="73">
        <f>ORIGINAL!F84-'TOTAL PMTS'!K84</f>
        <v>0</v>
      </c>
      <c r="G84" s="73">
        <f>ORIGINAL!G84-'TOTAL PMTS'!L84</f>
        <v>0</v>
      </c>
      <c r="H84" s="73">
        <f>ORIGINAL!H84-'TOTAL PMTS'!M84</f>
        <v>0</v>
      </c>
      <c r="I84" s="73">
        <f>ORIGINAL!I84-'TOTAL PMTS'!N84</f>
        <v>0</v>
      </c>
      <c r="J84" s="73">
        <f>ORIGINAL!J84-'TOTAL PMTS'!O84</f>
        <v>0</v>
      </c>
      <c r="K84" s="73">
        <f>ORIGINAL!K84-'TOTAL PMTS'!P84</f>
        <v>0</v>
      </c>
      <c r="L84" s="73">
        <f>ORIGINAL!L84-'TOTAL PMTS'!Q84</f>
        <v>0</v>
      </c>
      <c r="M84" s="73">
        <f>ORIGINAL!M84-'TOTAL PMTS'!R84</f>
        <v>0</v>
      </c>
      <c r="N84" s="73">
        <f>ORIGINAL!N84-'TOTAL PMTS'!S84</f>
        <v>0</v>
      </c>
      <c r="O84" s="105">
        <f>ORIGINAL!O85-'TOTAL PMTS'!T84</f>
        <v>0</v>
      </c>
      <c r="P84" s="73">
        <f>ORIGINAL!P85-'TOTAL PMTS'!U84</f>
        <v>0</v>
      </c>
      <c r="Q84" s="73">
        <f>ORIGINAL!Q85-'TOTAL PMTS'!V84</f>
        <v>0</v>
      </c>
      <c r="R84" s="73">
        <f>ORIGINAL!R85-'TOTAL PMTS'!W84</f>
        <v>0</v>
      </c>
      <c r="S84" s="73">
        <f>ORIGINAL!S85-'TOTAL PMTS'!X84</f>
        <v>0</v>
      </c>
      <c r="T84" s="106">
        <f>ORIGINAL!T85-'TOTAL PMTS'!Y84</f>
        <v>0</v>
      </c>
      <c r="U84" s="73">
        <f>ORIGINAL!U85-'TOTAL PMTS'!Z84</f>
        <v>0</v>
      </c>
      <c r="V84" s="73">
        <f>ORIGINAL!V85-'TOTAL PMTS'!AA84</f>
        <v>0</v>
      </c>
      <c r="W84" s="73">
        <f>ORIGINAL!W85-'TOTAL PMTS'!AB84</f>
        <v>0</v>
      </c>
      <c r="X84" s="73">
        <f>ORIGINAL!X85-'TOTAL PMTS'!AC84</f>
        <v>0</v>
      </c>
      <c r="Y84" s="107">
        <f>ORIGINAL!Y85-'TOTAL PMTS'!AD84</f>
        <v>0</v>
      </c>
      <c r="Z84" s="73">
        <f>ORIGINAL!Z85-'TOTAL PMTS'!AE84</f>
        <v>0</v>
      </c>
      <c r="AA84" s="73">
        <f>ORIGINAL!AA85-'TOTAL PMTS'!AF84</f>
        <v>0</v>
      </c>
      <c r="AB84" s="73">
        <f>ORIGINAL!AB85-'TOTAL PMTS'!AG84</f>
        <v>0</v>
      </c>
      <c r="AC84" s="110" t="e">
        <f t="shared" si="1"/>
        <v>#VALUE!</v>
      </c>
    </row>
    <row r="85" spans="1:29">
      <c r="A85" s="124" t="s">
        <v>95</v>
      </c>
      <c r="B85" s="125" t="s">
        <v>270</v>
      </c>
      <c r="C85" s="129" t="s">
        <v>187</v>
      </c>
      <c r="D85" s="104">
        <f>ORIGINAL!D85-'TOTAL PMTS'!I85</f>
        <v>103472</v>
      </c>
      <c r="E85" s="73" t="e">
        <f>ORIGINAL!E85-'TOTAL PMTS'!J85</f>
        <v>#VALUE!</v>
      </c>
      <c r="F85" s="73">
        <f>ORIGINAL!F85-'TOTAL PMTS'!K85</f>
        <v>0</v>
      </c>
      <c r="G85" s="73">
        <f>ORIGINAL!G85-'TOTAL PMTS'!L85</f>
        <v>0</v>
      </c>
      <c r="H85" s="73">
        <f>ORIGINAL!H85-'TOTAL PMTS'!M85</f>
        <v>0</v>
      </c>
      <c r="I85" s="73">
        <f>ORIGINAL!I85-'TOTAL PMTS'!N85</f>
        <v>0</v>
      </c>
      <c r="J85" s="73">
        <f>ORIGINAL!J85-'TOTAL PMTS'!O85</f>
        <v>0</v>
      </c>
      <c r="K85" s="73">
        <f>ORIGINAL!K85-'TOTAL PMTS'!P85</f>
        <v>0</v>
      </c>
      <c r="L85" s="73">
        <f>ORIGINAL!L85-'TOTAL PMTS'!Q85</f>
        <v>0</v>
      </c>
      <c r="M85" s="73">
        <f>ORIGINAL!M85-'TOTAL PMTS'!R85</f>
        <v>0</v>
      </c>
      <c r="N85" s="73">
        <f>ORIGINAL!N85-'TOTAL PMTS'!S85</f>
        <v>0</v>
      </c>
      <c r="O85" s="105">
        <f>ORIGINAL!O86-'TOTAL PMTS'!T85</f>
        <v>0</v>
      </c>
      <c r="P85" s="73">
        <f>ORIGINAL!P86-'TOTAL PMTS'!U85</f>
        <v>0</v>
      </c>
      <c r="Q85" s="73">
        <f>ORIGINAL!Q86-'TOTAL PMTS'!V85</f>
        <v>0</v>
      </c>
      <c r="R85" s="73">
        <f>ORIGINAL!R86-'TOTAL PMTS'!W85</f>
        <v>0</v>
      </c>
      <c r="S85" s="73">
        <f>ORIGINAL!S86-'TOTAL PMTS'!X85</f>
        <v>0</v>
      </c>
      <c r="T85" s="106">
        <f>ORIGINAL!T86-'TOTAL PMTS'!Y85</f>
        <v>0</v>
      </c>
      <c r="U85" s="73">
        <f>ORIGINAL!U86-'TOTAL PMTS'!Z85</f>
        <v>0</v>
      </c>
      <c r="V85" s="73">
        <f>ORIGINAL!V86-'TOTAL PMTS'!AA85</f>
        <v>0</v>
      </c>
      <c r="W85" s="73">
        <f>ORIGINAL!W86-'TOTAL PMTS'!AB85</f>
        <v>0</v>
      </c>
      <c r="X85" s="73">
        <f>ORIGINAL!X86-'TOTAL PMTS'!AC85</f>
        <v>0</v>
      </c>
      <c r="Y85" s="107">
        <f>ORIGINAL!Y86-'TOTAL PMTS'!AD85</f>
        <v>0</v>
      </c>
      <c r="Z85" s="73">
        <f>ORIGINAL!Z86-'TOTAL PMTS'!AE85</f>
        <v>0</v>
      </c>
      <c r="AA85" s="73">
        <f>ORIGINAL!AA86-'TOTAL PMTS'!AF85</f>
        <v>0</v>
      </c>
      <c r="AB85" s="73">
        <f>ORIGINAL!AB86-'TOTAL PMTS'!AG85</f>
        <v>0</v>
      </c>
      <c r="AC85" s="110" t="e">
        <f t="shared" si="1"/>
        <v>#VALUE!</v>
      </c>
    </row>
    <row r="86" spans="1:29">
      <c r="A86" s="124" t="s">
        <v>96</v>
      </c>
      <c r="B86" s="125" t="s">
        <v>271</v>
      </c>
      <c r="C86" s="133" t="s">
        <v>216</v>
      </c>
      <c r="D86" s="104">
        <f>ORIGINAL!D86-'TOTAL PMTS'!I86</f>
        <v>252178</v>
      </c>
      <c r="E86" s="73" t="e">
        <f>ORIGINAL!E86-'TOTAL PMTS'!J86</f>
        <v>#VALUE!</v>
      </c>
      <c r="F86" s="73">
        <f>ORIGINAL!F86-'TOTAL PMTS'!K86</f>
        <v>0</v>
      </c>
      <c r="G86" s="73">
        <f>ORIGINAL!G86-'TOTAL PMTS'!L86</f>
        <v>0</v>
      </c>
      <c r="H86" s="73">
        <f>ORIGINAL!H86-'TOTAL PMTS'!M86</f>
        <v>0</v>
      </c>
      <c r="I86" s="73">
        <f>ORIGINAL!I86-'TOTAL PMTS'!N86</f>
        <v>0</v>
      </c>
      <c r="J86" s="73">
        <f>ORIGINAL!J86-'TOTAL PMTS'!O86</f>
        <v>0</v>
      </c>
      <c r="K86" s="73">
        <f>ORIGINAL!K86-'TOTAL PMTS'!P86</f>
        <v>0</v>
      </c>
      <c r="L86" s="73">
        <f>ORIGINAL!L86-'TOTAL PMTS'!Q86</f>
        <v>0</v>
      </c>
      <c r="M86" s="73">
        <f>ORIGINAL!M86-'TOTAL PMTS'!R86</f>
        <v>0</v>
      </c>
      <c r="N86" s="73">
        <f>ORIGINAL!N86-'TOTAL PMTS'!S86</f>
        <v>0</v>
      </c>
      <c r="O86" s="105">
        <f>ORIGINAL!O87-'TOTAL PMTS'!T86</f>
        <v>0</v>
      </c>
      <c r="P86" s="73">
        <f>ORIGINAL!P87-'TOTAL PMTS'!U86</f>
        <v>0</v>
      </c>
      <c r="Q86" s="73">
        <f>ORIGINAL!Q87-'TOTAL PMTS'!V86</f>
        <v>0</v>
      </c>
      <c r="R86" s="73">
        <f>ORIGINAL!R87-'TOTAL PMTS'!W86</f>
        <v>0</v>
      </c>
      <c r="S86" s="73">
        <f>ORIGINAL!S87-'TOTAL PMTS'!X86</f>
        <v>0</v>
      </c>
      <c r="T86" s="106">
        <f>ORIGINAL!T87-'TOTAL PMTS'!Y86</f>
        <v>0</v>
      </c>
      <c r="U86" s="73">
        <f>ORIGINAL!U87-'TOTAL PMTS'!Z86</f>
        <v>0</v>
      </c>
      <c r="V86" s="73">
        <f>ORIGINAL!V87-'TOTAL PMTS'!AA86</f>
        <v>0</v>
      </c>
      <c r="W86" s="73">
        <f>ORIGINAL!W87-'TOTAL PMTS'!AB86</f>
        <v>0</v>
      </c>
      <c r="X86" s="73">
        <f>ORIGINAL!X87-'TOTAL PMTS'!AC86</f>
        <v>0</v>
      </c>
      <c r="Y86" s="107">
        <f>ORIGINAL!Y87-'TOTAL PMTS'!AD86</f>
        <v>0</v>
      </c>
      <c r="Z86" s="73">
        <f>ORIGINAL!Z87-'TOTAL PMTS'!AE86</f>
        <v>0</v>
      </c>
      <c r="AA86" s="73">
        <f>ORIGINAL!AA87-'TOTAL PMTS'!AF86</f>
        <v>0</v>
      </c>
      <c r="AB86" s="73">
        <f>ORIGINAL!AB87-'TOTAL PMTS'!AG86</f>
        <v>0</v>
      </c>
      <c r="AC86" s="110" t="e">
        <f t="shared" si="1"/>
        <v>#VALUE!</v>
      </c>
    </row>
    <row r="87" spans="1:29">
      <c r="A87" s="124" t="s">
        <v>97</v>
      </c>
      <c r="B87" s="125" t="s">
        <v>272</v>
      </c>
      <c r="C87" s="129" t="s">
        <v>187</v>
      </c>
      <c r="D87" s="104">
        <f>ORIGINAL!D87-'TOTAL PMTS'!I87</f>
        <v>308332</v>
      </c>
      <c r="E87" s="73" t="e">
        <f>ORIGINAL!E87-'TOTAL PMTS'!J87</f>
        <v>#VALUE!</v>
      </c>
      <c r="F87" s="73">
        <f>ORIGINAL!F87-'TOTAL PMTS'!K87</f>
        <v>0</v>
      </c>
      <c r="G87" s="73">
        <f>ORIGINAL!G87-'TOTAL PMTS'!L87</f>
        <v>0</v>
      </c>
      <c r="H87" s="73">
        <f>ORIGINAL!H87-'TOTAL PMTS'!M87</f>
        <v>0</v>
      </c>
      <c r="I87" s="73">
        <f>ORIGINAL!I87-'TOTAL PMTS'!N87</f>
        <v>0</v>
      </c>
      <c r="J87" s="73">
        <f>ORIGINAL!J87-'TOTAL PMTS'!O87</f>
        <v>0</v>
      </c>
      <c r="K87" s="73">
        <f>ORIGINAL!K87-'TOTAL PMTS'!P87</f>
        <v>0</v>
      </c>
      <c r="L87" s="73">
        <f>ORIGINAL!L87-'TOTAL PMTS'!Q87</f>
        <v>0</v>
      </c>
      <c r="M87" s="73">
        <f>ORIGINAL!M87-'TOTAL PMTS'!R87</f>
        <v>0</v>
      </c>
      <c r="N87" s="73">
        <f>ORIGINAL!N87-'TOTAL PMTS'!S87</f>
        <v>0</v>
      </c>
      <c r="O87" s="105">
        <f>ORIGINAL!O88-'TOTAL PMTS'!T87</f>
        <v>0</v>
      </c>
      <c r="P87" s="73">
        <f>ORIGINAL!P88-'TOTAL PMTS'!U87</f>
        <v>0</v>
      </c>
      <c r="Q87" s="73">
        <f>ORIGINAL!Q88-'TOTAL PMTS'!V87</f>
        <v>0</v>
      </c>
      <c r="R87" s="73">
        <f>ORIGINAL!R88-'TOTAL PMTS'!W87</f>
        <v>0</v>
      </c>
      <c r="S87" s="73">
        <f>ORIGINAL!S88-'TOTAL PMTS'!X87</f>
        <v>0</v>
      </c>
      <c r="T87" s="106">
        <f>ORIGINAL!T88-'TOTAL PMTS'!Y87</f>
        <v>0</v>
      </c>
      <c r="U87" s="73">
        <f>ORIGINAL!U88-'TOTAL PMTS'!Z87</f>
        <v>0</v>
      </c>
      <c r="V87" s="73">
        <f>ORIGINAL!V88-'TOTAL PMTS'!AA87</f>
        <v>0</v>
      </c>
      <c r="W87" s="73">
        <f>ORIGINAL!W88-'TOTAL PMTS'!AB87</f>
        <v>0</v>
      </c>
      <c r="X87" s="73">
        <f>ORIGINAL!X88-'TOTAL PMTS'!AC87</f>
        <v>0</v>
      </c>
      <c r="Y87" s="107">
        <f>ORIGINAL!Y88-'TOTAL PMTS'!AD87</f>
        <v>0</v>
      </c>
      <c r="Z87" s="73">
        <f>ORIGINAL!Z88-'TOTAL PMTS'!AE87</f>
        <v>0</v>
      </c>
      <c r="AA87" s="73">
        <f>ORIGINAL!AA88-'TOTAL PMTS'!AF87</f>
        <v>0</v>
      </c>
      <c r="AB87" s="73">
        <f>ORIGINAL!AB88-'TOTAL PMTS'!AG87</f>
        <v>0</v>
      </c>
      <c r="AC87" s="110" t="e">
        <f t="shared" si="1"/>
        <v>#VALUE!</v>
      </c>
    </row>
    <row r="88" spans="1:29">
      <c r="A88" s="124" t="s">
        <v>98</v>
      </c>
      <c r="B88" s="125" t="s">
        <v>273</v>
      </c>
      <c r="C88" s="129" t="s">
        <v>187</v>
      </c>
      <c r="D88" s="104">
        <f>ORIGINAL!D88-'TOTAL PMTS'!I88</f>
        <v>123725</v>
      </c>
      <c r="E88" s="73" t="e">
        <f>ORIGINAL!E88-'TOTAL PMTS'!J88</f>
        <v>#VALUE!</v>
      </c>
      <c r="F88" s="73">
        <f>ORIGINAL!F88-'TOTAL PMTS'!K88</f>
        <v>0</v>
      </c>
      <c r="G88" s="73">
        <f>ORIGINAL!G88-'TOTAL PMTS'!L88</f>
        <v>0</v>
      </c>
      <c r="H88" s="73">
        <f>ORIGINAL!H88-'TOTAL PMTS'!M88</f>
        <v>0</v>
      </c>
      <c r="I88" s="73">
        <f>ORIGINAL!I88-'TOTAL PMTS'!N88</f>
        <v>0</v>
      </c>
      <c r="J88" s="73">
        <f>ORIGINAL!J88-'TOTAL PMTS'!O88</f>
        <v>0</v>
      </c>
      <c r="K88" s="73">
        <f>ORIGINAL!K88-'TOTAL PMTS'!P88</f>
        <v>0</v>
      </c>
      <c r="L88" s="73">
        <f>ORIGINAL!L88-'TOTAL PMTS'!Q88</f>
        <v>0</v>
      </c>
      <c r="M88" s="73">
        <f>ORIGINAL!M88-'TOTAL PMTS'!R88</f>
        <v>0</v>
      </c>
      <c r="N88" s="73">
        <f>ORIGINAL!N88-'TOTAL PMTS'!S88</f>
        <v>0</v>
      </c>
      <c r="O88" s="105">
        <f>ORIGINAL!O89-'TOTAL PMTS'!T88</f>
        <v>0</v>
      </c>
      <c r="P88" s="73">
        <f>ORIGINAL!P89-'TOTAL PMTS'!U88</f>
        <v>0</v>
      </c>
      <c r="Q88" s="73">
        <f>ORIGINAL!Q89-'TOTAL PMTS'!V88</f>
        <v>0</v>
      </c>
      <c r="R88" s="73">
        <f>ORIGINAL!R89-'TOTAL PMTS'!W88</f>
        <v>0</v>
      </c>
      <c r="S88" s="73">
        <f>ORIGINAL!S89-'TOTAL PMTS'!X88</f>
        <v>0</v>
      </c>
      <c r="T88" s="106">
        <f>ORIGINAL!T89-'TOTAL PMTS'!Y88</f>
        <v>0</v>
      </c>
      <c r="U88" s="73">
        <f>ORIGINAL!U89-'TOTAL PMTS'!Z88</f>
        <v>0</v>
      </c>
      <c r="V88" s="73">
        <f>ORIGINAL!V89-'TOTAL PMTS'!AA88</f>
        <v>0</v>
      </c>
      <c r="W88" s="73">
        <f>ORIGINAL!W89-'TOTAL PMTS'!AB88</f>
        <v>0</v>
      </c>
      <c r="X88" s="73">
        <f>ORIGINAL!X89-'TOTAL PMTS'!AC88</f>
        <v>48000</v>
      </c>
      <c r="Y88" s="107">
        <f>ORIGINAL!Y89-'TOTAL PMTS'!AD88</f>
        <v>48000</v>
      </c>
      <c r="Z88" s="73">
        <f>ORIGINAL!Z89-'TOTAL PMTS'!AE88</f>
        <v>0</v>
      </c>
      <c r="AA88" s="73">
        <f>ORIGINAL!AA89-'TOTAL PMTS'!AF88</f>
        <v>0</v>
      </c>
      <c r="AB88" s="73">
        <f>ORIGINAL!AB89-'TOTAL PMTS'!AG88</f>
        <v>0</v>
      </c>
      <c r="AC88" s="110" t="e">
        <f t="shared" si="1"/>
        <v>#VALUE!</v>
      </c>
    </row>
    <row r="89" spans="1:29">
      <c r="A89" s="124" t="s">
        <v>99</v>
      </c>
      <c r="B89" s="125" t="s">
        <v>274</v>
      </c>
      <c r="C89" s="132" t="s">
        <v>201</v>
      </c>
      <c r="D89" s="104">
        <f>ORIGINAL!D89-'TOTAL PMTS'!I89</f>
        <v>202093</v>
      </c>
      <c r="E89" s="73" t="e">
        <f>ORIGINAL!E89-'TOTAL PMTS'!J89</f>
        <v>#VALUE!</v>
      </c>
      <c r="F89" s="73">
        <f>ORIGINAL!F89-'TOTAL PMTS'!K89</f>
        <v>0</v>
      </c>
      <c r="G89" s="73">
        <f>ORIGINAL!G89-'TOTAL PMTS'!L89</f>
        <v>0</v>
      </c>
      <c r="H89" s="73">
        <f>ORIGINAL!H89-'TOTAL PMTS'!M89</f>
        <v>0</v>
      </c>
      <c r="I89" s="73">
        <f>ORIGINAL!I89-'TOTAL PMTS'!N89</f>
        <v>0</v>
      </c>
      <c r="J89" s="73">
        <f>ORIGINAL!J89-'TOTAL PMTS'!O89</f>
        <v>0</v>
      </c>
      <c r="K89" s="73">
        <f>ORIGINAL!K89-'TOTAL PMTS'!P89</f>
        <v>0</v>
      </c>
      <c r="L89" s="73">
        <f>ORIGINAL!L89-'TOTAL PMTS'!Q89</f>
        <v>0</v>
      </c>
      <c r="M89" s="73">
        <f>ORIGINAL!M89-'TOTAL PMTS'!R89</f>
        <v>0</v>
      </c>
      <c r="N89" s="73">
        <f>ORIGINAL!N89-'TOTAL PMTS'!S89</f>
        <v>0</v>
      </c>
      <c r="O89" s="105">
        <f>ORIGINAL!O90-'TOTAL PMTS'!T89</f>
        <v>0</v>
      </c>
      <c r="P89" s="73">
        <f>ORIGINAL!P90-'TOTAL PMTS'!U89</f>
        <v>0</v>
      </c>
      <c r="Q89" s="73">
        <f>ORIGINAL!Q90-'TOTAL PMTS'!V89</f>
        <v>0</v>
      </c>
      <c r="R89" s="73">
        <f>ORIGINAL!R90-'TOTAL PMTS'!W89</f>
        <v>0</v>
      </c>
      <c r="S89" s="73">
        <f>ORIGINAL!S90-'TOTAL PMTS'!X89</f>
        <v>0</v>
      </c>
      <c r="T89" s="106">
        <f>ORIGINAL!T90-'TOTAL PMTS'!Y89</f>
        <v>0</v>
      </c>
      <c r="U89" s="73">
        <f>ORIGINAL!U90-'TOTAL PMTS'!Z89</f>
        <v>0</v>
      </c>
      <c r="V89" s="73">
        <f>ORIGINAL!V90-'TOTAL PMTS'!AA89</f>
        <v>0</v>
      </c>
      <c r="W89" s="73">
        <f>ORIGINAL!W90-'TOTAL PMTS'!AB89</f>
        <v>0</v>
      </c>
      <c r="X89" s="73">
        <f>ORIGINAL!X90-'TOTAL PMTS'!AC89</f>
        <v>-48000</v>
      </c>
      <c r="Y89" s="107">
        <f>ORIGINAL!Y90-'TOTAL PMTS'!AD89</f>
        <v>-48000</v>
      </c>
      <c r="Z89" s="73">
        <f>ORIGINAL!Z90-'TOTAL PMTS'!AE89</f>
        <v>0</v>
      </c>
      <c r="AA89" s="73">
        <f>ORIGINAL!AA90-'TOTAL PMTS'!AF89</f>
        <v>0</v>
      </c>
      <c r="AB89" s="73">
        <f>ORIGINAL!AB90-'TOTAL PMTS'!AG89</f>
        <v>0</v>
      </c>
      <c r="AC89" s="110" t="e">
        <f t="shared" si="1"/>
        <v>#VALUE!</v>
      </c>
    </row>
    <row r="90" spans="1:29">
      <c r="A90" s="124" t="s">
        <v>100</v>
      </c>
      <c r="B90" s="125" t="s">
        <v>275</v>
      </c>
      <c r="C90" s="131" t="s">
        <v>181</v>
      </c>
      <c r="D90" s="104">
        <f>ORIGINAL!D90-'TOTAL PMTS'!I90</f>
        <v>144731</v>
      </c>
      <c r="E90" s="73" t="e">
        <f>ORIGINAL!E90-'TOTAL PMTS'!J90</f>
        <v>#VALUE!</v>
      </c>
      <c r="F90" s="73">
        <f>ORIGINAL!F90-'TOTAL PMTS'!K90</f>
        <v>0</v>
      </c>
      <c r="G90" s="73">
        <f>ORIGINAL!G90-'TOTAL PMTS'!L90</f>
        <v>0</v>
      </c>
      <c r="H90" s="73">
        <f>ORIGINAL!H90-'TOTAL PMTS'!M90</f>
        <v>0</v>
      </c>
      <c r="I90" s="73">
        <f>ORIGINAL!I90-'TOTAL PMTS'!N90</f>
        <v>0</v>
      </c>
      <c r="J90" s="73">
        <f>ORIGINAL!J90-'TOTAL PMTS'!O90</f>
        <v>0</v>
      </c>
      <c r="K90" s="73">
        <f>ORIGINAL!K90-'TOTAL PMTS'!P90</f>
        <v>0</v>
      </c>
      <c r="L90" s="73">
        <f>ORIGINAL!L90-'TOTAL PMTS'!Q90</f>
        <v>0</v>
      </c>
      <c r="M90" s="73">
        <f>ORIGINAL!M90-'TOTAL PMTS'!R90</f>
        <v>0</v>
      </c>
      <c r="N90" s="73">
        <f>ORIGINAL!N90-'TOTAL PMTS'!S90</f>
        <v>0</v>
      </c>
      <c r="O90" s="105">
        <f>ORIGINAL!O91-'TOTAL PMTS'!T90</f>
        <v>0</v>
      </c>
      <c r="P90" s="73">
        <f>ORIGINAL!P91-'TOTAL PMTS'!U90</f>
        <v>0</v>
      </c>
      <c r="Q90" s="73">
        <f>ORIGINAL!Q91-'TOTAL PMTS'!V90</f>
        <v>0</v>
      </c>
      <c r="R90" s="73">
        <f>ORIGINAL!R91-'TOTAL PMTS'!W90</f>
        <v>0</v>
      </c>
      <c r="S90" s="73">
        <f>ORIGINAL!S91-'TOTAL PMTS'!X90</f>
        <v>0</v>
      </c>
      <c r="T90" s="106">
        <f>ORIGINAL!T91-'TOTAL PMTS'!Y90</f>
        <v>0</v>
      </c>
      <c r="U90" s="73">
        <f>ORIGINAL!U91-'TOTAL PMTS'!Z90</f>
        <v>0</v>
      </c>
      <c r="V90" s="73">
        <f>ORIGINAL!V91-'TOTAL PMTS'!AA90</f>
        <v>0</v>
      </c>
      <c r="W90" s="73">
        <f>ORIGINAL!W91-'TOTAL PMTS'!AB90</f>
        <v>0</v>
      </c>
      <c r="X90" s="73">
        <f>ORIGINAL!X91-'TOTAL PMTS'!AC90</f>
        <v>0</v>
      </c>
      <c r="Y90" s="107">
        <f>ORIGINAL!Y91-'TOTAL PMTS'!AD90</f>
        <v>0</v>
      </c>
      <c r="Z90" s="73">
        <f>ORIGINAL!Z91-'TOTAL PMTS'!AE90</f>
        <v>0</v>
      </c>
      <c r="AA90" s="73">
        <f>ORIGINAL!AA91-'TOTAL PMTS'!AF90</f>
        <v>0</v>
      </c>
      <c r="AB90" s="73">
        <f>ORIGINAL!AB91-'TOTAL PMTS'!AG90</f>
        <v>0</v>
      </c>
      <c r="AC90" s="110" t="e">
        <f t="shared" si="1"/>
        <v>#VALUE!</v>
      </c>
    </row>
    <row r="91" spans="1:29">
      <c r="A91" s="124" t="s">
        <v>101</v>
      </c>
      <c r="B91" s="125" t="s">
        <v>276</v>
      </c>
      <c r="C91" s="130" t="s">
        <v>190</v>
      </c>
      <c r="D91" s="104">
        <f>ORIGINAL!D91-'TOTAL PMTS'!I91</f>
        <v>189348</v>
      </c>
      <c r="E91" s="73" t="e">
        <f>ORIGINAL!E91-'TOTAL PMTS'!J91</f>
        <v>#VALUE!</v>
      </c>
      <c r="F91" s="73">
        <f>ORIGINAL!F91-'TOTAL PMTS'!K91</f>
        <v>0</v>
      </c>
      <c r="G91" s="73">
        <f>ORIGINAL!G91-'TOTAL PMTS'!L91</f>
        <v>0</v>
      </c>
      <c r="H91" s="73">
        <f>ORIGINAL!H91-'TOTAL PMTS'!M91</f>
        <v>0</v>
      </c>
      <c r="I91" s="73">
        <f>ORIGINAL!I91-'TOTAL PMTS'!N91</f>
        <v>0</v>
      </c>
      <c r="J91" s="73">
        <f>ORIGINAL!J91-'TOTAL PMTS'!O91</f>
        <v>0</v>
      </c>
      <c r="K91" s="73">
        <f>ORIGINAL!K91-'TOTAL PMTS'!P91</f>
        <v>0</v>
      </c>
      <c r="L91" s="73">
        <f>ORIGINAL!L91-'TOTAL PMTS'!Q91</f>
        <v>0</v>
      </c>
      <c r="M91" s="73">
        <f>ORIGINAL!M91-'TOTAL PMTS'!R91</f>
        <v>0</v>
      </c>
      <c r="N91" s="73">
        <f>ORIGINAL!N91-'TOTAL PMTS'!S91</f>
        <v>0</v>
      </c>
      <c r="O91" s="105">
        <f>ORIGINAL!O92-'TOTAL PMTS'!T91</f>
        <v>0</v>
      </c>
      <c r="P91" s="73">
        <f>ORIGINAL!P92-'TOTAL PMTS'!U91</f>
        <v>0</v>
      </c>
      <c r="Q91" s="73">
        <f>ORIGINAL!Q92-'TOTAL PMTS'!V91</f>
        <v>0</v>
      </c>
      <c r="R91" s="73">
        <f>ORIGINAL!R92-'TOTAL PMTS'!W91</f>
        <v>0</v>
      </c>
      <c r="S91" s="73">
        <f>ORIGINAL!S92-'TOTAL PMTS'!X91</f>
        <v>0</v>
      </c>
      <c r="T91" s="106">
        <f>ORIGINAL!T92-'TOTAL PMTS'!Y91</f>
        <v>0</v>
      </c>
      <c r="U91" s="73">
        <f>ORIGINAL!U92-'TOTAL PMTS'!Z91</f>
        <v>0</v>
      </c>
      <c r="V91" s="73">
        <f>ORIGINAL!V92-'TOTAL PMTS'!AA91</f>
        <v>0</v>
      </c>
      <c r="W91" s="73">
        <f>ORIGINAL!W92-'TOTAL PMTS'!AB91</f>
        <v>0</v>
      </c>
      <c r="X91" s="73">
        <f>ORIGINAL!X92-'TOTAL PMTS'!AC91</f>
        <v>0</v>
      </c>
      <c r="Y91" s="107">
        <f>ORIGINAL!Y92-'TOTAL PMTS'!AD91</f>
        <v>0</v>
      </c>
      <c r="Z91" s="73">
        <f>ORIGINAL!Z92-'TOTAL PMTS'!AE91</f>
        <v>0</v>
      </c>
      <c r="AA91" s="73">
        <f>ORIGINAL!AA92-'TOTAL PMTS'!AF91</f>
        <v>0</v>
      </c>
      <c r="AB91" s="73">
        <f>ORIGINAL!AB92-'TOTAL PMTS'!AG91</f>
        <v>0</v>
      </c>
      <c r="AC91" s="110" t="e">
        <f t="shared" si="1"/>
        <v>#VALUE!</v>
      </c>
    </row>
    <row r="92" spans="1:29">
      <c r="A92" s="124" t="s">
        <v>102</v>
      </c>
      <c r="B92" s="125" t="s">
        <v>277</v>
      </c>
      <c r="C92" s="129" t="s">
        <v>187</v>
      </c>
      <c r="D92" s="104">
        <f>ORIGINAL!D92-'TOTAL PMTS'!I92</f>
        <v>111499</v>
      </c>
      <c r="E92" s="73" t="e">
        <f>ORIGINAL!E92-'TOTAL PMTS'!J92</f>
        <v>#VALUE!</v>
      </c>
      <c r="F92" s="73">
        <f>ORIGINAL!F92-'TOTAL PMTS'!K92</f>
        <v>0</v>
      </c>
      <c r="G92" s="73">
        <f>ORIGINAL!G92-'TOTAL PMTS'!L92</f>
        <v>0</v>
      </c>
      <c r="H92" s="73">
        <f>ORIGINAL!H92-'TOTAL PMTS'!M92</f>
        <v>0</v>
      </c>
      <c r="I92" s="73">
        <f>ORIGINAL!I92-'TOTAL PMTS'!N92</f>
        <v>0</v>
      </c>
      <c r="J92" s="73">
        <f>ORIGINAL!J92-'TOTAL PMTS'!O92</f>
        <v>0</v>
      </c>
      <c r="K92" s="73">
        <f>ORIGINAL!K92-'TOTAL PMTS'!P92</f>
        <v>0</v>
      </c>
      <c r="L92" s="73">
        <f>ORIGINAL!L92-'TOTAL PMTS'!Q92</f>
        <v>0</v>
      </c>
      <c r="M92" s="73">
        <f>ORIGINAL!M92-'TOTAL PMTS'!R92</f>
        <v>0</v>
      </c>
      <c r="N92" s="73">
        <f>ORIGINAL!N92-'TOTAL PMTS'!S92</f>
        <v>0</v>
      </c>
      <c r="O92" s="105">
        <f>ORIGINAL!O93-'TOTAL PMTS'!T92</f>
        <v>0</v>
      </c>
      <c r="P92" s="73">
        <f>ORIGINAL!P93-'TOTAL PMTS'!U92</f>
        <v>0</v>
      </c>
      <c r="Q92" s="73">
        <f>ORIGINAL!Q93-'TOTAL PMTS'!V92</f>
        <v>0</v>
      </c>
      <c r="R92" s="73">
        <f>ORIGINAL!R93-'TOTAL PMTS'!W92</f>
        <v>0</v>
      </c>
      <c r="S92" s="73">
        <f>ORIGINAL!S93-'TOTAL PMTS'!X92</f>
        <v>0</v>
      </c>
      <c r="T92" s="106">
        <f>ORIGINAL!T93-'TOTAL PMTS'!Y92</f>
        <v>0</v>
      </c>
      <c r="U92" s="73">
        <f>ORIGINAL!U93-'TOTAL PMTS'!Z92</f>
        <v>0</v>
      </c>
      <c r="V92" s="73">
        <f>ORIGINAL!V93-'TOTAL PMTS'!AA92</f>
        <v>0</v>
      </c>
      <c r="W92" s="73">
        <f>ORIGINAL!W93-'TOTAL PMTS'!AB92</f>
        <v>0</v>
      </c>
      <c r="X92" s="73">
        <f>ORIGINAL!X93-'TOTAL PMTS'!AC92</f>
        <v>0</v>
      </c>
      <c r="Y92" s="107">
        <f>ORIGINAL!Y93-'TOTAL PMTS'!AD92</f>
        <v>0</v>
      </c>
      <c r="Z92" s="73">
        <f>ORIGINAL!Z93-'TOTAL PMTS'!AE92</f>
        <v>0</v>
      </c>
      <c r="AA92" s="73">
        <f>ORIGINAL!AA93-'TOTAL PMTS'!AF92</f>
        <v>0</v>
      </c>
      <c r="AB92" s="73">
        <f>ORIGINAL!AB93-'TOTAL PMTS'!AG92</f>
        <v>0</v>
      </c>
      <c r="AC92" s="110" t="e">
        <f t="shared" si="1"/>
        <v>#VALUE!</v>
      </c>
    </row>
    <row r="93" spans="1:29" s="23" customFormat="1" ht="15.75">
      <c r="A93" s="124" t="s">
        <v>103</v>
      </c>
      <c r="B93" s="125" t="s">
        <v>278</v>
      </c>
      <c r="C93" s="129" t="s">
        <v>187</v>
      </c>
      <c r="D93" s="104">
        <f>ORIGINAL!D93-'TOTAL PMTS'!I93</f>
        <v>94169</v>
      </c>
      <c r="E93" s="73" t="e">
        <f>ORIGINAL!E93-'TOTAL PMTS'!J93</f>
        <v>#VALUE!</v>
      </c>
      <c r="F93" s="73">
        <f>ORIGINAL!F93-'TOTAL PMTS'!K93</f>
        <v>0</v>
      </c>
      <c r="G93" s="73">
        <f>ORIGINAL!G93-'TOTAL PMTS'!L93</f>
        <v>0</v>
      </c>
      <c r="H93" s="73">
        <f>ORIGINAL!H93-'TOTAL PMTS'!M93</f>
        <v>0</v>
      </c>
      <c r="I93" s="73">
        <f>ORIGINAL!I93-'TOTAL PMTS'!N93</f>
        <v>0</v>
      </c>
      <c r="J93" s="73">
        <f>ORIGINAL!J93-'TOTAL PMTS'!O93</f>
        <v>0</v>
      </c>
      <c r="K93" s="73">
        <f>ORIGINAL!K93-'TOTAL PMTS'!P93</f>
        <v>0</v>
      </c>
      <c r="L93" s="73">
        <f>ORIGINAL!L93-'TOTAL PMTS'!Q93</f>
        <v>0</v>
      </c>
      <c r="M93" s="73">
        <f>ORIGINAL!M93-'TOTAL PMTS'!R93</f>
        <v>0</v>
      </c>
      <c r="N93" s="73">
        <f>ORIGINAL!N93-'TOTAL PMTS'!S93</f>
        <v>0</v>
      </c>
      <c r="O93" s="105">
        <f>ORIGINAL!O94-'TOTAL PMTS'!T93</f>
        <v>0</v>
      </c>
      <c r="P93" s="73">
        <f>ORIGINAL!P94-'TOTAL PMTS'!U93</f>
        <v>0</v>
      </c>
      <c r="Q93" s="73">
        <f>ORIGINAL!Q94-'TOTAL PMTS'!V93</f>
        <v>0</v>
      </c>
      <c r="R93" s="73">
        <f>ORIGINAL!R94-'TOTAL PMTS'!W93</f>
        <v>0</v>
      </c>
      <c r="S93" s="73">
        <f>ORIGINAL!S94-'TOTAL PMTS'!X93</f>
        <v>0</v>
      </c>
      <c r="T93" s="106">
        <f>ORIGINAL!T94-'TOTAL PMTS'!Y93</f>
        <v>0</v>
      </c>
      <c r="U93" s="73">
        <f>ORIGINAL!U94-'TOTAL PMTS'!Z93</f>
        <v>0</v>
      </c>
      <c r="V93" s="73">
        <f>ORIGINAL!V94-'TOTAL PMTS'!AA93</f>
        <v>0</v>
      </c>
      <c r="W93" s="73">
        <f>ORIGINAL!W94-'TOTAL PMTS'!AB93</f>
        <v>0</v>
      </c>
      <c r="X93" s="73">
        <f>ORIGINAL!X94-'TOTAL PMTS'!AC93</f>
        <v>0</v>
      </c>
      <c r="Y93" s="107">
        <f>ORIGINAL!Y94-'TOTAL PMTS'!AD93</f>
        <v>0</v>
      </c>
      <c r="Z93" s="73">
        <f>ORIGINAL!Z94-'TOTAL PMTS'!AE93</f>
        <v>0</v>
      </c>
      <c r="AA93" s="73">
        <f>ORIGINAL!AA94-'TOTAL PMTS'!AF93</f>
        <v>0</v>
      </c>
      <c r="AB93" s="73">
        <f>ORIGINAL!AB94-'TOTAL PMTS'!AG93</f>
        <v>0</v>
      </c>
      <c r="AC93" s="110" t="e">
        <f t="shared" si="1"/>
        <v>#VALUE!</v>
      </c>
    </row>
    <row r="94" spans="1:29">
      <c r="A94" s="124" t="s">
        <v>104</v>
      </c>
      <c r="B94" s="125" t="s">
        <v>279</v>
      </c>
      <c r="C94" s="129" t="s">
        <v>187</v>
      </c>
      <c r="D94" s="104">
        <f>ORIGINAL!D94-'TOTAL PMTS'!I94</f>
        <v>51607</v>
      </c>
      <c r="E94" s="73" t="e">
        <f>ORIGINAL!E94-'TOTAL PMTS'!J94</f>
        <v>#VALUE!</v>
      </c>
      <c r="F94" s="73">
        <f>ORIGINAL!F94-'TOTAL PMTS'!K94</f>
        <v>0</v>
      </c>
      <c r="G94" s="73">
        <f>ORIGINAL!G94-'TOTAL PMTS'!L94</f>
        <v>0</v>
      </c>
      <c r="H94" s="73">
        <f>ORIGINAL!H94-'TOTAL PMTS'!M94</f>
        <v>0</v>
      </c>
      <c r="I94" s="73">
        <f>ORIGINAL!I94-'TOTAL PMTS'!N94</f>
        <v>0</v>
      </c>
      <c r="J94" s="73">
        <f>ORIGINAL!J94-'TOTAL PMTS'!O94</f>
        <v>0</v>
      </c>
      <c r="K94" s="73">
        <f>ORIGINAL!K94-'TOTAL PMTS'!P94</f>
        <v>0</v>
      </c>
      <c r="L94" s="73">
        <f>ORIGINAL!L94-'TOTAL PMTS'!Q94</f>
        <v>0</v>
      </c>
      <c r="M94" s="73">
        <f>ORIGINAL!M94-'TOTAL PMTS'!R94</f>
        <v>0</v>
      </c>
      <c r="N94" s="73">
        <f>ORIGINAL!N94-'TOTAL PMTS'!S94</f>
        <v>0</v>
      </c>
      <c r="O94" s="105">
        <f>ORIGINAL!O95-'TOTAL PMTS'!T94</f>
        <v>0</v>
      </c>
      <c r="P94" s="73">
        <f>ORIGINAL!P95-'TOTAL PMTS'!U94</f>
        <v>0</v>
      </c>
      <c r="Q94" s="73">
        <f>ORIGINAL!Q95-'TOTAL PMTS'!V94</f>
        <v>0</v>
      </c>
      <c r="R94" s="73">
        <f>ORIGINAL!R95-'TOTAL PMTS'!W94</f>
        <v>0</v>
      </c>
      <c r="S94" s="73">
        <f>ORIGINAL!S95-'TOTAL PMTS'!X94</f>
        <v>0</v>
      </c>
      <c r="T94" s="106">
        <f>ORIGINAL!T95-'TOTAL PMTS'!Y94</f>
        <v>0</v>
      </c>
      <c r="U94" s="73">
        <f>ORIGINAL!U95-'TOTAL PMTS'!Z94</f>
        <v>0</v>
      </c>
      <c r="V94" s="73">
        <f>ORIGINAL!V95-'TOTAL PMTS'!AA94</f>
        <v>0</v>
      </c>
      <c r="W94" s="73">
        <f>ORIGINAL!W95-'TOTAL PMTS'!AB94</f>
        <v>0</v>
      </c>
      <c r="X94" s="73">
        <f>ORIGINAL!X95-'TOTAL PMTS'!AC94</f>
        <v>0</v>
      </c>
      <c r="Y94" s="107">
        <f>ORIGINAL!Y95-'TOTAL PMTS'!AD94</f>
        <v>0</v>
      </c>
      <c r="Z94" s="73">
        <f>ORIGINAL!Z95-'TOTAL PMTS'!AE94</f>
        <v>0</v>
      </c>
      <c r="AA94" s="73">
        <f>ORIGINAL!AA95-'TOTAL PMTS'!AF94</f>
        <v>0</v>
      </c>
      <c r="AB94" s="73">
        <f>ORIGINAL!AB95-'TOTAL PMTS'!AG94</f>
        <v>0</v>
      </c>
      <c r="AC94" s="110" t="e">
        <f t="shared" si="1"/>
        <v>#VALUE!</v>
      </c>
    </row>
    <row r="95" spans="1:29">
      <c r="A95" s="124" t="s">
        <v>105</v>
      </c>
      <c r="B95" s="125" t="s">
        <v>280</v>
      </c>
      <c r="C95" s="127" t="s">
        <v>185</v>
      </c>
      <c r="D95" s="104">
        <f>ORIGINAL!D95-'TOTAL PMTS'!I95</f>
        <v>132558</v>
      </c>
      <c r="E95" s="73" t="e">
        <f>ORIGINAL!E95-'TOTAL PMTS'!J95</f>
        <v>#VALUE!</v>
      </c>
      <c r="F95" s="73">
        <f>ORIGINAL!F95-'TOTAL PMTS'!K95</f>
        <v>0</v>
      </c>
      <c r="G95" s="73">
        <f>ORIGINAL!G95-'TOTAL PMTS'!L95</f>
        <v>0</v>
      </c>
      <c r="H95" s="73">
        <f>ORIGINAL!H95-'TOTAL PMTS'!M95</f>
        <v>0</v>
      </c>
      <c r="I95" s="73">
        <f>ORIGINAL!I95-'TOTAL PMTS'!N95</f>
        <v>0</v>
      </c>
      <c r="J95" s="73">
        <f>ORIGINAL!J95-'TOTAL PMTS'!O95</f>
        <v>0</v>
      </c>
      <c r="K95" s="73">
        <f>ORIGINAL!K95-'TOTAL PMTS'!P95</f>
        <v>0</v>
      </c>
      <c r="L95" s="73">
        <f>ORIGINAL!L95-'TOTAL PMTS'!Q95</f>
        <v>0</v>
      </c>
      <c r="M95" s="73">
        <f>ORIGINAL!M95-'TOTAL PMTS'!R95</f>
        <v>0</v>
      </c>
      <c r="N95" s="73">
        <f>ORIGINAL!N95-'TOTAL PMTS'!S95</f>
        <v>0</v>
      </c>
      <c r="O95" s="105">
        <f>ORIGINAL!O96-'TOTAL PMTS'!T95</f>
        <v>0</v>
      </c>
      <c r="P95" s="73">
        <f>ORIGINAL!P96-'TOTAL PMTS'!U95</f>
        <v>0</v>
      </c>
      <c r="Q95" s="73">
        <f>ORIGINAL!Q96-'TOTAL PMTS'!V95</f>
        <v>0</v>
      </c>
      <c r="R95" s="73">
        <f>ORIGINAL!R96-'TOTAL PMTS'!W95</f>
        <v>0</v>
      </c>
      <c r="S95" s="73">
        <f>ORIGINAL!S96-'TOTAL PMTS'!X95</f>
        <v>0</v>
      </c>
      <c r="T95" s="106">
        <f>ORIGINAL!T96-'TOTAL PMTS'!Y95</f>
        <v>0</v>
      </c>
      <c r="U95" s="73">
        <f>ORIGINAL!U96-'TOTAL PMTS'!Z95</f>
        <v>0</v>
      </c>
      <c r="V95" s="73">
        <f>ORIGINAL!V96-'TOTAL PMTS'!AA95</f>
        <v>0</v>
      </c>
      <c r="W95" s="73">
        <f>ORIGINAL!W96-'TOTAL PMTS'!AB95</f>
        <v>0</v>
      </c>
      <c r="X95" s="73">
        <f>ORIGINAL!X96-'TOTAL PMTS'!AC95</f>
        <v>0</v>
      </c>
      <c r="Y95" s="107">
        <f>ORIGINAL!Y96-'TOTAL PMTS'!AD95</f>
        <v>0</v>
      </c>
      <c r="Z95" s="73">
        <f>ORIGINAL!Z96-'TOTAL PMTS'!AE95</f>
        <v>0</v>
      </c>
      <c r="AA95" s="73">
        <f>ORIGINAL!AA96-'TOTAL PMTS'!AF95</f>
        <v>0</v>
      </c>
      <c r="AB95" s="73">
        <f>ORIGINAL!AB96-'TOTAL PMTS'!AG95</f>
        <v>0</v>
      </c>
      <c r="AC95" s="110" t="e">
        <f t="shared" si="1"/>
        <v>#VALUE!</v>
      </c>
    </row>
    <row r="96" spans="1:29">
      <c r="A96" s="124" t="s">
        <v>106</v>
      </c>
      <c r="B96" s="125" t="s">
        <v>281</v>
      </c>
      <c r="C96" s="127" t="s">
        <v>185</v>
      </c>
      <c r="D96" s="104">
        <f>ORIGINAL!D96-'TOTAL PMTS'!I96</f>
        <v>53267</v>
      </c>
      <c r="E96" s="73" t="e">
        <f>ORIGINAL!E96-'TOTAL PMTS'!J96</f>
        <v>#VALUE!</v>
      </c>
      <c r="F96" s="73">
        <f>ORIGINAL!F96-'TOTAL PMTS'!K96</f>
        <v>0</v>
      </c>
      <c r="G96" s="73">
        <f>ORIGINAL!G96-'TOTAL PMTS'!L96</f>
        <v>0</v>
      </c>
      <c r="H96" s="73">
        <f>ORIGINAL!H96-'TOTAL PMTS'!M96</f>
        <v>0</v>
      </c>
      <c r="I96" s="73">
        <f>ORIGINAL!I96-'TOTAL PMTS'!N96</f>
        <v>0</v>
      </c>
      <c r="J96" s="73">
        <f>ORIGINAL!J96-'TOTAL PMTS'!O96</f>
        <v>0</v>
      </c>
      <c r="K96" s="73">
        <f>ORIGINAL!K96-'TOTAL PMTS'!P96</f>
        <v>0</v>
      </c>
      <c r="L96" s="73">
        <f>ORIGINAL!L96-'TOTAL PMTS'!Q96</f>
        <v>0</v>
      </c>
      <c r="M96" s="73">
        <f>ORIGINAL!M96-'TOTAL PMTS'!R96</f>
        <v>0</v>
      </c>
      <c r="N96" s="73">
        <f>ORIGINAL!N96-'TOTAL PMTS'!S96</f>
        <v>0</v>
      </c>
      <c r="O96" s="105">
        <f>ORIGINAL!O97-'TOTAL PMTS'!T96</f>
        <v>0</v>
      </c>
      <c r="P96" s="73">
        <f>ORIGINAL!P97-'TOTAL PMTS'!U96</f>
        <v>0</v>
      </c>
      <c r="Q96" s="73">
        <f>ORIGINAL!Q97-'TOTAL PMTS'!V96</f>
        <v>0</v>
      </c>
      <c r="R96" s="73">
        <f>ORIGINAL!R97-'TOTAL PMTS'!W96</f>
        <v>0</v>
      </c>
      <c r="S96" s="73">
        <f>ORIGINAL!S97-'TOTAL PMTS'!X96</f>
        <v>0</v>
      </c>
      <c r="T96" s="106">
        <f>ORIGINAL!T97-'TOTAL PMTS'!Y96</f>
        <v>0</v>
      </c>
      <c r="U96" s="73">
        <f>ORIGINAL!U97-'TOTAL PMTS'!Z96</f>
        <v>0</v>
      </c>
      <c r="V96" s="73">
        <f>ORIGINAL!V97-'TOTAL PMTS'!AA96</f>
        <v>0</v>
      </c>
      <c r="W96" s="73">
        <f>ORIGINAL!W97-'TOTAL PMTS'!AB96</f>
        <v>0</v>
      </c>
      <c r="X96" s="73">
        <f>ORIGINAL!X97-'TOTAL PMTS'!AC96</f>
        <v>0</v>
      </c>
      <c r="Y96" s="107">
        <f>ORIGINAL!Y97-'TOTAL PMTS'!AD96</f>
        <v>0</v>
      </c>
      <c r="Z96" s="73">
        <f>ORIGINAL!Z97-'TOTAL PMTS'!AE96</f>
        <v>0</v>
      </c>
      <c r="AA96" s="73">
        <f>ORIGINAL!AA97-'TOTAL PMTS'!AF96</f>
        <v>0</v>
      </c>
      <c r="AB96" s="73">
        <f>ORIGINAL!AB97-'TOTAL PMTS'!AG96</f>
        <v>0</v>
      </c>
      <c r="AC96" s="110" t="e">
        <f t="shared" si="1"/>
        <v>#VALUE!</v>
      </c>
    </row>
    <row r="97" spans="1:29">
      <c r="A97" s="124" t="s">
        <v>107</v>
      </c>
      <c r="B97" s="125" t="s">
        <v>282</v>
      </c>
      <c r="C97" s="131" t="s">
        <v>181</v>
      </c>
      <c r="D97" s="104">
        <f>ORIGINAL!D97-'TOTAL PMTS'!I97</f>
        <v>197152</v>
      </c>
      <c r="E97" s="73" t="e">
        <f>ORIGINAL!E97-'TOTAL PMTS'!J97</f>
        <v>#VALUE!</v>
      </c>
      <c r="F97" s="73">
        <f>ORIGINAL!F97-'TOTAL PMTS'!K97</f>
        <v>0</v>
      </c>
      <c r="G97" s="73">
        <f>ORIGINAL!G97-'TOTAL PMTS'!L97</f>
        <v>0</v>
      </c>
      <c r="H97" s="73">
        <f>ORIGINAL!H97-'TOTAL PMTS'!M97</f>
        <v>0</v>
      </c>
      <c r="I97" s="73">
        <f>ORIGINAL!I97-'TOTAL PMTS'!N97</f>
        <v>0</v>
      </c>
      <c r="J97" s="73">
        <f>ORIGINAL!J97-'TOTAL PMTS'!O97</f>
        <v>0</v>
      </c>
      <c r="K97" s="73">
        <f>ORIGINAL!K97-'TOTAL PMTS'!P97</f>
        <v>0</v>
      </c>
      <c r="L97" s="73">
        <f>ORIGINAL!L97-'TOTAL PMTS'!Q97</f>
        <v>0</v>
      </c>
      <c r="M97" s="73">
        <f>ORIGINAL!M97-'TOTAL PMTS'!R97</f>
        <v>0</v>
      </c>
      <c r="N97" s="73">
        <f>ORIGINAL!N97-'TOTAL PMTS'!S97</f>
        <v>0</v>
      </c>
      <c r="O97" s="105">
        <f>ORIGINAL!O98-'TOTAL PMTS'!T97</f>
        <v>0</v>
      </c>
      <c r="P97" s="73">
        <f>ORIGINAL!P98-'TOTAL PMTS'!U97</f>
        <v>0</v>
      </c>
      <c r="Q97" s="73">
        <f>ORIGINAL!Q98-'TOTAL PMTS'!V97</f>
        <v>0</v>
      </c>
      <c r="R97" s="73">
        <f>ORIGINAL!R98-'TOTAL PMTS'!W97</f>
        <v>0</v>
      </c>
      <c r="S97" s="73">
        <f>ORIGINAL!S98-'TOTAL PMTS'!X97</f>
        <v>0</v>
      </c>
      <c r="T97" s="106">
        <f>ORIGINAL!T98-'TOTAL PMTS'!Y97</f>
        <v>0</v>
      </c>
      <c r="U97" s="73">
        <f>ORIGINAL!U98-'TOTAL PMTS'!Z97</f>
        <v>0</v>
      </c>
      <c r="V97" s="73">
        <f>ORIGINAL!V98-'TOTAL PMTS'!AA97</f>
        <v>0</v>
      </c>
      <c r="W97" s="73">
        <f>ORIGINAL!W98-'TOTAL PMTS'!AB97</f>
        <v>0</v>
      </c>
      <c r="X97" s="73">
        <f>ORIGINAL!X98-'TOTAL PMTS'!AC97</f>
        <v>0</v>
      </c>
      <c r="Y97" s="107">
        <f>ORIGINAL!Y98-'TOTAL PMTS'!AD97</f>
        <v>0</v>
      </c>
      <c r="Z97" s="73">
        <f>ORIGINAL!Z98-'TOTAL PMTS'!AE97</f>
        <v>0</v>
      </c>
      <c r="AA97" s="73">
        <f>ORIGINAL!AA98-'TOTAL PMTS'!AF97</f>
        <v>0</v>
      </c>
      <c r="AB97" s="73">
        <f>ORIGINAL!AB98-'TOTAL PMTS'!AG97</f>
        <v>0</v>
      </c>
      <c r="AC97" s="110" t="e">
        <f t="shared" si="1"/>
        <v>#VALUE!</v>
      </c>
    </row>
    <row r="98" spans="1:29">
      <c r="A98" s="124" t="s">
        <v>108</v>
      </c>
      <c r="B98" s="125" t="s">
        <v>283</v>
      </c>
      <c r="C98" s="130" t="s">
        <v>190</v>
      </c>
      <c r="D98" s="104">
        <f>ORIGINAL!D98-'TOTAL PMTS'!I98</f>
        <v>189850</v>
      </c>
      <c r="E98" s="73" t="e">
        <f>ORIGINAL!E98-'TOTAL PMTS'!J98</f>
        <v>#VALUE!</v>
      </c>
      <c r="F98" s="73">
        <f>ORIGINAL!F98-'TOTAL PMTS'!K98</f>
        <v>0</v>
      </c>
      <c r="G98" s="73">
        <f>ORIGINAL!G98-'TOTAL PMTS'!L98</f>
        <v>0</v>
      </c>
      <c r="H98" s="73">
        <f>ORIGINAL!H98-'TOTAL PMTS'!M98</f>
        <v>0</v>
      </c>
      <c r="I98" s="73">
        <f>ORIGINAL!I98-'TOTAL PMTS'!N98</f>
        <v>0</v>
      </c>
      <c r="J98" s="73">
        <f>ORIGINAL!J98-'TOTAL PMTS'!O98</f>
        <v>0</v>
      </c>
      <c r="K98" s="73">
        <f>ORIGINAL!K98-'TOTAL PMTS'!P98</f>
        <v>0</v>
      </c>
      <c r="L98" s="73">
        <f>ORIGINAL!L98-'TOTAL PMTS'!Q98</f>
        <v>0</v>
      </c>
      <c r="M98" s="73">
        <f>ORIGINAL!M98-'TOTAL PMTS'!R98</f>
        <v>0</v>
      </c>
      <c r="N98" s="73">
        <f>ORIGINAL!N98-'TOTAL PMTS'!S98</f>
        <v>0</v>
      </c>
      <c r="O98" s="105">
        <f>ORIGINAL!O99-'TOTAL PMTS'!T98</f>
        <v>355000</v>
      </c>
      <c r="P98" s="73">
        <f>ORIGINAL!P99-'TOTAL PMTS'!U98</f>
        <v>0</v>
      </c>
      <c r="Q98" s="73">
        <f>ORIGINAL!Q99-'TOTAL PMTS'!V98</f>
        <v>0</v>
      </c>
      <c r="R98" s="73">
        <f>ORIGINAL!R99-'TOTAL PMTS'!W98</f>
        <v>0</v>
      </c>
      <c r="S98" s="73">
        <f>ORIGINAL!S99-'TOTAL PMTS'!X98</f>
        <v>0</v>
      </c>
      <c r="T98" s="106">
        <f>ORIGINAL!T99-'TOTAL PMTS'!Y98</f>
        <v>0</v>
      </c>
      <c r="U98" s="73">
        <f>ORIGINAL!U99-'TOTAL PMTS'!Z98</f>
        <v>0</v>
      </c>
      <c r="V98" s="73">
        <f>ORIGINAL!V99-'TOTAL PMTS'!AA98</f>
        <v>0</v>
      </c>
      <c r="W98" s="73">
        <f>ORIGINAL!W99-'TOTAL PMTS'!AB98</f>
        <v>0</v>
      </c>
      <c r="X98" s="73">
        <f>ORIGINAL!X99-'TOTAL PMTS'!AC98</f>
        <v>0</v>
      </c>
      <c r="Y98" s="107">
        <f>ORIGINAL!Y99-'TOTAL PMTS'!AD98</f>
        <v>0</v>
      </c>
      <c r="Z98" s="73">
        <f>ORIGINAL!Z99-'TOTAL PMTS'!AE98</f>
        <v>0</v>
      </c>
      <c r="AA98" s="73">
        <f>ORIGINAL!AA99-'TOTAL PMTS'!AF98</f>
        <v>0</v>
      </c>
      <c r="AB98" s="73">
        <f>ORIGINAL!AB99-'TOTAL PMTS'!AG98</f>
        <v>0</v>
      </c>
      <c r="AC98" s="110" t="e">
        <f t="shared" si="1"/>
        <v>#VALUE!</v>
      </c>
    </row>
    <row r="99" spans="1:29">
      <c r="A99" s="124" t="s">
        <v>109</v>
      </c>
      <c r="B99" s="125" t="s">
        <v>284</v>
      </c>
      <c r="C99" s="130" t="s">
        <v>190</v>
      </c>
      <c r="D99" s="104">
        <f>ORIGINAL!D99-'TOTAL PMTS'!I99</f>
        <v>966808</v>
      </c>
      <c r="E99" s="73" t="e">
        <f>ORIGINAL!E99-'TOTAL PMTS'!J99</f>
        <v>#VALUE!</v>
      </c>
      <c r="F99" s="73">
        <f>ORIGINAL!F99-'TOTAL PMTS'!K99</f>
        <v>0</v>
      </c>
      <c r="G99" s="73">
        <f>ORIGINAL!G99-'TOTAL PMTS'!L99</f>
        <v>0</v>
      </c>
      <c r="H99" s="73">
        <f>ORIGINAL!H99-'TOTAL PMTS'!M99</f>
        <v>0</v>
      </c>
      <c r="I99" s="73">
        <f>ORIGINAL!I99-'TOTAL PMTS'!N99</f>
        <v>0</v>
      </c>
      <c r="J99" s="73">
        <f>ORIGINAL!J99-'TOTAL PMTS'!O99</f>
        <v>0</v>
      </c>
      <c r="K99" s="73">
        <f>ORIGINAL!K99-'TOTAL PMTS'!P99</f>
        <v>0</v>
      </c>
      <c r="L99" s="73">
        <f>ORIGINAL!L99-'TOTAL PMTS'!Q99</f>
        <v>0</v>
      </c>
      <c r="M99" s="73">
        <f>ORIGINAL!M99-'TOTAL PMTS'!R99</f>
        <v>0</v>
      </c>
      <c r="N99" s="73">
        <f>ORIGINAL!N99-'TOTAL PMTS'!S99</f>
        <v>0</v>
      </c>
      <c r="O99" s="105">
        <f>ORIGINAL!O100-'TOTAL PMTS'!T99</f>
        <v>-355000</v>
      </c>
      <c r="P99" s="73">
        <f>ORIGINAL!P100-'TOTAL PMTS'!U99</f>
        <v>0</v>
      </c>
      <c r="Q99" s="73">
        <f>ORIGINAL!Q100-'TOTAL PMTS'!V99</f>
        <v>0</v>
      </c>
      <c r="R99" s="73">
        <f>ORIGINAL!R100-'TOTAL PMTS'!W99</f>
        <v>0</v>
      </c>
      <c r="S99" s="73">
        <f>ORIGINAL!S100-'TOTAL PMTS'!X99</f>
        <v>0</v>
      </c>
      <c r="T99" s="106">
        <f>ORIGINAL!T100-'TOTAL PMTS'!Y99</f>
        <v>0</v>
      </c>
      <c r="U99" s="73">
        <f>ORIGINAL!U100-'TOTAL PMTS'!Z99</f>
        <v>0</v>
      </c>
      <c r="V99" s="73">
        <f>ORIGINAL!V100-'TOTAL PMTS'!AA99</f>
        <v>0</v>
      </c>
      <c r="W99" s="73">
        <f>ORIGINAL!W100-'TOTAL PMTS'!AB99</f>
        <v>0</v>
      </c>
      <c r="X99" s="73">
        <f>ORIGINAL!X100-'TOTAL PMTS'!AC99</f>
        <v>0</v>
      </c>
      <c r="Y99" s="107">
        <f>ORIGINAL!Y100-'TOTAL PMTS'!AD99</f>
        <v>0</v>
      </c>
      <c r="Z99" s="73">
        <f>ORIGINAL!Z100-'TOTAL PMTS'!AE99</f>
        <v>0</v>
      </c>
      <c r="AA99" s="73">
        <f>ORIGINAL!AA100-'TOTAL PMTS'!AF99</f>
        <v>0</v>
      </c>
      <c r="AB99" s="73">
        <f>ORIGINAL!AB100-'TOTAL PMTS'!AG99</f>
        <v>0</v>
      </c>
      <c r="AC99" s="110" t="e">
        <f t="shared" si="1"/>
        <v>#VALUE!</v>
      </c>
    </row>
    <row r="100" spans="1:29">
      <c r="A100" s="124" t="s">
        <v>110</v>
      </c>
      <c r="B100" s="125" t="s">
        <v>285</v>
      </c>
      <c r="C100" s="126" t="s">
        <v>183</v>
      </c>
      <c r="D100" s="104">
        <f>ORIGINAL!D100-'TOTAL PMTS'!I100</f>
        <v>44381</v>
      </c>
      <c r="E100" s="73" t="e">
        <f>ORIGINAL!E100-'TOTAL PMTS'!J100</f>
        <v>#VALUE!</v>
      </c>
      <c r="F100" s="73">
        <f>ORIGINAL!F100-'TOTAL PMTS'!K100</f>
        <v>0</v>
      </c>
      <c r="G100" s="73">
        <f>ORIGINAL!G100-'TOTAL PMTS'!L100</f>
        <v>0</v>
      </c>
      <c r="H100" s="73">
        <f>ORIGINAL!H100-'TOTAL PMTS'!M100</f>
        <v>0</v>
      </c>
      <c r="I100" s="73">
        <f>ORIGINAL!I100-'TOTAL PMTS'!N100</f>
        <v>0</v>
      </c>
      <c r="J100" s="73">
        <f>ORIGINAL!J100-'TOTAL PMTS'!O100</f>
        <v>0</v>
      </c>
      <c r="K100" s="73">
        <f>ORIGINAL!K100-'TOTAL PMTS'!P100</f>
        <v>0</v>
      </c>
      <c r="L100" s="73">
        <f>ORIGINAL!L100-'TOTAL PMTS'!Q100</f>
        <v>0</v>
      </c>
      <c r="M100" s="73">
        <f>ORIGINAL!M100-'TOTAL PMTS'!R100</f>
        <v>0</v>
      </c>
      <c r="N100" s="73">
        <f>ORIGINAL!N100-'TOTAL PMTS'!S100</f>
        <v>0</v>
      </c>
      <c r="O100" s="105">
        <f>ORIGINAL!O101-'TOTAL PMTS'!T100</f>
        <v>0</v>
      </c>
      <c r="P100" s="73">
        <f>ORIGINAL!P101-'TOTAL PMTS'!U100</f>
        <v>0</v>
      </c>
      <c r="Q100" s="73">
        <f>ORIGINAL!Q101-'TOTAL PMTS'!V100</f>
        <v>0</v>
      </c>
      <c r="R100" s="73">
        <f>ORIGINAL!R101-'TOTAL PMTS'!W100</f>
        <v>0</v>
      </c>
      <c r="S100" s="73">
        <f>ORIGINAL!S101-'TOTAL PMTS'!X100</f>
        <v>0</v>
      </c>
      <c r="T100" s="106">
        <f>ORIGINAL!T101-'TOTAL PMTS'!Y100</f>
        <v>0</v>
      </c>
      <c r="U100" s="73">
        <f>ORIGINAL!U101-'TOTAL PMTS'!Z100</f>
        <v>0</v>
      </c>
      <c r="V100" s="73">
        <f>ORIGINAL!V101-'TOTAL PMTS'!AA100</f>
        <v>0</v>
      </c>
      <c r="W100" s="73">
        <f>ORIGINAL!W101-'TOTAL PMTS'!AB100</f>
        <v>0</v>
      </c>
      <c r="X100" s="73">
        <f>ORIGINAL!X101-'TOTAL PMTS'!AC100</f>
        <v>0</v>
      </c>
      <c r="Y100" s="107">
        <f>ORIGINAL!Y101-'TOTAL PMTS'!AD100</f>
        <v>0</v>
      </c>
      <c r="Z100" s="73">
        <f>ORIGINAL!Z101-'TOTAL PMTS'!AE100</f>
        <v>0</v>
      </c>
      <c r="AA100" s="73">
        <f>ORIGINAL!AA101-'TOTAL PMTS'!AF100</f>
        <v>0</v>
      </c>
      <c r="AB100" s="73">
        <f>ORIGINAL!AB101-'TOTAL PMTS'!AG100</f>
        <v>0</v>
      </c>
      <c r="AC100" s="110" t="e">
        <f t="shared" si="1"/>
        <v>#VALUE!</v>
      </c>
    </row>
    <row r="101" spans="1:29">
      <c r="A101" s="124" t="s">
        <v>111</v>
      </c>
      <c r="B101" s="125" t="s">
        <v>286</v>
      </c>
      <c r="C101" s="129" t="s">
        <v>187</v>
      </c>
      <c r="D101" s="104">
        <f>ORIGINAL!D101-'TOTAL PMTS'!I101</f>
        <v>106502</v>
      </c>
      <c r="E101" s="73" t="e">
        <f>ORIGINAL!E101-'TOTAL PMTS'!J101</f>
        <v>#VALUE!</v>
      </c>
      <c r="F101" s="73">
        <f>ORIGINAL!F101-'TOTAL PMTS'!K101</f>
        <v>0</v>
      </c>
      <c r="G101" s="73">
        <f>ORIGINAL!G101-'TOTAL PMTS'!L101</f>
        <v>0</v>
      </c>
      <c r="H101" s="73">
        <f>ORIGINAL!H101-'TOTAL PMTS'!M101</f>
        <v>0</v>
      </c>
      <c r="I101" s="73">
        <f>ORIGINAL!I101-'TOTAL PMTS'!N101</f>
        <v>0</v>
      </c>
      <c r="J101" s="73">
        <f>ORIGINAL!J101-'TOTAL PMTS'!O101</f>
        <v>0</v>
      </c>
      <c r="K101" s="73">
        <f>ORIGINAL!K101-'TOTAL PMTS'!P101</f>
        <v>0</v>
      </c>
      <c r="L101" s="73">
        <f>ORIGINAL!L101-'TOTAL PMTS'!Q101</f>
        <v>0</v>
      </c>
      <c r="M101" s="73">
        <f>ORIGINAL!M101-'TOTAL PMTS'!R101</f>
        <v>0</v>
      </c>
      <c r="N101" s="73">
        <f>ORIGINAL!N101-'TOTAL PMTS'!S101</f>
        <v>0</v>
      </c>
      <c r="O101" s="105">
        <f>ORIGINAL!O102-'TOTAL PMTS'!T101</f>
        <v>0</v>
      </c>
      <c r="P101" s="73">
        <f>ORIGINAL!P102-'TOTAL PMTS'!U101</f>
        <v>0</v>
      </c>
      <c r="Q101" s="73">
        <f>ORIGINAL!Q102-'TOTAL PMTS'!V101</f>
        <v>0</v>
      </c>
      <c r="R101" s="73">
        <f>ORIGINAL!R102-'TOTAL PMTS'!W101</f>
        <v>0</v>
      </c>
      <c r="S101" s="73">
        <f>ORIGINAL!S102-'TOTAL PMTS'!X101</f>
        <v>0</v>
      </c>
      <c r="T101" s="106">
        <f>ORIGINAL!T102-'TOTAL PMTS'!Y101</f>
        <v>0</v>
      </c>
      <c r="U101" s="73">
        <f>ORIGINAL!U102-'TOTAL PMTS'!Z101</f>
        <v>0</v>
      </c>
      <c r="V101" s="73">
        <f>ORIGINAL!V102-'TOTAL PMTS'!AA101</f>
        <v>0</v>
      </c>
      <c r="W101" s="73">
        <f>ORIGINAL!W102-'TOTAL PMTS'!AB101</f>
        <v>0</v>
      </c>
      <c r="X101" s="73">
        <f>ORIGINAL!X102-'TOTAL PMTS'!AC101</f>
        <v>0</v>
      </c>
      <c r="Y101" s="107">
        <f>ORIGINAL!Y102-'TOTAL PMTS'!AD101</f>
        <v>0</v>
      </c>
      <c r="Z101" s="73">
        <f>ORIGINAL!Z102-'TOTAL PMTS'!AE101</f>
        <v>0</v>
      </c>
      <c r="AA101" s="73">
        <f>ORIGINAL!AA102-'TOTAL PMTS'!AF101</f>
        <v>0</v>
      </c>
      <c r="AB101" s="73">
        <f>ORIGINAL!AB102-'TOTAL PMTS'!AG101</f>
        <v>0</v>
      </c>
      <c r="AC101" s="110" t="e">
        <f t="shared" si="1"/>
        <v>#VALUE!</v>
      </c>
    </row>
    <row r="102" spans="1:29">
      <c r="A102" s="124" t="s">
        <v>112</v>
      </c>
      <c r="B102" s="125" t="s">
        <v>287</v>
      </c>
      <c r="C102" s="127" t="s">
        <v>185</v>
      </c>
      <c r="D102" s="104">
        <f>ORIGINAL!D102-'TOTAL PMTS'!I102</f>
        <v>745797</v>
      </c>
      <c r="E102" s="73" t="e">
        <f>ORIGINAL!E102-'TOTAL PMTS'!J102</f>
        <v>#VALUE!</v>
      </c>
      <c r="F102" s="73">
        <f>ORIGINAL!F102-'TOTAL PMTS'!K102</f>
        <v>0</v>
      </c>
      <c r="G102" s="73">
        <f>ORIGINAL!G102-'TOTAL PMTS'!L102</f>
        <v>0</v>
      </c>
      <c r="H102" s="73">
        <f>ORIGINAL!H102-'TOTAL PMTS'!M102</f>
        <v>0</v>
      </c>
      <c r="I102" s="73">
        <f>ORIGINAL!I102-'TOTAL PMTS'!N102</f>
        <v>0</v>
      </c>
      <c r="J102" s="73">
        <f>ORIGINAL!J102-'TOTAL PMTS'!O102</f>
        <v>0</v>
      </c>
      <c r="K102" s="73">
        <f>ORIGINAL!K102-'TOTAL PMTS'!P102</f>
        <v>0</v>
      </c>
      <c r="L102" s="73">
        <f>ORIGINAL!L102-'TOTAL PMTS'!Q102</f>
        <v>0</v>
      </c>
      <c r="M102" s="73">
        <f>ORIGINAL!M102-'TOTAL PMTS'!R102</f>
        <v>0</v>
      </c>
      <c r="N102" s="73">
        <f>ORIGINAL!N102-'TOTAL PMTS'!S102</f>
        <v>0</v>
      </c>
      <c r="O102" s="105">
        <f>ORIGINAL!O103-'TOTAL PMTS'!T102</f>
        <v>0</v>
      </c>
      <c r="P102" s="73">
        <f>ORIGINAL!P103-'TOTAL PMTS'!U102</f>
        <v>0</v>
      </c>
      <c r="Q102" s="73">
        <f>ORIGINAL!Q103-'TOTAL PMTS'!V102</f>
        <v>0</v>
      </c>
      <c r="R102" s="73">
        <f>ORIGINAL!R103-'TOTAL PMTS'!W102</f>
        <v>0</v>
      </c>
      <c r="S102" s="73">
        <f>ORIGINAL!S103-'TOTAL PMTS'!X102</f>
        <v>0</v>
      </c>
      <c r="T102" s="106">
        <f>ORIGINAL!T103-'TOTAL PMTS'!Y102</f>
        <v>0</v>
      </c>
      <c r="U102" s="73">
        <f>ORIGINAL!U103-'TOTAL PMTS'!Z102</f>
        <v>0</v>
      </c>
      <c r="V102" s="73">
        <f>ORIGINAL!V103-'TOTAL PMTS'!AA102</f>
        <v>0</v>
      </c>
      <c r="W102" s="73">
        <f>ORIGINAL!W103-'TOTAL PMTS'!AB102</f>
        <v>0</v>
      </c>
      <c r="X102" s="73">
        <f>ORIGINAL!X103-'TOTAL PMTS'!AC102</f>
        <v>0</v>
      </c>
      <c r="Y102" s="107">
        <f>ORIGINAL!Y103-'TOTAL PMTS'!AD102</f>
        <v>0</v>
      </c>
      <c r="Z102" s="73">
        <f>ORIGINAL!Z103-'TOTAL PMTS'!AE102</f>
        <v>0</v>
      </c>
      <c r="AA102" s="73">
        <f>ORIGINAL!AA103-'TOTAL PMTS'!AF102</f>
        <v>0</v>
      </c>
      <c r="AB102" s="73">
        <f>ORIGINAL!AB103-'TOTAL PMTS'!AG102</f>
        <v>0</v>
      </c>
      <c r="AC102" s="110" t="e">
        <f t="shared" si="1"/>
        <v>#VALUE!</v>
      </c>
    </row>
    <row r="103" spans="1:29">
      <c r="A103" s="124" t="s">
        <v>113</v>
      </c>
      <c r="B103" s="125" t="s">
        <v>288</v>
      </c>
      <c r="C103" s="127" t="s">
        <v>185</v>
      </c>
      <c r="D103" s="104">
        <f>ORIGINAL!D103-'TOTAL PMTS'!I103</f>
        <v>34483</v>
      </c>
      <c r="E103" s="73" t="e">
        <f>ORIGINAL!E103-'TOTAL PMTS'!J103</f>
        <v>#VALUE!</v>
      </c>
      <c r="F103" s="73">
        <f>ORIGINAL!F103-'TOTAL PMTS'!K103</f>
        <v>0</v>
      </c>
      <c r="G103" s="73">
        <f>ORIGINAL!G103-'TOTAL PMTS'!L103</f>
        <v>0</v>
      </c>
      <c r="H103" s="73">
        <f>ORIGINAL!H103-'TOTAL PMTS'!M103</f>
        <v>0</v>
      </c>
      <c r="I103" s="73">
        <f>ORIGINAL!I103-'TOTAL PMTS'!N103</f>
        <v>0</v>
      </c>
      <c r="J103" s="73">
        <f>ORIGINAL!J103-'TOTAL PMTS'!O103</f>
        <v>0</v>
      </c>
      <c r="K103" s="73">
        <f>ORIGINAL!K103-'TOTAL PMTS'!P103</f>
        <v>0</v>
      </c>
      <c r="L103" s="73">
        <f>ORIGINAL!L103-'TOTAL PMTS'!Q103</f>
        <v>0</v>
      </c>
      <c r="M103" s="73">
        <f>ORIGINAL!M103-'TOTAL PMTS'!R103</f>
        <v>0</v>
      </c>
      <c r="N103" s="73">
        <f>ORIGINAL!N103-'TOTAL PMTS'!S103</f>
        <v>0</v>
      </c>
      <c r="O103" s="105">
        <f>ORIGINAL!O104-'TOTAL PMTS'!T103</f>
        <v>0</v>
      </c>
      <c r="P103" s="73">
        <f>ORIGINAL!P104-'TOTAL PMTS'!U103</f>
        <v>0</v>
      </c>
      <c r="Q103" s="73">
        <f>ORIGINAL!Q104-'TOTAL PMTS'!V103</f>
        <v>0</v>
      </c>
      <c r="R103" s="73">
        <f>ORIGINAL!R104-'TOTAL PMTS'!W103</f>
        <v>0</v>
      </c>
      <c r="S103" s="73">
        <f>ORIGINAL!S104-'TOTAL PMTS'!X103</f>
        <v>0</v>
      </c>
      <c r="T103" s="106">
        <f>ORIGINAL!T104-'TOTAL PMTS'!Y103</f>
        <v>0</v>
      </c>
      <c r="U103" s="73">
        <f>ORIGINAL!U104-'TOTAL PMTS'!Z103</f>
        <v>0</v>
      </c>
      <c r="V103" s="73">
        <f>ORIGINAL!V104-'TOTAL PMTS'!AA103</f>
        <v>0</v>
      </c>
      <c r="W103" s="73">
        <f>ORIGINAL!W104-'TOTAL PMTS'!AB103</f>
        <v>0</v>
      </c>
      <c r="X103" s="73">
        <f>ORIGINAL!X104-'TOTAL PMTS'!AC103</f>
        <v>0</v>
      </c>
      <c r="Y103" s="107">
        <f>ORIGINAL!Y104-'TOTAL PMTS'!AD103</f>
        <v>0</v>
      </c>
      <c r="Z103" s="73">
        <f>ORIGINAL!Z104-'TOTAL PMTS'!AE103</f>
        <v>0</v>
      </c>
      <c r="AA103" s="73">
        <f>ORIGINAL!AA104-'TOTAL PMTS'!AF103</f>
        <v>0</v>
      </c>
      <c r="AB103" s="73">
        <f>ORIGINAL!AB104-'TOTAL PMTS'!AG103</f>
        <v>0</v>
      </c>
      <c r="AC103" s="110" t="e">
        <f t="shared" si="1"/>
        <v>#VALUE!</v>
      </c>
    </row>
    <row r="104" spans="1:29">
      <c r="A104" s="124" t="s">
        <v>114</v>
      </c>
      <c r="B104" s="125" t="s">
        <v>289</v>
      </c>
      <c r="C104" s="132" t="s">
        <v>201</v>
      </c>
      <c r="D104" s="104">
        <f>ORIGINAL!D104-'TOTAL PMTS'!I104</f>
        <v>203384</v>
      </c>
      <c r="E104" s="73" t="e">
        <f>ORIGINAL!E104-'TOTAL PMTS'!J104</f>
        <v>#VALUE!</v>
      </c>
      <c r="F104" s="73">
        <f>ORIGINAL!F104-'TOTAL PMTS'!K104</f>
        <v>0</v>
      </c>
      <c r="G104" s="73">
        <f>ORIGINAL!G104-'TOTAL PMTS'!L104</f>
        <v>0</v>
      </c>
      <c r="H104" s="73">
        <f>ORIGINAL!H104-'TOTAL PMTS'!M104</f>
        <v>0</v>
      </c>
      <c r="I104" s="73">
        <f>ORIGINAL!I104-'TOTAL PMTS'!N104</f>
        <v>0</v>
      </c>
      <c r="J104" s="73">
        <f>ORIGINAL!J104-'TOTAL PMTS'!O104</f>
        <v>0</v>
      </c>
      <c r="K104" s="73">
        <f>ORIGINAL!K104-'TOTAL PMTS'!P104</f>
        <v>0</v>
      </c>
      <c r="L104" s="73">
        <f>ORIGINAL!L104-'TOTAL PMTS'!Q104</f>
        <v>0</v>
      </c>
      <c r="M104" s="73">
        <f>ORIGINAL!M104-'TOTAL PMTS'!R104</f>
        <v>0</v>
      </c>
      <c r="N104" s="73">
        <f>ORIGINAL!N104-'TOTAL PMTS'!S104</f>
        <v>0</v>
      </c>
      <c r="O104" s="105">
        <f>ORIGINAL!O105-'TOTAL PMTS'!T104</f>
        <v>0</v>
      </c>
      <c r="P104" s="73">
        <f>ORIGINAL!P105-'TOTAL PMTS'!U104</f>
        <v>0</v>
      </c>
      <c r="Q104" s="73">
        <f>ORIGINAL!Q105-'TOTAL PMTS'!V104</f>
        <v>0</v>
      </c>
      <c r="R104" s="73">
        <f>ORIGINAL!R105-'TOTAL PMTS'!W104</f>
        <v>0</v>
      </c>
      <c r="S104" s="73">
        <f>ORIGINAL!S105-'TOTAL PMTS'!X104</f>
        <v>0</v>
      </c>
      <c r="T104" s="106">
        <f>ORIGINAL!T105-'TOTAL PMTS'!Y104</f>
        <v>0</v>
      </c>
      <c r="U104" s="73">
        <f>ORIGINAL!U105-'TOTAL PMTS'!Z104</f>
        <v>0</v>
      </c>
      <c r="V104" s="73">
        <f>ORIGINAL!V105-'TOTAL PMTS'!AA104</f>
        <v>0</v>
      </c>
      <c r="W104" s="73">
        <f>ORIGINAL!W105-'TOTAL PMTS'!AB104</f>
        <v>0</v>
      </c>
      <c r="X104" s="73">
        <f>ORIGINAL!X105-'TOTAL PMTS'!AC104</f>
        <v>0</v>
      </c>
      <c r="Y104" s="107">
        <f>ORIGINAL!Y105-'TOTAL PMTS'!AD104</f>
        <v>0</v>
      </c>
      <c r="Z104" s="73">
        <f>ORIGINAL!Z105-'TOTAL PMTS'!AE104</f>
        <v>0</v>
      </c>
      <c r="AA104" s="73">
        <f>ORIGINAL!AA105-'TOTAL PMTS'!AF104</f>
        <v>0</v>
      </c>
      <c r="AB104" s="73">
        <f>ORIGINAL!AB105-'TOTAL PMTS'!AG104</f>
        <v>0</v>
      </c>
      <c r="AC104" s="110" t="e">
        <f t="shared" si="1"/>
        <v>#VALUE!</v>
      </c>
    </row>
    <row r="105" spans="1:29">
      <c r="A105" s="124" t="s">
        <v>115</v>
      </c>
      <c r="B105" s="125" t="s">
        <v>290</v>
      </c>
      <c r="C105" s="129" t="s">
        <v>187</v>
      </c>
      <c r="D105" s="104">
        <f>ORIGINAL!D105-'TOTAL PMTS'!I105</f>
        <v>429088</v>
      </c>
      <c r="E105" s="73" t="e">
        <f>ORIGINAL!E105-'TOTAL PMTS'!J105</f>
        <v>#VALUE!</v>
      </c>
      <c r="F105" s="73">
        <f>ORIGINAL!F105-'TOTAL PMTS'!K105</f>
        <v>0</v>
      </c>
      <c r="G105" s="73">
        <f>ORIGINAL!G105-'TOTAL PMTS'!L105</f>
        <v>0</v>
      </c>
      <c r="H105" s="73">
        <f>ORIGINAL!H105-'TOTAL PMTS'!M105</f>
        <v>0</v>
      </c>
      <c r="I105" s="73">
        <f>ORIGINAL!I105-'TOTAL PMTS'!N105</f>
        <v>0</v>
      </c>
      <c r="J105" s="73">
        <f>ORIGINAL!J105-'TOTAL PMTS'!O105</f>
        <v>0</v>
      </c>
      <c r="K105" s="73">
        <f>ORIGINAL!K105-'TOTAL PMTS'!P105</f>
        <v>0</v>
      </c>
      <c r="L105" s="73">
        <f>ORIGINAL!L105-'TOTAL PMTS'!Q105</f>
        <v>0</v>
      </c>
      <c r="M105" s="73">
        <f>ORIGINAL!M105-'TOTAL PMTS'!R105</f>
        <v>0</v>
      </c>
      <c r="N105" s="73">
        <f>ORIGINAL!N105-'TOTAL PMTS'!S105</f>
        <v>0</v>
      </c>
      <c r="O105" s="105">
        <f>ORIGINAL!O106-'TOTAL PMTS'!T105</f>
        <v>0</v>
      </c>
      <c r="P105" s="73">
        <f>ORIGINAL!P106-'TOTAL PMTS'!U105</f>
        <v>0</v>
      </c>
      <c r="Q105" s="73">
        <f>ORIGINAL!Q106-'TOTAL PMTS'!V105</f>
        <v>0</v>
      </c>
      <c r="R105" s="73">
        <f>ORIGINAL!R106-'TOTAL PMTS'!W105</f>
        <v>0</v>
      </c>
      <c r="S105" s="73">
        <f>ORIGINAL!S106-'TOTAL PMTS'!X105</f>
        <v>0</v>
      </c>
      <c r="T105" s="106">
        <f>ORIGINAL!T106-'TOTAL PMTS'!Y105</f>
        <v>0</v>
      </c>
      <c r="U105" s="73">
        <f>ORIGINAL!U106-'TOTAL PMTS'!Z105</f>
        <v>0</v>
      </c>
      <c r="V105" s="73">
        <f>ORIGINAL!V106-'TOTAL PMTS'!AA105</f>
        <v>0</v>
      </c>
      <c r="W105" s="73">
        <f>ORIGINAL!W106-'TOTAL PMTS'!AB105</f>
        <v>0</v>
      </c>
      <c r="X105" s="73">
        <f>ORIGINAL!X106-'TOTAL PMTS'!AC105</f>
        <v>0</v>
      </c>
      <c r="Y105" s="107">
        <f>ORIGINAL!Y106-'TOTAL PMTS'!AD105</f>
        <v>0</v>
      </c>
      <c r="Z105" s="73">
        <f>ORIGINAL!Z106-'TOTAL PMTS'!AE105</f>
        <v>0</v>
      </c>
      <c r="AA105" s="73">
        <f>ORIGINAL!AA106-'TOTAL PMTS'!AF105</f>
        <v>0</v>
      </c>
      <c r="AB105" s="73">
        <f>ORIGINAL!AB106-'TOTAL PMTS'!AG105</f>
        <v>0</v>
      </c>
      <c r="AC105" s="110" t="e">
        <f t="shared" si="1"/>
        <v>#VALUE!</v>
      </c>
    </row>
    <row r="106" spans="1:29">
      <c r="A106" s="124" t="s">
        <v>116</v>
      </c>
      <c r="B106" s="125" t="s">
        <v>291</v>
      </c>
      <c r="C106" s="126" t="s">
        <v>183</v>
      </c>
      <c r="D106" s="104">
        <f>ORIGINAL!D106-'TOTAL PMTS'!I106</f>
        <v>187799</v>
      </c>
      <c r="E106" s="73" t="e">
        <f>ORIGINAL!E106-'TOTAL PMTS'!J106</f>
        <v>#VALUE!</v>
      </c>
      <c r="F106" s="73">
        <f>ORIGINAL!F106-'TOTAL PMTS'!K106</f>
        <v>0</v>
      </c>
      <c r="G106" s="73">
        <f>ORIGINAL!G106-'TOTAL PMTS'!L106</f>
        <v>0</v>
      </c>
      <c r="H106" s="73">
        <f>ORIGINAL!H106-'TOTAL PMTS'!M106</f>
        <v>0</v>
      </c>
      <c r="I106" s="73">
        <f>ORIGINAL!I106-'TOTAL PMTS'!N106</f>
        <v>0</v>
      </c>
      <c r="J106" s="73">
        <f>ORIGINAL!J106-'TOTAL PMTS'!O106</f>
        <v>0</v>
      </c>
      <c r="K106" s="73">
        <f>ORIGINAL!K106-'TOTAL PMTS'!P106</f>
        <v>0</v>
      </c>
      <c r="L106" s="73">
        <f>ORIGINAL!L106-'TOTAL PMTS'!Q106</f>
        <v>0</v>
      </c>
      <c r="M106" s="73">
        <f>ORIGINAL!M106-'TOTAL PMTS'!R106</f>
        <v>0</v>
      </c>
      <c r="N106" s="73">
        <f>ORIGINAL!N106-'TOTAL PMTS'!S106</f>
        <v>0</v>
      </c>
      <c r="O106" s="105">
        <f>ORIGINAL!O107-'TOTAL PMTS'!T106</f>
        <v>0</v>
      </c>
      <c r="P106" s="73">
        <f>ORIGINAL!P107-'TOTAL PMTS'!U106</f>
        <v>0</v>
      </c>
      <c r="Q106" s="73">
        <f>ORIGINAL!Q107-'TOTAL PMTS'!V106</f>
        <v>0</v>
      </c>
      <c r="R106" s="73">
        <f>ORIGINAL!R107-'TOTAL PMTS'!W106</f>
        <v>0</v>
      </c>
      <c r="S106" s="73">
        <f>ORIGINAL!S107-'TOTAL PMTS'!X106</f>
        <v>0</v>
      </c>
      <c r="T106" s="106">
        <f>ORIGINAL!T107-'TOTAL PMTS'!Y106</f>
        <v>0</v>
      </c>
      <c r="U106" s="73">
        <f>ORIGINAL!U107-'TOTAL PMTS'!Z106</f>
        <v>0</v>
      </c>
      <c r="V106" s="73">
        <f>ORIGINAL!V107-'TOTAL PMTS'!AA106</f>
        <v>0</v>
      </c>
      <c r="W106" s="73">
        <f>ORIGINAL!W107-'TOTAL PMTS'!AB106</f>
        <v>0</v>
      </c>
      <c r="X106" s="73">
        <f>ORIGINAL!X107-'TOTAL PMTS'!AC106</f>
        <v>0</v>
      </c>
      <c r="Y106" s="107">
        <f>ORIGINAL!Y107-'TOTAL PMTS'!AD106</f>
        <v>0</v>
      </c>
      <c r="Z106" s="73">
        <f>ORIGINAL!Z107-'TOTAL PMTS'!AE106</f>
        <v>0</v>
      </c>
      <c r="AA106" s="73">
        <f>ORIGINAL!AA107-'TOTAL PMTS'!AF106</f>
        <v>0</v>
      </c>
      <c r="AB106" s="73">
        <f>ORIGINAL!AB107-'TOTAL PMTS'!AG106</f>
        <v>0</v>
      </c>
      <c r="AC106" s="110" t="e">
        <f t="shared" si="1"/>
        <v>#VALUE!</v>
      </c>
    </row>
    <row r="107" spans="1:29">
      <c r="A107" s="124" t="s">
        <v>117</v>
      </c>
      <c r="B107" s="125" t="s">
        <v>292</v>
      </c>
      <c r="C107" s="129" t="s">
        <v>187</v>
      </c>
      <c r="D107" s="104">
        <f>ORIGINAL!D107-'TOTAL PMTS'!I107</f>
        <v>557303</v>
      </c>
      <c r="E107" s="73" t="e">
        <f>ORIGINAL!E107-'TOTAL PMTS'!J107</f>
        <v>#VALUE!</v>
      </c>
      <c r="F107" s="73">
        <f>ORIGINAL!F107-'TOTAL PMTS'!K107</f>
        <v>0</v>
      </c>
      <c r="G107" s="73">
        <f>ORIGINAL!G107-'TOTAL PMTS'!L107</f>
        <v>0</v>
      </c>
      <c r="H107" s="73">
        <f>ORIGINAL!H107-'TOTAL PMTS'!M107</f>
        <v>0</v>
      </c>
      <c r="I107" s="73">
        <f>ORIGINAL!I107-'TOTAL PMTS'!N107</f>
        <v>0</v>
      </c>
      <c r="J107" s="73">
        <f>ORIGINAL!J107-'TOTAL PMTS'!O107</f>
        <v>0</v>
      </c>
      <c r="K107" s="73">
        <f>ORIGINAL!K107-'TOTAL PMTS'!P107</f>
        <v>0</v>
      </c>
      <c r="L107" s="73">
        <f>ORIGINAL!L107-'TOTAL PMTS'!Q107</f>
        <v>0</v>
      </c>
      <c r="M107" s="73">
        <f>ORIGINAL!M107-'TOTAL PMTS'!R107</f>
        <v>0</v>
      </c>
      <c r="N107" s="73">
        <f>ORIGINAL!N107-'TOTAL PMTS'!S107</f>
        <v>0</v>
      </c>
      <c r="O107" s="105">
        <f>ORIGINAL!O108-'TOTAL PMTS'!T107</f>
        <v>0</v>
      </c>
      <c r="P107" s="73">
        <f>ORIGINAL!P108-'TOTAL PMTS'!U107</f>
        <v>0</v>
      </c>
      <c r="Q107" s="73">
        <f>ORIGINAL!Q108-'TOTAL PMTS'!V107</f>
        <v>0</v>
      </c>
      <c r="R107" s="73">
        <f>ORIGINAL!R108-'TOTAL PMTS'!W107</f>
        <v>0</v>
      </c>
      <c r="S107" s="73">
        <f>ORIGINAL!S108-'TOTAL PMTS'!X107</f>
        <v>0</v>
      </c>
      <c r="T107" s="106">
        <f>ORIGINAL!T108-'TOTAL PMTS'!Y107</f>
        <v>0</v>
      </c>
      <c r="U107" s="73">
        <f>ORIGINAL!U108-'TOTAL PMTS'!Z107</f>
        <v>0</v>
      </c>
      <c r="V107" s="73">
        <f>ORIGINAL!V108-'TOTAL PMTS'!AA107</f>
        <v>36000</v>
      </c>
      <c r="W107" s="73">
        <f>ORIGINAL!W108-'TOTAL PMTS'!AB107</f>
        <v>0</v>
      </c>
      <c r="X107" s="73">
        <f>ORIGINAL!X108-'TOTAL PMTS'!AC107</f>
        <v>24420</v>
      </c>
      <c r="Y107" s="107">
        <f>ORIGINAL!Y108-'TOTAL PMTS'!AD107</f>
        <v>60420</v>
      </c>
      <c r="Z107" s="73">
        <f>ORIGINAL!Z108-'TOTAL PMTS'!AE107</f>
        <v>0</v>
      </c>
      <c r="AA107" s="73">
        <f>ORIGINAL!AA108-'TOTAL PMTS'!AF107</f>
        <v>0</v>
      </c>
      <c r="AB107" s="73">
        <f>ORIGINAL!AB108-'TOTAL PMTS'!AG107</f>
        <v>0</v>
      </c>
      <c r="AC107" s="110" t="e">
        <f t="shared" si="1"/>
        <v>#VALUE!</v>
      </c>
    </row>
    <row r="108" spans="1:29">
      <c r="A108" s="124" t="s">
        <v>118</v>
      </c>
      <c r="B108" s="125" t="s">
        <v>293</v>
      </c>
      <c r="C108" s="133" t="s">
        <v>216</v>
      </c>
      <c r="D108" s="104">
        <f>ORIGINAL!D108-'TOTAL PMTS'!I108</f>
        <v>302318</v>
      </c>
      <c r="E108" s="73" t="e">
        <f>ORIGINAL!E108-'TOTAL PMTS'!J108</f>
        <v>#VALUE!</v>
      </c>
      <c r="F108" s="73">
        <f>ORIGINAL!F108-'TOTAL PMTS'!K108</f>
        <v>0</v>
      </c>
      <c r="G108" s="73">
        <f>ORIGINAL!G108-'TOTAL PMTS'!L108</f>
        <v>0</v>
      </c>
      <c r="H108" s="73">
        <f>ORIGINAL!H108-'TOTAL PMTS'!M108</f>
        <v>0</v>
      </c>
      <c r="I108" s="73">
        <f>ORIGINAL!I108-'TOTAL PMTS'!N108</f>
        <v>0</v>
      </c>
      <c r="J108" s="73">
        <f>ORIGINAL!J108-'TOTAL PMTS'!O108</f>
        <v>0</v>
      </c>
      <c r="K108" s="73">
        <f>ORIGINAL!K108-'TOTAL PMTS'!P108</f>
        <v>0</v>
      </c>
      <c r="L108" s="73">
        <f>ORIGINAL!L108-'TOTAL PMTS'!Q108</f>
        <v>0</v>
      </c>
      <c r="M108" s="73">
        <f>ORIGINAL!M108-'TOTAL PMTS'!R108</f>
        <v>0</v>
      </c>
      <c r="N108" s="73">
        <f>ORIGINAL!N108-'TOTAL PMTS'!S108</f>
        <v>0</v>
      </c>
      <c r="O108" s="105">
        <f>ORIGINAL!O109-'TOTAL PMTS'!T108</f>
        <v>0</v>
      </c>
      <c r="P108" s="73">
        <f>ORIGINAL!P109-'TOTAL PMTS'!U108</f>
        <v>0</v>
      </c>
      <c r="Q108" s="73">
        <f>ORIGINAL!Q109-'TOTAL PMTS'!V108</f>
        <v>0</v>
      </c>
      <c r="R108" s="73">
        <f>ORIGINAL!R109-'TOTAL PMTS'!W108</f>
        <v>0</v>
      </c>
      <c r="S108" s="73">
        <f>ORIGINAL!S109-'TOTAL PMTS'!X108</f>
        <v>0</v>
      </c>
      <c r="T108" s="106">
        <f>ORIGINAL!T109-'TOTAL PMTS'!Y108</f>
        <v>0</v>
      </c>
      <c r="U108" s="73">
        <f>ORIGINAL!U109-'TOTAL PMTS'!Z108</f>
        <v>0</v>
      </c>
      <c r="V108" s="73">
        <f>ORIGINAL!V109-'TOTAL PMTS'!AA108</f>
        <v>-36000</v>
      </c>
      <c r="W108" s="73">
        <f>ORIGINAL!W109-'TOTAL PMTS'!AB108</f>
        <v>0</v>
      </c>
      <c r="X108" s="73">
        <f>ORIGINAL!X109-'TOTAL PMTS'!AC108</f>
        <v>-24420</v>
      </c>
      <c r="Y108" s="107">
        <f>ORIGINAL!Y109-'TOTAL PMTS'!AD108</f>
        <v>-60420</v>
      </c>
      <c r="Z108" s="73">
        <f>ORIGINAL!Z109-'TOTAL PMTS'!AE108</f>
        <v>0</v>
      </c>
      <c r="AA108" s="73">
        <f>ORIGINAL!AA109-'TOTAL PMTS'!AF108</f>
        <v>0</v>
      </c>
      <c r="AB108" s="73">
        <f>ORIGINAL!AB109-'TOTAL PMTS'!AG108</f>
        <v>0</v>
      </c>
      <c r="AC108" s="110" t="e">
        <f t="shared" si="1"/>
        <v>#VALUE!</v>
      </c>
    </row>
    <row r="109" spans="1:29">
      <c r="A109" s="124" t="s">
        <v>119</v>
      </c>
      <c r="B109" s="125" t="s">
        <v>294</v>
      </c>
      <c r="C109" s="127" t="s">
        <v>185</v>
      </c>
      <c r="D109" s="104">
        <f>ORIGINAL!D109-'TOTAL PMTS'!I109</f>
        <v>134285</v>
      </c>
      <c r="E109" s="73" t="e">
        <f>ORIGINAL!E109-'TOTAL PMTS'!J109</f>
        <v>#VALUE!</v>
      </c>
      <c r="F109" s="73">
        <f>ORIGINAL!F109-'TOTAL PMTS'!K109</f>
        <v>0</v>
      </c>
      <c r="G109" s="73">
        <f>ORIGINAL!G109-'TOTAL PMTS'!L109</f>
        <v>0</v>
      </c>
      <c r="H109" s="73">
        <f>ORIGINAL!H109-'TOTAL PMTS'!M109</f>
        <v>0</v>
      </c>
      <c r="I109" s="73">
        <f>ORIGINAL!I109-'TOTAL PMTS'!N109</f>
        <v>0</v>
      </c>
      <c r="J109" s="73">
        <f>ORIGINAL!J109-'TOTAL PMTS'!O109</f>
        <v>0</v>
      </c>
      <c r="K109" s="73">
        <f>ORIGINAL!K109-'TOTAL PMTS'!P109</f>
        <v>0</v>
      </c>
      <c r="L109" s="73">
        <f>ORIGINAL!L109-'TOTAL PMTS'!Q109</f>
        <v>0</v>
      </c>
      <c r="M109" s="73">
        <f>ORIGINAL!M109-'TOTAL PMTS'!R109</f>
        <v>0</v>
      </c>
      <c r="N109" s="73">
        <f>ORIGINAL!N109-'TOTAL PMTS'!S109</f>
        <v>0</v>
      </c>
      <c r="O109" s="105">
        <f>ORIGINAL!O110-'TOTAL PMTS'!T109</f>
        <v>0</v>
      </c>
      <c r="P109" s="73">
        <f>ORIGINAL!P110-'TOTAL PMTS'!U109</f>
        <v>0</v>
      </c>
      <c r="Q109" s="73">
        <f>ORIGINAL!Q110-'TOTAL PMTS'!V109</f>
        <v>0</v>
      </c>
      <c r="R109" s="73">
        <f>ORIGINAL!R110-'TOTAL PMTS'!W109</f>
        <v>0</v>
      </c>
      <c r="S109" s="73">
        <f>ORIGINAL!S110-'TOTAL PMTS'!X109</f>
        <v>0</v>
      </c>
      <c r="T109" s="106">
        <f>ORIGINAL!T110-'TOTAL PMTS'!Y109</f>
        <v>0</v>
      </c>
      <c r="U109" s="73">
        <f>ORIGINAL!U110-'TOTAL PMTS'!Z109</f>
        <v>0</v>
      </c>
      <c r="V109" s="73">
        <f>ORIGINAL!V110-'TOTAL PMTS'!AA109</f>
        <v>0</v>
      </c>
      <c r="W109" s="73">
        <f>ORIGINAL!W110-'TOTAL PMTS'!AB109</f>
        <v>0</v>
      </c>
      <c r="X109" s="73">
        <f>ORIGINAL!X110-'TOTAL PMTS'!AC109</f>
        <v>0</v>
      </c>
      <c r="Y109" s="107">
        <f>ORIGINAL!Y110-'TOTAL PMTS'!AD109</f>
        <v>0</v>
      </c>
      <c r="Z109" s="73">
        <f>ORIGINAL!Z110-'TOTAL PMTS'!AE109</f>
        <v>0</v>
      </c>
      <c r="AA109" s="73">
        <f>ORIGINAL!AA110-'TOTAL PMTS'!AF109</f>
        <v>0</v>
      </c>
      <c r="AB109" s="73">
        <f>ORIGINAL!AB110-'TOTAL PMTS'!AG109</f>
        <v>7152.4</v>
      </c>
      <c r="AC109" s="110" t="e">
        <f t="shared" si="1"/>
        <v>#VALUE!</v>
      </c>
    </row>
    <row r="110" spans="1:29">
      <c r="A110" s="124" t="s">
        <v>120</v>
      </c>
      <c r="B110" s="125" t="s">
        <v>295</v>
      </c>
      <c r="C110" s="130" t="s">
        <v>190</v>
      </c>
      <c r="D110" s="104">
        <f>ORIGINAL!D110-'TOTAL PMTS'!I110</f>
        <v>1022177</v>
      </c>
      <c r="E110" s="73" t="e">
        <f>ORIGINAL!E110-'TOTAL PMTS'!J110</f>
        <v>#VALUE!</v>
      </c>
      <c r="F110" s="73">
        <f>ORIGINAL!F110-'TOTAL PMTS'!K110</f>
        <v>0</v>
      </c>
      <c r="G110" s="73">
        <f>ORIGINAL!G110-'TOTAL PMTS'!L110</f>
        <v>0</v>
      </c>
      <c r="H110" s="73">
        <f>ORIGINAL!H110-'TOTAL PMTS'!M110</f>
        <v>0</v>
      </c>
      <c r="I110" s="73">
        <f>ORIGINAL!I110-'TOTAL PMTS'!N110</f>
        <v>0</v>
      </c>
      <c r="J110" s="73">
        <f>ORIGINAL!J110-'TOTAL PMTS'!O110</f>
        <v>0</v>
      </c>
      <c r="K110" s="73">
        <f>ORIGINAL!K110-'TOTAL PMTS'!P110</f>
        <v>0</v>
      </c>
      <c r="L110" s="73">
        <f>ORIGINAL!L110-'TOTAL PMTS'!Q110</f>
        <v>0</v>
      </c>
      <c r="M110" s="73">
        <f>ORIGINAL!M110-'TOTAL PMTS'!R110</f>
        <v>0</v>
      </c>
      <c r="N110" s="73">
        <f>ORIGINAL!N110-'TOTAL PMTS'!S110</f>
        <v>0</v>
      </c>
      <c r="O110" s="105">
        <f>ORIGINAL!O111-'TOTAL PMTS'!T110</f>
        <v>0</v>
      </c>
      <c r="P110" s="73">
        <f>ORIGINAL!P111-'TOTAL PMTS'!U110</f>
        <v>0</v>
      </c>
      <c r="Q110" s="73">
        <f>ORIGINAL!Q111-'TOTAL PMTS'!V110</f>
        <v>0</v>
      </c>
      <c r="R110" s="73">
        <f>ORIGINAL!R111-'TOTAL PMTS'!W110</f>
        <v>0</v>
      </c>
      <c r="S110" s="73">
        <f>ORIGINAL!S111-'TOTAL PMTS'!X110</f>
        <v>0</v>
      </c>
      <c r="T110" s="106">
        <f>ORIGINAL!T111-'TOTAL PMTS'!Y110</f>
        <v>0</v>
      </c>
      <c r="U110" s="73">
        <f>ORIGINAL!U111-'TOTAL PMTS'!Z110</f>
        <v>0</v>
      </c>
      <c r="V110" s="73">
        <f>ORIGINAL!V111-'TOTAL PMTS'!AA110</f>
        <v>0</v>
      </c>
      <c r="W110" s="73">
        <f>ORIGINAL!W111-'TOTAL PMTS'!AB110</f>
        <v>0</v>
      </c>
      <c r="X110" s="73">
        <f>ORIGINAL!X111-'TOTAL PMTS'!AC110</f>
        <v>0</v>
      </c>
      <c r="Y110" s="107">
        <f>ORIGINAL!Y111-'TOTAL PMTS'!AD110</f>
        <v>0</v>
      </c>
      <c r="Z110" s="73">
        <f>ORIGINAL!Z111-'TOTAL PMTS'!AE110</f>
        <v>0</v>
      </c>
      <c r="AA110" s="73">
        <f>ORIGINAL!AA111-'TOTAL PMTS'!AF110</f>
        <v>0</v>
      </c>
      <c r="AB110" s="73">
        <f>ORIGINAL!AB111-'TOTAL PMTS'!AG110</f>
        <v>0</v>
      </c>
      <c r="AC110" s="110" t="e">
        <f t="shared" si="1"/>
        <v>#VALUE!</v>
      </c>
    </row>
    <row r="111" spans="1:29">
      <c r="A111" s="124" t="s">
        <v>121</v>
      </c>
      <c r="B111" s="125" t="s">
        <v>296</v>
      </c>
      <c r="C111" s="131" t="s">
        <v>181</v>
      </c>
      <c r="D111" s="104">
        <f>ORIGINAL!D111-'TOTAL PMTS'!I111</f>
        <v>116165</v>
      </c>
      <c r="E111" s="73" t="e">
        <f>ORIGINAL!E111-'TOTAL PMTS'!J111</f>
        <v>#VALUE!</v>
      </c>
      <c r="F111" s="73">
        <f>ORIGINAL!F111-'TOTAL PMTS'!K111</f>
        <v>0</v>
      </c>
      <c r="G111" s="73">
        <f>ORIGINAL!G111-'TOTAL PMTS'!L111</f>
        <v>0</v>
      </c>
      <c r="H111" s="73">
        <f>ORIGINAL!H111-'TOTAL PMTS'!M111</f>
        <v>0</v>
      </c>
      <c r="I111" s="73">
        <f>ORIGINAL!I111-'TOTAL PMTS'!N111</f>
        <v>0</v>
      </c>
      <c r="J111" s="73">
        <f>ORIGINAL!J111-'TOTAL PMTS'!O111</f>
        <v>0</v>
      </c>
      <c r="K111" s="73">
        <f>ORIGINAL!K111-'TOTAL PMTS'!P111</f>
        <v>0</v>
      </c>
      <c r="L111" s="73">
        <f>ORIGINAL!L111-'TOTAL PMTS'!Q111</f>
        <v>0</v>
      </c>
      <c r="M111" s="73">
        <f>ORIGINAL!M111-'TOTAL PMTS'!R111</f>
        <v>0</v>
      </c>
      <c r="N111" s="73">
        <f>ORIGINAL!N111-'TOTAL PMTS'!S111</f>
        <v>0</v>
      </c>
      <c r="O111" s="105">
        <f>ORIGINAL!O112-'TOTAL PMTS'!T111</f>
        <v>0</v>
      </c>
      <c r="P111" s="73">
        <f>ORIGINAL!P112-'TOTAL PMTS'!U111</f>
        <v>0</v>
      </c>
      <c r="Q111" s="73">
        <f>ORIGINAL!Q112-'TOTAL PMTS'!V111</f>
        <v>0</v>
      </c>
      <c r="R111" s="73">
        <f>ORIGINAL!R112-'TOTAL PMTS'!W111</f>
        <v>0</v>
      </c>
      <c r="S111" s="73">
        <f>ORIGINAL!S112-'TOTAL PMTS'!X111</f>
        <v>0</v>
      </c>
      <c r="T111" s="106">
        <f>ORIGINAL!T112-'TOTAL PMTS'!Y111</f>
        <v>0</v>
      </c>
      <c r="U111" s="73">
        <f>ORIGINAL!U112-'TOTAL PMTS'!Z111</f>
        <v>0</v>
      </c>
      <c r="V111" s="73">
        <f>ORIGINAL!V112-'TOTAL PMTS'!AA111</f>
        <v>0</v>
      </c>
      <c r="W111" s="73">
        <f>ORIGINAL!W112-'TOTAL PMTS'!AB111</f>
        <v>0</v>
      </c>
      <c r="X111" s="73">
        <f>ORIGINAL!X112-'TOTAL PMTS'!AC111</f>
        <v>94000</v>
      </c>
      <c r="Y111" s="107">
        <f>ORIGINAL!Y112-'TOTAL PMTS'!AD111</f>
        <v>94000</v>
      </c>
      <c r="Z111" s="73">
        <f>ORIGINAL!Z112-'TOTAL PMTS'!AE111</f>
        <v>0</v>
      </c>
      <c r="AA111" s="73">
        <f>ORIGINAL!AA112-'TOTAL PMTS'!AF111</f>
        <v>0</v>
      </c>
      <c r="AB111" s="73">
        <f>ORIGINAL!AB112-'TOTAL PMTS'!AG111</f>
        <v>0</v>
      </c>
      <c r="AC111" s="110" t="e">
        <f t="shared" si="1"/>
        <v>#VALUE!</v>
      </c>
    </row>
    <row r="112" spans="1:29">
      <c r="A112" s="124" t="s">
        <v>122</v>
      </c>
      <c r="B112" s="125" t="s">
        <v>297</v>
      </c>
      <c r="C112" s="131" t="s">
        <v>181</v>
      </c>
      <c r="D112" s="104">
        <f>ORIGINAL!D112-'TOTAL PMTS'!I112</f>
        <v>256338</v>
      </c>
      <c r="E112" s="73" t="e">
        <f>ORIGINAL!E112-'TOTAL PMTS'!J112</f>
        <v>#VALUE!</v>
      </c>
      <c r="F112" s="73">
        <f>ORIGINAL!F112-'TOTAL PMTS'!K112</f>
        <v>0</v>
      </c>
      <c r="G112" s="73">
        <f>ORIGINAL!G112-'TOTAL PMTS'!L112</f>
        <v>0</v>
      </c>
      <c r="H112" s="73">
        <f>ORIGINAL!H112-'TOTAL PMTS'!M112</f>
        <v>0</v>
      </c>
      <c r="I112" s="73">
        <f>ORIGINAL!I112-'TOTAL PMTS'!N112</f>
        <v>0</v>
      </c>
      <c r="J112" s="73">
        <f>ORIGINAL!J112-'TOTAL PMTS'!O112</f>
        <v>0</v>
      </c>
      <c r="K112" s="73">
        <f>ORIGINAL!K112-'TOTAL PMTS'!P112</f>
        <v>0</v>
      </c>
      <c r="L112" s="73">
        <f>ORIGINAL!L112-'TOTAL PMTS'!Q112</f>
        <v>0</v>
      </c>
      <c r="M112" s="73">
        <f>ORIGINAL!M112-'TOTAL PMTS'!R112</f>
        <v>0</v>
      </c>
      <c r="N112" s="73">
        <f>ORIGINAL!N112-'TOTAL PMTS'!S112</f>
        <v>0</v>
      </c>
      <c r="O112" s="105">
        <f>ORIGINAL!O113-'TOTAL PMTS'!T112</f>
        <v>0</v>
      </c>
      <c r="P112" s="73">
        <f>ORIGINAL!P113-'TOTAL PMTS'!U112</f>
        <v>0</v>
      </c>
      <c r="Q112" s="73">
        <f>ORIGINAL!Q113-'TOTAL PMTS'!V112</f>
        <v>0</v>
      </c>
      <c r="R112" s="73">
        <f>ORIGINAL!R113-'TOTAL PMTS'!W112</f>
        <v>0</v>
      </c>
      <c r="S112" s="73">
        <f>ORIGINAL!S113-'TOTAL PMTS'!X112</f>
        <v>0</v>
      </c>
      <c r="T112" s="106">
        <f>ORIGINAL!T113-'TOTAL PMTS'!Y112</f>
        <v>0</v>
      </c>
      <c r="U112" s="73">
        <f>ORIGINAL!U113-'TOTAL PMTS'!Z112</f>
        <v>0</v>
      </c>
      <c r="V112" s="73">
        <f>ORIGINAL!V113-'TOTAL PMTS'!AA112</f>
        <v>0</v>
      </c>
      <c r="W112" s="73">
        <f>ORIGINAL!W113-'TOTAL PMTS'!AB112</f>
        <v>0</v>
      </c>
      <c r="X112" s="73">
        <f>ORIGINAL!X113-'TOTAL PMTS'!AC112</f>
        <v>-94000</v>
      </c>
      <c r="Y112" s="107">
        <f>ORIGINAL!Y113-'TOTAL PMTS'!AD112</f>
        <v>-94000</v>
      </c>
      <c r="Z112" s="73">
        <f>ORIGINAL!Z113-'TOTAL PMTS'!AE112</f>
        <v>0</v>
      </c>
      <c r="AA112" s="73">
        <f>ORIGINAL!AA113-'TOTAL PMTS'!AF112</f>
        <v>0</v>
      </c>
      <c r="AB112" s="73">
        <f>ORIGINAL!AB113-'TOTAL PMTS'!AG112</f>
        <v>0</v>
      </c>
      <c r="AC112" s="110" t="e">
        <f t="shared" si="1"/>
        <v>#VALUE!</v>
      </c>
    </row>
    <row r="113" spans="1:29">
      <c r="A113" s="124" t="s">
        <v>123</v>
      </c>
      <c r="B113" s="125" t="s">
        <v>298</v>
      </c>
      <c r="C113" s="126" t="s">
        <v>183</v>
      </c>
      <c r="D113" s="104">
        <f>ORIGINAL!D113-'TOTAL PMTS'!I113</f>
        <v>-266974</v>
      </c>
      <c r="E113" s="73" t="e">
        <f>ORIGINAL!E113-'TOTAL PMTS'!J113</f>
        <v>#VALUE!</v>
      </c>
      <c r="F113" s="73">
        <f>ORIGINAL!F113-'TOTAL PMTS'!K113</f>
        <v>0</v>
      </c>
      <c r="G113" s="73">
        <f>ORIGINAL!G113-'TOTAL PMTS'!L113</f>
        <v>0</v>
      </c>
      <c r="H113" s="73">
        <f>ORIGINAL!H113-'TOTAL PMTS'!M113</f>
        <v>0</v>
      </c>
      <c r="I113" s="73">
        <f>ORIGINAL!I113-'TOTAL PMTS'!N113</f>
        <v>0</v>
      </c>
      <c r="J113" s="73">
        <f>ORIGINAL!J113-'TOTAL PMTS'!O113</f>
        <v>0</v>
      </c>
      <c r="K113" s="73">
        <f>ORIGINAL!K113-'TOTAL PMTS'!P113</f>
        <v>0</v>
      </c>
      <c r="L113" s="73">
        <f>ORIGINAL!L113-'TOTAL PMTS'!Q113</f>
        <v>0</v>
      </c>
      <c r="M113" s="73">
        <f>ORIGINAL!M113-'TOTAL PMTS'!R113</f>
        <v>0</v>
      </c>
      <c r="N113" s="73">
        <f>ORIGINAL!N113-'TOTAL PMTS'!S113</f>
        <v>0</v>
      </c>
      <c r="O113" s="105">
        <f>ORIGINAL!O114-'TOTAL PMTS'!T113</f>
        <v>0</v>
      </c>
      <c r="P113" s="73">
        <f>ORIGINAL!P114-'TOTAL PMTS'!U113</f>
        <v>0</v>
      </c>
      <c r="Q113" s="73">
        <f>ORIGINAL!Q114-'TOTAL PMTS'!V113</f>
        <v>0</v>
      </c>
      <c r="R113" s="73">
        <f>ORIGINAL!R114-'TOTAL PMTS'!W113</f>
        <v>0</v>
      </c>
      <c r="S113" s="73">
        <f>ORIGINAL!S114-'TOTAL PMTS'!X113</f>
        <v>0</v>
      </c>
      <c r="T113" s="106">
        <f>ORIGINAL!T114-'TOTAL PMTS'!Y113</f>
        <v>0</v>
      </c>
      <c r="U113" s="73">
        <f>ORIGINAL!U114-'TOTAL PMTS'!Z113</f>
        <v>0</v>
      </c>
      <c r="V113" s="73">
        <f>ORIGINAL!V114-'TOTAL PMTS'!AA113</f>
        <v>0</v>
      </c>
      <c r="W113" s="73">
        <f>ORIGINAL!W114-'TOTAL PMTS'!AB113</f>
        <v>0</v>
      </c>
      <c r="X113" s="73">
        <f>ORIGINAL!X114-'TOTAL PMTS'!AC113</f>
        <v>0</v>
      </c>
      <c r="Y113" s="107">
        <f>ORIGINAL!Y114-'TOTAL PMTS'!AD113</f>
        <v>0</v>
      </c>
      <c r="Z113" s="73">
        <f>ORIGINAL!Z114-'TOTAL PMTS'!AE113</f>
        <v>0</v>
      </c>
      <c r="AA113" s="73">
        <f>ORIGINAL!AA114-'TOTAL PMTS'!AF113</f>
        <v>0</v>
      </c>
      <c r="AB113" s="73">
        <f>ORIGINAL!AB114-'TOTAL PMTS'!AG113</f>
        <v>0</v>
      </c>
      <c r="AC113" s="110" t="e">
        <f t="shared" si="1"/>
        <v>#VALUE!</v>
      </c>
    </row>
    <row r="114" spans="1:29">
      <c r="A114" s="124" t="s">
        <v>124</v>
      </c>
      <c r="B114" s="125" t="s">
        <v>299</v>
      </c>
      <c r="C114" s="132" t="s">
        <v>201</v>
      </c>
      <c r="D114" s="104">
        <f>ORIGINAL!D114-'TOTAL PMTS'!I114</f>
        <v>130049</v>
      </c>
      <c r="E114" s="73" t="e">
        <f>ORIGINAL!E114-'TOTAL PMTS'!J114</f>
        <v>#VALUE!</v>
      </c>
      <c r="F114" s="73">
        <f>ORIGINAL!F114-'TOTAL PMTS'!K114</f>
        <v>0</v>
      </c>
      <c r="G114" s="73">
        <f>ORIGINAL!G114-'TOTAL PMTS'!L114</f>
        <v>0</v>
      </c>
      <c r="H114" s="73">
        <f>ORIGINAL!H114-'TOTAL PMTS'!M114</f>
        <v>0</v>
      </c>
      <c r="I114" s="73">
        <f>ORIGINAL!I114-'TOTAL PMTS'!N114</f>
        <v>0</v>
      </c>
      <c r="J114" s="73">
        <f>ORIGINAL!J114-'TOTAL PMTS'!O114</f>
        <v>0</v>
      </c>
      <c r="K114" s="73">
        <f>ORIGINAL!K114-'TOTAL PMTS'!P114</f>
        <v>0</v>
      </c>
      <c r="L114" s="73">
        <f>ORIGINAL!L114-'TOTAL PMTS'!Q114</f>
        <v>0</v>
      </c>
      <c r="M114" s="73">
        <f>ORIGINAL!M114-'TOTAL PMTS'!R114</f>
        <v>0</v>
      </c>
      <c r="N114" s="73">
        <f>ORIGINAL!N114-'TOTAL PMTS'!S114</f>
        <v>0</v>
      </c>
      <c r="O114" s="105">
        <f>ORIGINAL!O115-'TOTAL PMTS'!T114</f>
        <v>900236</v>
      </c>
      <c r="P114" s="73">
        <f>ORIGINAL!P115-'TOTAL PMTS'!U114</f>
        <v>0</v>
      </c>
      <c r="Q114" s="73">
        <f>ORIGINAL!Q115-'TOTAL PMTS'!V114</f>
        <v>0</v>
      </c>
      <c r="R114" s="73">
        <f>ORIGINAL!R115-'TOTAL PMTS'!W114</f>
        <v>0</v>
      </c>
      <c r="S114" s="73">
        <f>ORIGINAL!S115-'TOTAL PMTS'!X114</f>
        <v>0</v>
      </c>
      <c r="T114" s="106">
        <f>ORIGINAL!T115-'TOTAL PMTS'!Y114</f>
        <v>0</v>
      </c>
      <c r="U114" s="73">
        <f>ORIGINAL!U115-'TOTAL PMTS'!Z114</f>
        <v>103192</v>
      </c>
      <c r="V114" s="73">
        <f>ORIGINAL!V115-'TOTAL PMTS'!AA114</f>
        <v>0</v>
      </c>
      <c r="W114" s="73">
        <f>ORIGINAL!W115-'TOTAL PMTS'!AB114</f>
        <v>0</v>
      </c>
      <c r="X114" s="73">
        <f>ORIGINAL!X115-'TOTAL PMTS'!AC114</f>
        <v>0</v>
      </c>
      <c r="Y114" s="107">
        <f>ORIGINAL!Y115-'TOTAL PMTS'!AD114</f>
        <v>103192</v>
      </c>
      <c r="Z114" s="73">
        <f>ORIGINAL!Z115-'TOTAL PMTS'!AE114</f>
        <v>0</v>
      </c>
      <c r="AA114" s="73">
        <f>ORIGINAL!AA115-'TOTAL PMTS'!AF114</f>
        <v>0</v>
      </c>
      <c r="AB114" s="73">
        <f>ORIGINAL!AB115-'TOTAL PMTS'!AG114</f>
        <v>0</v>
      </c>
      <c r="AC114" s="110" t="e">
        <f t="shared" si="1"/>
        <v>#VALUE!</v>
      </c>
    </row>
    <row r="115" spans="1:29">
      <c r="A115" s="124" t="s">
        <v>125</v>
      </c>
      <c r="B115" s="125" t="s">
        <v>300</v>
      </c>
      <c r="C115" s="130" t="s">
        <v>190</v>
      </c>
      <c r="D115" s="104">
        <f>ORIGINAL!D115-'TOTAL PMTS'!I115</f>
        <v>1194791</v>
      </c>
      <c r="E115" s="73" t="e">
        <f>ORIGINAL!E115-'TOTAL PMTS'!J115</f>
        <v>#VALUE!</v>
      </c>
      <c r="F115" s="73">
        <f>ORIGINAL!F115-'TOTAL PMTS'!K115</f>
        <v>0</v>
      </c>
      <c r="G115" s="73">
        <f>ORIGINAL!G115-'TOTAL PMTS'!L115</f>
        <v>0</v>
      </c>
      <c r="H115" s="73">
        <f>ORIGINAL!H115-'TOTAL PMTS'!M115</f>
        <v>0</v>
      </c>
      <c r="I115" s="73">
        <f>ORIGINAL!I115-'TOTAL PMTS'!N115</f>
        <v>0</v>
      </c>
      <c r="J115" s="73">
        <f>ORIGINAL!J115-'TOTAL PMTS'!O115</f>
        <v>0</v>
      </c>
      <c r="K115" s="73">
        <f>ORIGINAL!K115-'TOTAL PMTS'!P115</f>
        <v>0</v>
      </c>
      <c r="L115" s="73">
        <f>ORIGINAL!L115-'TOTAL PMTS'!Q115</f>
        <v>0</v>
      </c>
      <c r="M115" s="73">
        <f>ORIGINAL!M115-'TOTAL PMTS'!R115</f>
        <v>0</v>
      </c>
      <c r="N115" s="73">
        <f>ORIGINAL!N115-'TOTAL PMTS'!S115</f>
        <v>0</v>
      </c>
      <c r="O115" s="105">
        <f>ORIGINAL!O116-'TOTAL PMTS'!T115</f>
        <v>-900236</v>
      </c>
      <c r="P115" s="73">
        <f>ORIGINAL!P116-'TOTAL PMTS'!U115</f>
        <v>0</v>
      </c>
      <c r="Q115" s="73">
        <f>ORIGINAL!Q116-'TOTAL PMTS'!V115</f>
        <v>0</v>
      </c>
      <c r="R115" s="73">
        <f>ORIGINAL!R116-'TOTAL PMTS'!W115</f>
        <v>0</v>
      </c>
      <c r="S115" s="73">
        <f>ORIGINAL!S116-'TOTAL PMTS'!X115</f>
        <v>0</v>
      </c>
      <c r="T115" s="106">
        <f>ORIGINAL!T116-'TOTAL PMTS'!Y115</f>
        <v>0</v>
      </c>
      <c r="U115" s="73">
        <f>ORIGINAL!U116-'TOTAL PMTS'!Z115</f>
        <v>-103192</v>
      </c>
      <c r="V115" s="73">
        <f>ORIGINAL!V116-'TOTAL PMTS'!AA115</f>
        <v>0</v>
      </c>
      <c r="W115" s="73">
        <f>ORIGINAL!W116-'TOTAL PMTS'!AB115</f>
        <v>0</v>
      </c>
      <c r="X115" s="73">
        <f>ORIGINAL!X116-'TOTAL PMTS'!AC115</f>
        <v>0</v>
      </c>
      <c r="Y115" s="107">
        <f>ORIGINAL!Y116-'TOTAL PMTS'!AD115</f>
        <v>-103192</v>
      </c>
      <c r="Z115" s="73">
        <f>ORIGINAL!Z116-'TOTAL PMTS'!AE115</f>
        <v>0</v>
      </c>
      <c r="AA115" s="73">
        <f>ORIGINAL!AA116-'TOTAL PMTS'!AF115</f>
        <v>0</v>
      </c>
      <c r="AB115" s="73">
        <f>ORIGINAL!AB116-'TOTAL PMTS'!AG115</f>
        <v>0</v>
      </c>
      <c r="AC115" s="110" t="e">
        <f t="shared" si="1"/>
        <v>#VALUE!</v>
      </c>
    </row>
    <row r="116" spans="1:29">
      <c r="A116" s="124" t="s">
        <v>126</v>
      </c>
      <c r="B116" s="125" t="s">
        <v>301</v>
      </c>
      <c r="C116" s="127" t="s">
        <v>185</v>
      </c>
      <c r="D116" s="104">
        <f>ORIGINAL!D116-'TOTAL PMTS'!I116</f>
        <v>66615</v>
      </c>
      <c r="E116" s="73" t="e">
        <f>ORIGINAL!E116-'TOTAL PMTS'!J116</f>
        <v>#VALUE!</v>
      </c>
      <c r="F116" s="73">
        <f>ORIGINAL!F116-'TOTAL PMTS'!K116</f>
        <v>0</v>
      </c>
      <c r="G116" s="73">
        <f>ORIGINAL!G116-'TOTAL PMTS'!L116</f>
        <v>0</v>
      </c>
      <c r="H116" s="73">
        <f>ORIGINAL!H116-'TOTAL PMTS'!M116</f>
        <v>0</v>
      </c>
      <c r="I116" s="73">
        <f>ORIGINAL!I116-'TOTAL PMTS'!N116</f>
        <v>0</v>
      </c>
      <c r="J116" s="73">
        <f>ORIGINAL!J116-'TOTAL PMTS'!O116</f>
        <v>0</v>
      </c>
      <c r="K116" s="73">
        <f>ORIGINAL!K116-'TOTAL PMTS'!P116</f>
        <v>0</v>
      </c>
      <c r="L116" s="73">
        <f>ORIGINAL!L116-'TOTAL PMTS'!Q116</f>
        <v>0</v>
      </c>
      <c r="M116" s="73">
        <f>ORIGINAL!M116-'TOTAL PMTS'!R116</f>
        <v>0</v>
      </c>
      <c r="N116" s="73">
        <f>ORIGINAL!N116-'TOTAL PMTS'!S116</f>
        <v>0</v>
      </c>
      <c r="O116" s="105">
        <f>ORIGINAL!O117-'TOTAL PMTS'!T116</f>
        <v>0</v>
      </c>
      <c r="P116" s="73">
        <f>ORIGINAL!P117-'TOTAL PMTS'!U116</f>
        <v>0</v>
      </c>
      <c r="Q116" s="73">
        <f>ORIGINAL!Q117-'TOTAL PMTS'!V116</f>
        <v>0</v>
      </c>
      <c r="R116" s="73">
        <f>ORIGINAL!R117-'TOTAL PMTS'!W116</f>
        <v>0</v>
      </c>
      <c r="S116" s="73">
        <f>ORIGINAL!S117-'TOTAL PMTS'!X116</f>
        <v>0</v>
      </c>
      <c r="T116" s="106">
        <f>ORIGINAL!T117-'TOTAL PMTS'!Y116</f>
        <v>0</v>
      </c>
      <c r="U116" s="73">
        <f>ORIGINAL!U117-'TOTAL PMTS'!Z116</f>
        <v>0</v>
      </c>
      <c r="V116" s="73">
        <f>ORIGINAL!V117-'TOTAL PMTS'!AA116</f>
        <v>0</v>
      </c>
      <c r="W116" s="73">
        <f>ORIGINAL!W117-'TOTAL PMTS'!AB116</f>
        <v>0</v>
      </c>
      <c r="X116" s="73">
        <f>ORIGINAL!X117-'TOTAL PMTS'!AC116</f>
        <v>0</v>
      </c>
      <c r="Y116" s="107">
        <f>ORIGINAL!Y117-'TOTAL PMTS'!AD116</f>
        <v>0</v>
      </c>
      <c r="Z116" s="73">
        <f>ORIGINAL!Z117-'TOTAL PMTS'!AE116</f>
        <v>0</v>
      </c>
      <c r="AA116" s="73">
        <f>ORIGINAL!AA117-'TOTAL PMTS'!AF116</f>
        <v>0</v>
      </c>
      <c r="AB116" s="73">
        <f>ORIGINAL!AB117-'TOTAL PMTS'!AG116</f>
        <v>0</v>
      </c>
      <c r="AC116" s="110" t="e">
        <f t="shared" si="1"/>
        <v>#VALUE!</v>
      </c>
    </row>
    <row r="117" spans="1:29">
      <c r="A117" s="124" t="s">
        <v>127</v>
      </c>
      <c r="B117" s="125" t="s">
        <v>302</v>
      </c>
      <c r="C117" s="133" t="s">
        <v>216</v>
      </c>
      <c r="D117" s="104">
        <f>ORIGINAL!D117-'TOTAL PMTS'!I117</f>
        <v>271400</v>
      </c>
      <c r="E117" s="73" t="e">
        <f>ORIGINAL!E117-'TOTAL PMTS'!J117</f>
        <v>#VALUE!</v>
      </c>
      <c r="F117" s="73">
        <f>ORIGINAL!F117-'TOTAL PMTS'!K117</f>
        <v>0</v>
      </c>
      <c r="G117" s="73">
        <f>ORIGINAL!G117-'TOTAL PMTS'!L117</f>
        <v>0</v>
      </c>
      <c r="H117" s="73">
        <f>ORIGINAL!H117-'TOTAL PMTS'!M117</f>
        <v>0</v>
      </c>
      <c r="I117" s="73">
        <f>ORIGINAL!I117-'TOTAL PMTS'!N117</f>
        <v>0</v>
      </c>
      <c r="J117" s="73">
        <f>ORIGINAL!J117-'TOTAL PMTS'!O117</f>
        <v>0</v>
      </c>
      <c r="K117" s="73">
        <f>ORIGINAL!K117-'TOTAL PMTS'!P117</f>
        <v>0</v>
      </c>
      <c r="L117" s="73">
        <f>ORIGINAL!L117-'TOTAL PMTS'!Q117</f>
        <v>0</v>
      </c>
      <c r="M117" s="73">
        <f>ORIGINAL!M117-'TOTAL PMTS'!R117</f>
        <v>0</v>
      </c>
      <c r="N117" s="73">
        <f>ORIGINAL!N117-'TOTAL PMTS'!S117</f>
        <v>0</v>
      </c>
      <c r="O117" s="105">
        <f>ORIGINAL!O118-'TOTAL PMTS'!T117</f>
        <v>0</v>
      </c>
      <c r="P117" s="73">
        <f>ORIGINAL!P118-'TOTAL PMTS'!U117</f>
        <v>0</v>
      </c>
      <c r="Q117" s="73">
        <f>ORIGINAL!Q118-'TOTAL PMTS'!V117</f>
        <v>0</v>
      </c>
      <c r="R117" s="73">
        <f>ORIGINAL!R118-'TOTAL PMTS'!W117</f>
        <v>0</v>
      </c>
      <c r="S117" s="73">
        <f>ORIGINAL!S118-'TOTAL PMTS'!X117</f>
        <v>0</v>
      </c>
      <c r="T117" s="106">
        <f>ORIGINAL!T118-'TOTAL PMTS'!Y117</f>
        <v>0</v>
      </c>
      <c r="U117" s="73">
        <f>ORIGINAL!U118-'TOTAL PMTS'!Z117</f>
        <v>0</v>
      </c>
      <c r="V117" s="73">
        <f>ORIGINAL!V118-'TOTAL PMTS'!AA117</f>
        <v>0</v>
      </c>
      <c r="W117" s="73">
        <f>ORIGINAL!W118-'TOTAL PMTS'!AB117</f>
        <v>0</v>
      </c>
      <c r="X117" s="73">
        <f>ORIGINAL!X118-'TOTAL PMTS'!AC117</f>
        <v>0</v>
      </c>
      <c r="Y117" s="107">
        <f>ORIGINAL!Y118-'TOTAL PMTS'!AD117</f>
        <v>0</v>
      </c>
      <c r="Z117" s="73">
        <f>ORIGINAL!Z118-'TOTAL PMTS'!AE117</f>
        <v>0</v>
      </c>
      <c r="AA117" s="73">
        <f>ORIGINAL!AA118-'TOTAL PMTS'!AF117</f>
        <v>0</v>
      </c>
      <c r="AB117" s="73">
        <f>ORIGINAL!AB118-'TOTAL PMTS'!AG117</f>
        <v>0</v>
      </c>
      <c r="AC117" s="110" t="e">
        <f t="shared" si="1"/>
        <v>#VALUE!</v>
      </c>
    </row>
    <row r="118" spans="1:29">
      <c r="A118" s="124" t="s">
        <v>128</v>
      </c>
      <c r="B118" s="125" t="s">
        <v>303</v>
      </c>
      <c r="C118" s="131" t="s">
        <v>181</v>
      </c>
      <c r="D118" s="104">
        <f>ORIGINAL!D118-'TOTAL PMTS'!I118</f>
        <v>115277</v>
      </c>
      <c r="E118" s="73" t="e">
        <f>ORIGINAL!E118-'TOTAL PMTS'!J118</f>
        <v>#VALUE!</v>
      </c>
      <c r="F118" s="73">
        <f>ORIGINAL!F118-'TOTAL PMTS'!K118</f>
        <v>0</v>
      </c>
      <c r="G118" s="73">
        <f>ORIGINAL!G118-'TOTAL PMTS'!L118</f>
        <v>0</v>
      </c>
      <c r="H118" s="73">
        <f>ORIGINAL!H118-'TOTAL PMTS'!M118</f>
        <v>0</v>
      </c>
      <c r="I118" s="73">
        <f>ORIGINAL!I118-'TOTAL PMTS'!N118</f>
        <v>0</v>
      </c>
      <c r="J118" s="73">
        <f>ORIGINAL!J118-'TOTAL PMTS'!O118</f>
        <v>0</v>
      </c>
      <c r="K118" s="73">
        <f>ORIGINAL!K118-'TOTAL PMTS'!P118</f>
        <v>0</v>
      </c>
      <c r="L118" s="73">
        <f>ORIGINAL!L118-'TOTAL PMTS'!Q118</f>
        <v>0</v>
      </c>
      <c r="M118" s="73">
        <f>ORIGINAL!M118-'TOTAL PMTS'!R118</f>
        <v>0</v>
      </c>
      <c r="N118" s="73">
        <f>ORIGINAL!N118-'TOTAL PMTS'!S118</f>
        <v>0</v>
      </c>
      <c r="O118" s="105">
        <f>ORIGINAL!O119-'TOTAL PMTS'!T118</f>
        <v>0</v>
      </c>
      <c r="P118" s="73">
        <f>ORIGINAL!P119-'TOTAL PMTS'!U118</f>
        <v>0</v>
      </c>
      <c r="Q118" s="73">
        <f>ORIGINAL!Q119-'TOTAL PMTS'!V118</f>
        <v>0</v>
      </c>
      <c r="R118" s="73">
        <f>ORIGINAL!R119-'TOTAL PMTS'!W118</f>
        <v>0</v>
      </c>
      <c r="S118" s="73">
        <f>ORIGINAL!S119-'TOTAL PMTS'!X118</f>
        <v>0</v>
      </c>
      <c r="T118" s="106">
        <f>ORIGINAL!T119-'TOTAL PMTS'!Y118</f>
        <v>0</v>
      </c>
      <c r="U118" s="73">
        <f>ORIGINAL!U119-'TOTAL PMTS'!Z118</f>
        <v>0</v>
      </c>
      <c r="V118" s="73">
        <f>ORIGINAL!V119-'TOTAL PMTS'!AA118</f>
        <v>0</v>
      </c>
      <c r="W118" s="73">
        <f>ORIGINAL!W119-'TOTAL PMTS'!AB118</f>
        <v>0</v>
      </c>
      <c r="X118" s="73">
        <f>ORIGINAL!X119-'TOTAL PMTS'!AC118</f>
        <v>0</v>
      </c>
      <c r="Y118" s="107">
        <f>ORIGINAL!Y119-'TOTAL PMTS'!AD118</f>
        <v>0</v>
      </c>
      <c r="Z118" s="73">
        <f>ORIGINAL!Z119-'TOTAL PMTS'!AE118</f>
        <v>0</v>
      </c>
      <c r="AA118" s="73">
        <f>ORIGINAL!AA119-'TOTAL PMTS'!AF118</f>
        <v>0</v>
      </c>
      <c r="AB118" s="73">
        <f>ORIGINAL!AB119-'TOTAL PMTS'!AG118</f>
        <v>0</v>
      </c>
      <c r="AC118" s="110" t="e">
        <f t="shared" si="1"/>
        <v>#VALUE!</v>
      </c>
    </row>
    <row r="119" spans="1:29">
      <c r="A119" s="124" t="s">
        <v>129</v>
      </c>
      <c r="B119" s="125" t="s">
        <v>304</v>
      </c>
      <c r="C119" s="133" t="s">
        <v>216</v>
      </c>
      <c r="D119" s="104">
        <f>ORIGINAL!D119-'TOTAL PMTS'!I119</f>
        <v>127454</v>
      </c>
      <c r="E119" s="73" t="e">
        <f>ORIGINAL!E119-'TOTAL PMTS'!J119</f>
        <v>#VALUE!</v>
      </c>
      <c r="F119" s="73">
        <f>ORIGINAL!F119-'TOTAL PMTS'!K119</f>
        <v>0</v>
      </c>
      <c r="G119" s="73">
        <f>ORIGINAL!G119-'TOTAL PMTS'!L119</f>
        <v>0</v>
      </c>
      <c r="H119" s="73">
        <f>ORIGINAL!H119-'TOTAL PMTS'!M119</f>
        <v>0</v>
      </c>
      <c r="I119" s="73">
        <f>ORIGINAL!I119-'TOTAL PMTS'!N119</f>
        <v>0</v>
      </c>
      <c r="J119" s="73">
        <f>ORIGINAL!J119-'TOTAL PMTS'!O119</f>
        <v>0</v>
      </c>
      <c r="K119" s="73">
        <f>ORIGINAL!K119-'TOTAL PMTS'!P119</f>
        <v>0</v>
      </c>
      <c r="L119" s="73">
        <f>ORIGINAL!L119-'TOTAL PMTS'!Q119</f>
        <v>0</v>
      </c>
      <c r="M119" s="73">
        <f>ORIGINAL!M119-'TOTAL PMTS'!R119</f>
        <v>0</v>
      </c>
      <c r="N119" s="73">
        <f>ORIGINAL!N119-'TOTAL PMTS'!S119</f>
        <v>0</v>
      </c>
      <c r="O119" s="105">
        <f>ORIGINAL!O120-'TOTAL PMTS'!T119</f>
        <v>0</v>
      </c>
      <c r="P119" s="73">
        <f>ORIGINAL!P120-'TOTAL PMTS'!U119</f>
        <v>0</v>
      </c>
      <c r="Q119" s="73">
        <f>ORIGINAL!Q120-'TOTAL PMTS'!V119</f>
        <v>0</v>
      </c>
      <c r="R119" s="73">
        <f>ORIGINAL!R120-'TOTAL PMTS'!W119</f>
        <v>0</v>
      </c>
      <c r="S119" s="73">
        <f>ORIGINAL!S120-'TOTAL PMTS'!X119</f>
        <v>0</v>
      </c>
      <c r="T119" s="106">
        <f>ORIGINAL!T120-'TOTAL PMTS'!Y119</f>
        <v>0</v>
      </c>
      <c r="U119" s="73">
        <f>ORIGINAL!U120-'TOTAL PMTS'!Z119</f>
        <v>0</v>
      </c>
      <c r="V119" s="73">
        <f>ORIGINAL!V120-'TOTAL PMTS'!AA119</f>
        <v>0</v>
      </c>
      <c r="W119" s="73">
        <f>ORIGINAL!W120-'TOTAL PMTS'!AB119</f>
        <v>0</v>
      </c>
      <c r="X119" s="73">
        <f>ORIGINAL!X120-'TOTAL PMTS'!AC119</f>
        <v>0</v>
      </c>
      <c r="Y119" s="107">
        <f>ORIGINAL!Y120-'TOTAL PMTS'!AD119</f>
        <v>0</v>
      </c>
      <c r="Z119" s="73">
        <f>ORIGINAL!Z120-'TOTAL PMTS'!AE119</f>
        <v>0</v>
      </c>
      <c r="AA119" s="73">
        <f>ORIGINAL!AA120-'TOTAL PMTS'!AF119</f>
        <v>0</v>
      </c>
      <c r="AB119" s="73">
        <f>ORIGINAL!AB120-'TOTAL PMTS'!AG119</f>
        <v>0</v>
      </c>
      <c r="AC119" s="110" t="e">
        <f t="shared" si="1"/>
        <v>#VALUE!</v>
      </c>
    </row>
    <row r="120" spans="1:29">
      <c r="A120" s="124" t="s">
        <v>130</v>
      </c>
      <c r="B120" s="125" t="s">
        <v>305</v>
      </c>
      <c r="C120" s="126" t="s">
        <v>183</v>
      </c>
      <c r="D120" s="104">
        <f>ORIGINAL!D120-'TOTAL PMTS'!I120</f>
        <v>343849</v>
      </c>
      <c r="E120" s="73" t="e">
        <f>ORIGINAL!E120-'TOTAL PMTS'!J120</f>
        <v>#VALUE!</v>
      </c>
      <c r="F120" s="73">
        <f>ORIGINAL!F120-'TOTAL PMTS'!K120</f>
        <v>0</v>
      </c>
      <c r="G120" s="73">
        <f>ORIGINAL!G120-'TOTAL PMTS'!L120</f>
        <v>0</v>
      </c>
      <c r="H120" s="73">
        <f>ORIGINAL!H120-'TOTAL PMTS'!M120</f>
        <v>0</v>
      </c>
      <c r="I120" s="73">
        <f>ORIGINAL!I120-'TOTAL PMTS'!N120</f>
        <v>0</v>
      </c>
      <c r="J120" s="73">
        <f>ORIGINAL!J120-'TOTAL PMTS'!O120</f>
        <v>0</v>
      </c>
      <c r="K120" s="73">
        <f>ORIGINAL!K120-'TOTAL PMTS'!P120</f>
        <v>0</v>
      </c>
      <c r="L120" s="73">
        <f>ORIGINAL!L120-'TOTAL PMTS'!Q120</f>
        <v>0</v>
      </c>
      <c r="M120" s="73">
        <f>ORIGINAL!M120-'TOTAL PMTS'!R120</f>
        <v>0</v>
      </c>
      <c r="N120" s="73">
        <f>ORIGINAL!N120-'TOTAL PMTS'!S120</f>
        <v>0</v>
      </c>
      <c r="O120" s="105">
        <f>ORIGINAL!O121-'TOTAL PMTS'!T120</f>
        <v>0</v>
      </c>
      <c r="P120" s="73">
        <f>ORIGINAL!P121-'TOTAL PMTS'!U120</f>
        <v>0</v>
      </c>
      <c r="Q120" s="73">
        <f>ORIGINAL!Q121-'TOTAL PMTS'!V120</f>
        <v>0</v>
      </c>
      <c r="R120" s="73">
        <f>ORIGINAL!R121-'TOTAL PMTS'!W120</f>
        <v>0</v>
      </c>
      <c r="S120" s="73">
        <f>ORIGINAL!S121-'TOTAL PMTS'!X120</f>
        <v>0</v>
      </c>
      <c r="T120" s="106">
        <f>ORIGINAL!T121-'TOTAL PMTS'!Y120</f>
        <v>0</v>
      </c>
      <c r="U120" s="73">
        <f>ORIGINAL!U121-'TOTAL PMTS'!Z120</f>
        <v>0</v>
      </c>
      <c r="V120" s="73">
        <f>ORIGINAL!V121-'TOTAL PMTS'!AA120</f>
        <v>0</v>
      </c>
      <c r="W120" s="73">
        <f>ORIGINAL!W121-'TOTAL PMTS'!AB120</f>
        <v>0</v>
      </c>
      <c r="X120" s="73">
        <f>ORIGINAL!X121-'TOTAL PMTS'!AC120</f>
        <v>0</v>
      </c>
      <c r="Y120" s="107">
        <f>ORIGINAL!Y121-'TOTAL PMTS'!AD120</f>
        <v>0</v>
      </c>
      <c r="Z120" s="73">
        <f>ORIGINAL!Z121-'TOTAL PMTS'!AE120</f>
        <v>0</v>
      </c>
      <c r="AA120" s="73">
        <f>ORIGINAL!AA121-'TOTAL PMTS'!AF120</f>
        <v>0</v>
      </c>
      <c r="AB120" s="73">
        <f>ORIGINAL!AB121-'TOTAL PMTS'!AG120</f>
        <v>0</v>
      </c>
      <c r="AC120" s="110" t="e">
        <f t="shared" si="1"/>
        <v>#VALUE!</v>
      </c>
    </row>
    <row r="121" spans="1:29">
      <c r="A121" s="124" t="s">
        <v>131</v>
      </c>
      <c r="B121" s="125" t="s">
        <v>306</v>
      </c>
      <c r="C121" s="127" t="s">
        <v>185</v>
      </c>
      <c r="D121" s="104">
        <f>ORIGINAL!D121-'TOTAL PMTS'!I121</f>
        <v>73496</v>
      </c>
      <c r="E121" s="73" t="e">
        <f>ORIGINAL!E121-'TOTAL PMTS'!J121</f>
        <v>#VALUE!</v>
      </c>
      <c r="F121" s="73">
        <f>ORIGINAL!F121-'TOTAL PMTS'!K121</f>
        <v>0</v>
      </c>
      <c r="G121" s="73">
        <f>ORIGINAL!G121-'TOTAL PMTS'!L121</f>
        <v>0</v>
      </c>
      <c r="H121" s="73">
        <f>ORIGINAL!H121-'TOTAL PMTS'!M121</f>
        <v>0</v>
      </c>
      <c r="I121" s="73">
        <f>ORIGINAL!I121-'TOTAL PMTS'!N121</f>
        <v>0</v>
      </c>
      <c r="J121" s="73">
        <f>ORIGINAL!J121-'TOTAL PMTS'!O121</f>
        <v>0</v>
      </c>
      <c r="K121" s="73">
        <f>ORIGINAL!K121-'TOTAL PMTS'!P121</f>
        <v>0</v>
      </c>
      <c r="L121" s="73">
        <f>ORIGINAL!L121-'TOTAL PMTS'!Q121</f>
        <v>0</v>
      </c>
      <c r="M121" s="73">
        <f>ORIGINAL!M121-'TOTAL PMTS'!R121</f>
        <v>0</v>
      </c>
      <c r="N121" s="73">
        <f>ORIGINAL!N121-'TOTAL PMTS'!S121</f>
        <v>0</v>
      </c>
      <c r="O121" s="105">
        <f>ORIGINAL!O122-'TOTAL PMTS'!T121</f>
        <v>0</v>
      </c>
      <c r="P121" s="73">
        <f>ORIGINAL!P122-'TOTAL PMTS'!U121</f>
        <v>0</v>
      </c>
      <c r="Q121" s="73">
        <f>ORIGINAL!Q122-'TOTAL PMTS'!V121</f>
        <v>0</v>
      </c>
      <c r="R121" s="73">
        <f>ORIGINAL!R122-'TOTAL PMTS'!W121</f>
        <v>0</v>
      </c>
      <c r="S121" s="73">
        <f>ORIGINAL!S122-'TOTAL PMTS'!X121</f>
        <v>0</v>
      </c>
      <c r="T121" s="106">
        <f>ORIGINAL!T122-'TOTAL PMTS'!Y121</f>
        <v>0</v>
      </c>
      <c r="U121" s="73">
        <f>ORIGINAL!U122-'TOTAL PMTS'!Z121</f>
        <v>0</v>
      </c>
      <c r="V121" s="73">
        <f>ORIGINAL!V122-'TOTAL PMTS'!AA121</f>
        <v>0</v>
      </c>
      <c r="W121" s="73">
        <f>ORIGINAL!W122-'TOTAL PMTS'!AB121</f>
        <v>0</v>
      </c>
      <c r="X121" s="73">
        <f>ORIGINAL!X122-'TOTAL PMTS'!AC121</f>
        <v>0</v>
      </c>
      <c r="Y121" s="107">
        <f>ORIGINAL!Y122-'TOTAL PMTS'!AD121</f>
        <v>0</v>
      </c>
      <c r="Z121" s="73">
        <f>ORIGINAL!Z122-'TOTAL PMTS'!AE121</f>
        <v>0</v>
      </c>
      <c r="AA121" s="73">
        <f>ORIGINAL!AA122-'TOTAL PMTS'!AF121</f>
        <v>0</v>
      </c>
      <c r="AB121" s="73">
        <f>ORIGINAL!AB122-'TOTAL PMTS'!AG121</f>
        <v>0</v>
      </c>
      <c r="AC121" s="110" t="e">
        <f t="shared" si="1"/>
        <v>#VALUE!</v>
      </c>
    </row>
    <row r="122" spans="1:29">
      <c r="A122" s="124" t="s">
        <v>132</v>
      </c>
      <c r="B122" s="125" t="s">
        <v>307</v>
      </c>
      <c r="C122" s="130" t="s">
        <v>190</v>
      </c>
      <c r="D122" s="104">
        <f>ORIGINAL!D122-'TOTAL PMTS'!I122</f>
        <v>310967</v>
      </c>
      <c r="E122" s="73" t="e">
        <f>ORIGINAL!E122-'TOTAL PMTS'!J122</f>
        <v>#VALUE!</v>
      </c>
      <c r="F122" s="73">
        <f>ORIGINAL!F122-'TOTAL PMTS'!K122</f>
        <v>0</v>
      </c>
      <c r="G122" s="73">
        <f>ORIGINAL!G122-'TOTAL PMTS'!L122</f>
        <v>0</v>
      </c>
      <c r="H122" s="73">
        <f>ORIGINAL!H122-'TOTAL PMTS'!M122</f>
        <v>0</v>
      </c>
      <c r="I122" s="73">
        <f>ORIGINAL!I122-'TOTAL PMTS'!N122</f>
        <v>0</v>
      </c>
      <c r="J122" s="73">
        <f>ORIGINAL!J122-'TOTAL PMTS'!O122</f>
        <v>0</v>
      </c>
      <c r="K122" s="73">
        <f>ORIGINAL!K122-'TOTAL PMTS'!P122</f>
        <v>0</v>
      </c>
      <c r="L122" s="73">
        <f>ORIGINAL!L122-'TOTAL PMTS'!Q122</f>
        <v>0</v>
      </c>
      <c r="M122" s="73">
        <f>ORIGINAL!M122-'TOTAL PMTS'!R122</f>
        <v>0</v>
      </c>
      <c r="N122" s="73">
        <f>ORIGINAL!N122-'TOTAL PMTS'!S122</f>
        <v>0</v>
      </c>
      <c r="O122" s="105">
        <f>ORIGINAL!O123-'TOTAL PMTS'!T122</f>
        <v>0</v>
      </c>
      <c r="P122" s="73">
        <f>ORIGINAL!P123-'TOTAL PMTS'!U122</f>
        <v>0</v>
      </c>
      <c r="Q122" s="73">
        <f>ORIGINAL!Q123-'TOTAL PMTS'!V122</f>
        <v>0</v>
      </c>
      <c r="R122" s="73">
        <f>ORIGINAL!R123-'TOTAL PMTS'!W122</f>
        <v>0</v>
      </c>
      <c r="S122" s="73">
        <f>ORIGINAL!S123-'TOTAL PMTS'!X122</f>
        <v>0</v>
      </c>
      <c r="T122" s="106">
        <f>ORIGINAL!T123-'TOTAL PMTS'!Y122</f>
        <v>0</v>
      </c>
      <c r="U122" s="73">
        <f>ORIGINAL!U123-'TOTAL PMTS'!Z122</f>
        <v>0</v>
      </c>
      <c r="V122" s="73">
        <f>ORIGINAL!V123-'TOTAL PMTS'!AA122</f>
        <v>0</v>
      </c>
      <c r="W122" s="73">
        <f>ORIGINAL!W123-'TOTAL PMTS'!AB122</f>
        <v>0</v>
      </c>
      <c r="X122" s="73">
        <f>ORIGINAL!X123-'TOTAL PMTS'!AC122</f>
        <v>150000</v>
      </c>
      <c r="Y122" s="107">
        <f>ORIGINAL!Y123-'TOTAL PMTS'!AD122</f>
        <v>150000</v>
      </c>
      <c r="Z122" s="73">
        <f>ORIGINAL!Z123-'TOTAL PMTS'!AE122</f>
        <v>0</v>
      </c>
      <c r="AA122" s="73">
        <f>ORIGINAL!AA123-'TOTAL PMTS'!AF122</f>
        <v>0</v>
      </c>
      <c r="AB122" s="73">
        <f>ORIGINAL!AB123-'TOTAL PMTS'!AG122</f>
        <v>0</v>
      </c>
      <c r="AC122" s="110" t="e">
        <f t="shared" si="1"/>
        <v>#VALUE!</v>
      </c>
    </row>
    <row r="123" spans="1:29">
      <c r="A123" s="124" t="s">
        <v>133</v>
      </c>
      <c r="B123" s="125" t="s">
        <v>308</v>
      </c>
      <c r="C123" s="130" t="s">
        <v>190</v>
      </c>
      <c r="D123" s="104">
        <f>ORIGINAL!D123-'TOTAL PMTS'!I123</f>
        <v>497973</v>
      </c>
      <c r="E123" s="73" t="e">
        <f>ORIGINAL!E123-'TOTAL PMTS'!J123</f>
        <v>#VALUE!</v>
      </c>
      <c r="F123" s="73">
        <f>ORIGINAL!F123-'TOTAL PMTS'!K123</f>
        <v>0</v>
      </c>
      <c r="G123" s="73">
        <f>ORIGINAL!G123-'TOTAL PMTS'!L123</f>
        <v>0</v>
      </c>
      <c r="H123" s="73">
        <f>ORIGINAL!H123-'TOTAL PMTS'!M123</f>
        <v>0</v>
      </c>
      <c r="I123" s="73">
        <f>ORIGINAL!I123-'TOTAL PMTS'!N123</f>
        <v>0</v>
      </c>
      <c r="J123" s="73">
        <f>ORIGINAL!J123-'TOTAL PMTS'!O123</f>
        <v>0</v>
      </c>
      <c r="K123" s="73">
        <f>ORIGINAL!K123-'TOTAL PMTS'!P123</f>
        <v>0</v>
      </c>
      <c r="L123" s="73">
        <f>ORIGINAL!L123-'TOTAL PMTS'!Q123</f>
        <v>0</v>
      </c>
      <c r="M123" s="73">
        <f>ORIGINAL!M123-'TOTAL PMTS'!R123</f>
        <v>0</v>
      </c>
      <c r="N123" s="73">
        <f>ORIGINAL!N123-'TOTAL PMTS'!S123</f>
        <v>0</v>
      </c>
      <c r="O123" s="105">
        <f>ORIGINAL!O124-'TOTAL PMTS'!T123</f>
        <v>1256933</v>
      </c>
      <c r="P123" s="73">
        <f>ORIGINAL!P124-'TOTAL PMTS'!U123</f>
        <v>0</v>
      </c>
      <c r="Q123" s="73">
        <f>ORIGINAL!Q124-'TOTAL PMTS'!V123</f>
        <v>0</v>
      </c>
      <c r="R123" s="73">
        <f>ORIGINAL!R124-'TOTAL PMTS'!W123</f>
        <v>0</v>
      </c>
      <c r="S123" s="73">
        <f>ORIGINAL!S124-'TOTAL PMTS'!X123</f>
        <v>0</v>
      </c>
      <c r="T123" s="106">
        <f>ORIGINAL!T124-'TOTAL PMTS'!Y123</f>
        <v>0</v>
      </c>
      <c r="U123" s="73">
        <f>ORIGINAL!U124-'TOTAL PMTS'!Z123</f>
        <v>0</v>
      </c>
      <c r="V123" s="73">
        <f>ORIGINAL!V124-'TOTAL PMTS'!AA123</f>
        <v>0</v>
      </c>
      <c r="W123" s="73">
        <f>ORIGINAL!W124-'TOTAL PMTS'!AB123</f>
        <v>0</v>
      </c>
      <c r="X123" s="73">
        <f>ORIGINAL!X124-'TOTAL PMTS'!AC123</f>
        <v>-150000</v>
      </c>
      <c r="Y123" s="107">
        <f>ORIGINAL!Y124-'TOTAL PMTS'!AD123</f>
        <v>-150000</v>
      </c>
      <c r="Z123" s="73">
        <f>ORIGINAL!Z124-'TOTAL PMTS'!AE123</f>
        <v>0</v>
      </c>
      <c r="AA123" s="73">
        <f>ORIGINAL!AA124-'TOTAL PMTS'!AF123</f>
        <v>0</v>
      </c>
      <c r="AB123" s="73">
        <f>ORIGINAL!AB124-'TOTAL PMTS'!AG123</f>
        <v>0</v>
      </c>
      <c r="AC123" s="110" t="e">
        <f t="shared" si="1"/>
        <v>#VALUE!</v>
      </c>
    </row>
    <row r="124" spans="1:29">
      <c r="A124" s="124" t="s">
        <v>134</v>
      </c>
      <c r="B124" s="125" t="s">
        <v>309</v>
      </c>
      <c r="C124" s="131" t="s">
        <v>181</v>
      </c>
      <c r="D124" s="104">
        <f>ORIGINAL!D124-'TOTAL PMTS'!I124</f>
        <v>430527</v>
      </c>
      <c r="E124" s="73" t="e">
        <f>ORIGINAL!E124-'TOTAL PMTS'!J124</f>
        <v>#VALUE!</v>
      </c>
      <c r="F124" s="73">
        <f>ORIGINAL!F124-'TOTAL PMTS'!K124</f>
        <v>0</v>
      </c>
      <c r="G124" s="73">
        <f>ORIGINAL!G124-'TOTAL PMTS'!L124</f>
        <v>0</v>
      </c>
      <c r="H124" s="73">
        <f>ORIGINAL!H124-'TOTAL PMTS'!M124</f>
        <v>0</v>
      </c>
      <c r="I124" s="73">
        <f>ORIGINAL!I124-'TOTAL PMTS'!N124</f>
        <v>0</v>
      </c>
      <c r="J124" s="73">
        <f>ORIGINAL!J124-'TOTAL PMTS'!O124</f>
        <v>0</v>
      </c>
      <c r="K124" s="73">
        <f>ORIGINAL!K124-'TOTAL PMTS'!P124</f>
        <v>0</v>
      </c>
      <c r="L124" s="73">
        <f>ORIGINAL!L124-'TOTAL PMTS'!Q124</f>
        <v>0</v>
      </c>
      <c r="M124" s="73">
        <f>ORIGINAL!M124-'TOTAL PMTS'!R124</f>
        <v>0</v>
      </c>
      <c r="N124" s="73">
        <f>ORIGINAL!N124-'TOTAL PMTS'!S124</f>
        <v>0</v>
      </c>
      <c r="O124" s="105">
        <f>ORIGINAL!O125-'TOTAL PMTS'!T124</f>
        <v>-1256933</v>
      </c>
      <c r="P124" s="73">
        <f>ORIGINAL!P125-'TOTAL PMTS'!U124</f>
        <v>0</v>
      </c>
      <c r="Q124" s="73">
        <f>ORIGINAL!Q125-'TOTAL PMTS'!V124</f>
        <v>0</v>
      </c>
      <c r="R124" s="73">
        <f>ORIGINAL!R125-'TOTAL PMTS'!W124</f>
        <v>0</v>
      </c>
      <c r="S124" s="73">
        <f>ORIGINAL!S125-'TOTAL PMTS'!X124</f>
        <v>0</v>
      </c>
      <c r="T124" s="106">
        <f>ORIGINAL!T125-'TOTAL PMTS'!Y124</f>
        <v>0</v>
      </c>
      <c r="U124" s="73">
        <f>ORIGINAL!U125-'TOTAL PMTS'!Z124</f>
        <v>0</v>
      </c>
      <c r="V124" s="73">
        <f>ORIGINAL!V125-'TOTAL PMTS'!AA124</f>
        <v>0</v>
      </c>
      <c r="W124" s="73">
        <f>ORIGINAL!W125-'TOTAL PMTS'!AB124</f>
        <v>0</v>
      </c>
      <c r="X124" s="73">
        <f>ORIGINAL!X125-'TOTAL PMTS'!AC124</f>
        <v>0</v>
      </c>
      <c r="Y124" s="107">
        <f>ORIGINAL!Y125-'TOTAL PMTS'!AD124</f>
        <v>0</v>
      </c>
      <c r="Z124" s="73">
        <f>ORIGINAL!Z125-'TOTAL PMTS'!AE124</f>
        <v>0</v>
      </c>
      <c r="AA124" s="73">
        <f>ORIGINAL!AA125-'TOTAL PMTS'!AF124</f>
        <v>0</v>
      </c>
      <c r="AB124" s="73">
        <f>ORIGINAL!AB125-'TOTAL PMTS'!AG124</f>
        <v>0</v>
      </c>
      <c r="AC124" s="110" t="e">
        <f t="shared" si="1"/>
        <v>#VALUE!</v>
      </c>
    </row>
    <row r="125" spans="1:29">
      <c r="A125" s="124" t="s">
        <v>135</v>
      </c>
      <c r="B125" s="125" t="s">
        <v>310</v>
      </c>
      <c r="C125" s="126" t="s">
        <v>183</v>
      </c>
      <c r="D125" s="104">
        <f>ORIGINAL!D125-'TOTAL PMTS'!I125</f>
        <v>77265</v>
      </c>
      <c r="E125" s="73" t="e">
        <f>ORIGINAL!E125-'TOTAL PMTS'!J125</f>
        <v>#VALUE!</v>
      </c>
      <c r="F125" s="73">
        <f>ORIGINAL!F125-'TOTAL PMTS'!K125</f>
        <v>0</v>
      </c>
      <c r="G125" s="73">
        <f>ORIGINAL!G125-'TOTAL PMTS'!L125</f>
        <v>0</v>
      </c>
      <c r="H125" s="73">
        <f>ORIGINAL!H125-'TOTAL PMTS'!M125</f>
        <v>0</v>
      </c>
      <c r="I125" s="73">
        <f>ORIGINAL!I125-'TOTAL PMTS'!N125</f>
        <v>0</v>
      </c>
      <c r="J125" s="73">
        <f>ORIGINAL!J125-'TOTAL PMTS'!O125</f>
        <v>0</v>
      </c>
      <c r="K125" s="73">
        <f>ORIGINAL!K125-'TOTAL PMTS'!P125</f>
        <v>0</v>
      </c>
      <c r="L125" s="73">
        <f>ORIGINAL!L125-'TOTAL PMTS'!Q125</f>
        <v>0</v>
      </c>
      <c r="M125" s="73">
        <f>ORIGINAL!M125-'TOTAL PMTS'!R125</f>
        <v>0</v>
      </c>
      <c r="N125" s="73">
        <f>ORIGINAL!N125-'TOTAL PMTS'!S125</f>
        <v>0</v>
      </c>
      <c r="O125" s="105">
        <f>ORIGINAL!O126-'TOTAL PMTS'!T125</f>
        <v>0</v>
      </c>
      <c r="P125" s="73">
        <f>ORIGINAL!P126-'TOTAL PMTS'!U125</f>
        <v>0</v>
      </c>
      <c r="Q125" s="73">
        <f>ORIGINAL!Q126-'TOTAL PMTS'!V125</f>
        <v>0</v>
      </c>
      <c r="R125" s="73">
        <f>ORIGINAL!R126-'TOTAL PMTS'!W125</f>
        <v>0</v>
      </c>
      <c r="S125" s="73">
        <f>ORIGINAL!S126-'TOTAL PMTS'!X125</f>
        <v>0</v>
      </c>
      <c r="T125" s="106">
        <f>ORIGINAL!T126-'TOTAL PMTS'!Y125</f>
        <v>0</v>
      </c>
      <c r="U125" s="73">
        <f>ORIGINAL!U126-'TOTAL PMTS'!Z125</f>
        <v>0</v>
      </c>
      <c r="V125" s="73">
        <f>ORIGINAL!V126-'TOTAL PMTS'!AA125</f>
        <v>0</v>
      </c>
      <c r="W125" s="73">
        <f>ORIGINAL!W126-'TOTAL PMTS'!AB125</f>
        <v>0</v>
      </c>
      <c r="X125" s="73">
        <f>ORIGINAL!X126-'TOTAL PMTS'!AC125</f>
        <v>0</v>
      </c>
      <c r="Y125" s="107">
        <f>ORIGINAL!Y126-'TOTAL PMTS'!AD125</f>
        <v>0</v>
      </c>
      <c r="Z125" s="73">
        <f>ORIGINAL!Z126-'TOTAL PMTS'!AE125</f>
        <v>0</v>
      </c>
      <c r="AA125" s="73">
        <f>ORIGINAL!AA126-'TOTAL PMTS'!AF125</f>
        <v>0</v>
      </c>
      <c r="AB125" s="73">
        <f>ORIGINAL!AB126-'TOTAL PMTS'!AG125</f>
        <v>0</v>
      </c>
      <c r="AC125" s="110" t="e">
        <f t="shared" si="1"/>
        <v>#VALUE!</v>
      </c>
    </row>
    <row r="126" spans="1:29">
      <c r="A126" s="124" t="s">
        <v>136</v>
      </c>
      <c r="B126" s="125" t="s">
        <v>311</v>
      </c>
      <c r="C126" s="132" t="s">
        <v>201</v>
      </c>
      <c r="D126" s="104">
        <f>ORIGINAL!D126-'TOTAL PMTS'!I126</f>
        <v>-97248</v>
      </c>
      <c r="E126" s="73" t="e">
        <f>ORIGINAL!E126-'TOTAL PMTS'!J126</f>
        <v>#VALUE!</v>
      </c>
      <c r="F126" s="73">
        <f>ORIGINAL!F126-'TOTAL PMTS'!K126</f>
        <v>0</v>
      </c>
      <c r="G126" s="73">
        <f>ORIGINAL!G126-'TOTAL PMTS'!L126</f>
        <v>0</v>
      </c>
      <c r="H126" s="73">
        <f>ORIGINAL!H126-'TOTAL PMTS'!M126</f>
        <v>0</v>
      </c>
      <c r="I126" s="73">
        <f>ORIGINAL!I126-'TOTAL PMTS'!N126</f>
        <v>0</v>
      </c>
      <c r="J126" s="73">
        <f>ORIGINAL!J126-'TOTAL PMTS'!O126</f>
        <v>0</v>
      </c>
      <c r="K126" s="73">
        <f>ORIGINAL!K126-'TOTAL PMTS'!P126</f>
        <v>0</v>
      </c>
      <c r="L126" s="73">
        <f>ORIGINAL!L126-'TOTAL PMTS'!Q126</f>
        <v>0</v>
      </c>
      <c r="M126" s="73">
        <f>ORIGINAL!M126-'TOTAL PMTS'!R126</f>
        <v>0</v>
      </c>
      <c r="N126" s="73">
        <f>ORIGINAL!N126-'TOTAL PMTS'!S126</f>
        <v>0</v>
      </c>
      <c r="O126" s="105">
        <f>ORIGINAL!O127-'TOTAL PMTS'!T126</f>
        <v>0</v>
      </c>
      <c r="P126" s="73">
        <f>ORIGINAL!P127-'TOTAL PMTS'!U126</f>
        <v>0</v>
      </c>
      <c r="Q126" s="73">
        <f>ORIGINAL!Q127-'TOTAL PMTS'!V126</f>
        <v>0</v>
      </c>
      <c r="R126" s="73">
        <f>ORIGINAL!R127-'TOTAL PMTS'!W126</f>
        <v>0</v>
      </c>
      <c r="S126" s="73">
        <f>ORIGINAL!S127-'TOTAL PMTS'!X126</f>
        <v>0</v>
      </c>
      <c r="T126" s="106">
        <f>ORIGINAL!T127-'TOTAL PMTS'!Y126</f>
        <v>0</v>
      </c>
      <c r="U126" s="73">
        <f>ORIGINAL!U127-'TOTAL PMTS'!Z126</f>
        <v>0</v>
      </c>
      <c r="V126" s="73">
        <f>ORIGINAL!V127-'TOTAL PMTS'!AA126</f>
        <v>0</v>
      </c>
      <c r="W126" s="73">
        <f>ORIGINAL!W127-'TOTAL PMTS'!AB126</f>
        <v>0</v>
      </c>
      <c r="X126" s="73">
        <f>ORIGINAL!X127-'TOTAL PMTS'!AC126</f>
        <v>0</v>
      </c>
      <c r="Y126" s="107">
        <f>ORIGINAL!Y127-'TOTAL PMTS'!AD126</f>
        <v>0</v>
      </c>
      <c r="Z126" s="73">
        <f>ORIGINAL!Z127-'TOTAL PMTS'!AE126</f>
        <v>0</v>
      </c>
      <c r="AA126" s="73">
        <f>ORIGINAL!AA127-'TOTAL PMTS'!AF126</f>
        <v>0</v>
      </c>
      <c r="AB126" s="73">
        <f>ORIGINAL!AB127-'TOTAL PMTS'!AG126</f>
        <v>0</v>
      </c>
      <c r="AC126" s="110" t="e">
        <f t="shared" si="1"/>
        <v>#VALUE!</v>
      </c>
    </row>
    <row r="127" spans="1:29">
      <c r="A127" s="124" t="s">
        <v>137</v>
      </c>
      <c r="B127" s="125" t="s">
        <v>312</v>
      </c>
      <c r="C127" s="131" t="s">
        <v>181</v>
      </c>
      <c r="D127" s="104">
        <f>ORIGINAL!D127-'TOTAL PMTS'!I127</f>
        <v>-61075</v>
      </c>
      <c r="E127" s="73">
        <f>ORIGINAL!E127-'TOTAL PMTS'!J127</f>
        <v>0</v>
      </c>
      <c r="F127" s="73">
        <f>ORIGINAL!F127-'TOTAL PMTS'!K127</f>
        <v>0</v>
      </c>
      <c r="G127" s="73">
        <f>ORIGINAL!G127-'TOTAL PMTS'!L127</f>
        <v>0</v>
      </c>
      <c r="H127" s="73">
        <f>ORIGINAL!H127-'TOTAL PMTS'!M127</f>
        <v>0</v>
      </c>
      <c r="I127" s="73">
        <f>ORIGINAL!I127-'TOTAL PMTS'!N127</f>
        <v>0</v>
      </c>
      <c r="J127" s="73">
        <f>ORIGINAL!J127-'TOTAL PMTS'!O127</f>
        <v>0</v>
      </c>
      <c r="K127" s="73">
        <f>ORIGINAL!K127-'TOTAL PMTS'!P127</f>
        <v>0</v>
      </c>
      <c r="L127" s="73">
        <f>ORIGINAL!L127-'TOTAL PMTS'!Q127</f>
        <v>0</v>
      </c>
      <c r="M127" s="73">
        <f>ORIGINAL!M127-'TOTAL PMTS'!R127</f>
        <v>0</v>
      </c>
      <c r="N127" s="73">
        <f>ORIGINAL!N127-'TOTAL PMTS'!S127</f>
        <v>0</v>
      </c>
      <c r="O127" s="105">
        <f>ORIGINAL!O128-'TOTAL PMTS'!T127</f>
        <v>0</v>
      </c>
      <c r="P127" s="73">
        <f>ORIGINAL!P128-'TOTAL PMTS'!U127</f>
        <v>0</v>
      </c>
      <c r="Q127" s="73">
        <f>ORIGINAL!Q128-'TOTAL PMTS'!V127</f>
        <v>0</v>
      </c>
      <c r="R127" s="73">
        <f>ORIGINAL!R128-'TOTAL PMTS'!W127</f>
        <v>0</v>
      </c>
      <c r="S127" s="73">
        <f>ORIGINAL!S128-'TOTAL PMTS'!X127</f>
        <v>0</v>
      </c>
      <c r="T127" s="106">
        <f>ORIGINAL!T128-'TOTAL PMTS'!Y127</f>
        <v>0</v>
      </c>
      <c r="U127" s="73">
        <f>ORIGINAL!U128-'TOTAL PMTS'!Z127</f>
        <v>0</v>
      </c>
      <c r="V127" s="73">
        <f>ORIGINAL!V128-'TOTAL PMTS'!AA127</f>
        <v>0</v>
      </c>
      <c r="W127" s="73">
        <f>ORIGINAL!W128-'TOTAL PMTS'!AB127</f>
        <v>0</v>
      </c>
      <c r="X127" s="73">
        <f>ORIGINAL!X128-'TOTAL PMTS'!AC127</f>
        <v>0</v>
      </c>
      <c r="Y127" s="107">
        <f>ORIGINAL!Y128-'TOTAL PMTS'!AD127</f>
        <v>0</v>
      </c>
      <c r="Z127" s="73">
        <f>ORIGINAL!Z128-'TOTAL PMTS'!AE127</f>
        <v>0</v>
      </c>
      <c r="AA127" s="73">
        <f>ORIGINAL!AA128-'TOTAL PMTS'!AF127</f>
        <v>0</v>
      </c>
      <c r="AB127" s="73">
        <f>ORIGINAL!AB128-'TOTAL PMTS'!AG127</f>
        <v>0</v>
      </c>
      <c r="AC127" s="110">
        <f t="shared" si="1"/>
        <v>-61075</v>
      </c>
    </row>
    <row r="128" spans="1:29">
      <c r="A128" s="124" t="s">
        <v>138</v>
      </c>
      <c r="B128" s="125" t="s">
        <v>313</v>
      </c>
      <c r="C128" s="131" t="s">
        <v>181</v>
      </c>
      <c r="D128" s="104">
        <f>ORIGINAL!D128-'TOTAL PMTS'!I128</f>
        <v>240880</v>
      </c>
      <c r="E128" s="73" t="e">
        <f>ORIGINAL!E128-'TOTAL PMTS'!J128</f>
        <v>#VALUE!</v>
      </c>
      <c r="F128" s="73">
        <f>ORIGINAL!F128-'TOTAL PMTS'!K128</f>
        <v>0</v>
      </c>
      <c r="G128" s="73">
        <f>ORIGINAL!G128-'TOTAL PMTS'!L128</f>
        <v>0</v>
      </c>
      <c r="H128" s="73">
        <f>ORIGINAL!H128-'TOTAL PMTS'!M128</f>
        <v>0</v>
      </c>
      <c r="I128" s="73">
        <f>ORIGINAL!I128-'TOTAL PMTS'!N128</f>
        <v>0</v>
      </c>
      <c r="J128" s="73">
        <f>ORIGINAL!J128-'TOTAL PMTS'!O128</f>
        <v>0</v>
      </c>
      <c r="K128" s="73">
        <f>ORIGINAL!K128-'TOTAL PMTS'!P128</f>
        <v>0</v>
      </c>
      <c r="L128" s="73">
        <f>ORIGINAL!L128-'TOTAL PMTS'!Q128</f>
        <v>0</v>
      </c>
      <c r="M128" s="73">
        <f>ORIGINAL!M128-'TOTAL PMTS'!R128</f>
        <v>0</v>
      </c>
      <c r="N128" s="73">
        <f>ORIGINAL!N128-'TOTAL PMTS'!S128</f>
        <v>0</v>
      </c>
      <c r="O128" s="105">
        <f>ORIGINAL!O129-'TOTAL PMTS'!T128</f>
        <v>0</v>
      </c>
      <c r="P128" s="73">
        <f>ORIGINAL!P129-'TOTAL PMTS'!U128</f>
        <v>0</v>
      </c>
      <c r="Q128" s="73">
        <f>ORIGINAL!Q129-'TOTAL PMTS'!V128</f>
        <v>0</v>
      </c>
      <c r="R128" s="73">
        <f>ORIGINAL!R129-'TOTAL PMTS'!W128</f>
        <v>0</v>
      </c>
      <c r="S128" s="73">
        <f>ORIGINAL!S129-'TOTAL PMTS'!X128</f>
        <v>0</v>
      </c>
      <c r="T128" s="106">
        <f>ORIGINAL!T129-'TOTAL PMTS'!Y128</f>
        <v>0</v>
      </c>
      <c r="U128" s="73">
        <f>ORIGINAL!U129-'TOTAL PMTS'!Z128</f>
        <v>0</v>
      </c>
      <c r="V128" s="73">
        <f>ORIGINAL!V129-'TOTAL PMTS'!AA128</f>
        <v>0</v>
      </c>
      <c r="W128" s="73">
        <f>ORIGINAL!W129-'TOTAL PMTS'!AB128</f>
        <v>0</v>
      </c>
      <c r="X128" s="73">
        <f>ORIGINAL!X129-'TOTAL PMTS'!AC128</f>
        <v>0</v>
      </c>
      <c r="Y128" s="107">
        <f>ORIGINAL!Y129-'TOTAL PMTS'!AD128</f>
        <v>0</v>
      </c>
      <c r="Z128" s="73">
        <f>ORIGINAL!Z129-'TOTAL PMTS'!AE128</f>
        <v>0</v>
      </c>
      <c r="AA128" s="73">
        <f>ORIGINAL!AA129-'TOTAL PMTS'!AF128</f>
        <v>0</v>
      </c>
      <c r="AB128" s="73">
        <f>ORIGINAL!AB129-'TOTAL PMTS'!AG128</f>
        <v>0</v>
      </c>
      <c r="AC128" s="110" t="e">
        <f t="shared" si="1"/>
        <v>#VALUE!</v>
      </c>
    </row>
    <row r="129" spans="1:29">
      <c r="A129" s="124" t="s">
        <v>139</v>
      </c>
      <c r="B129" s="125" t="s">
        <v>314</v>
      </c>
      <c r="C129" s="132" t="s">
        <v>201</v>
      </c>
      <c r="D129" s="104">
        <f>ORIGINAL!D129-'TOTAL PMTS'!I129</f>
        <v>189976</v>
      </c>
      <c r="E129" s="73" t="e">
        <f>ORIGINAL!E129-'TOTAL PMTS'!J129</f>
        <v>#VALUE!</v>
      </c>
      <c r="F129" s="73">
        <f>ORIGINAL!F129-'TOTAL PMTS'!K129</f>
        <v>0</v>
      </c>
      <c r="G129" s="73">
        <f>ORIGINAL!G129-'TOTAL PMTS'!L129</f>
        <v>0</v>
      </c>
      <c r="H129" s="73">
        <f>ORIGINAL!H129-'TOTAL PMTS'!M129</f>
        <v>0</v>
      </c>
      <c r="I129" s="73">
        <f>ORIGINAL!I129-'TOTAL PMTS'!N129</f>
        <v>0</v>
      </c>
      <c r="J129" s="73">
        <f>ORIGINAL!J129-'TOTAL PMTS'!O129</f>
        <v>0</v>
      </c>
      <c r="K129" s="73">
        <f>ORIGINAL!K129-'TOTAL PMTS'!P129</f>
        <v>0</v>
      </c>
      <c r="L129" s="73">
        <f>ORIGINAL!L129-'TOTAL PMTS'!Q129</f>
        <v>0</v>
      </c>
      <c r="M129" s="73">
        <f>ORIGINAL!M129-'TOTAL PMTS'!R129</f>
        <v>0</v>
      </c>
      <c r="N129" s="73">
        <f>ORIGINAL!N129-'TOTAL PMTS'!S129</f>
        <v>0</v>
      </c>
      <c r="O129" s="105">
        <f>ORIGINAL!O130-'TOTAL PMTS'!T129</f>
        <v>0</v>
      </c>
      <c r="P129" s="73">
        <f>ORIGINAL!P130-'TOTAL PMTS'!U129</f>
        <v>0</v>
      </c>
      <c r="Q129" s="73">
        <f>ORIGINAL!Q130-'TOTAL PMTS'!V129</f>
        <v>0</v>
      </c>
      <c r="R129" s="73">
        <f>ORIGINAL!R130-'TOTAL PMTS'!W129</f>
        <v>0</v>
      </c>
      <c r="S129" s="73">
        <f>ORIGINAL!S130-'TOTAL PMTS'!X129</f>
        <v>0</v>
      </c>
      <c r="T129" s="106">
        <f>ORIGINAL!T130-'TOTAL PMTS'!Y129</f>
        <v>0</v>
      </c>
      <c r="U129" s="73">
        <f>ORIGINAL!U130-'TOTAL PMTS'!Z129</f>
        <v>0</v>
      </c>
      <c r="V129" s="73">
        <f>ORIGINAL!V130-'TOTAL PMTS'!AA129</f>
        <v>0</v>
      </c>
      <c r="W129" s="73">
        <f>ORIGINAL!W130-'TOTAL PMTS'!AB129</f>
        <v>0</v>
      </c>
      <c r="X129" s="73">
        <f>ORIGINAL!X130-'TOTAL PMTS'!AC129</f>
        <v>0</v>
      </c>
      <c r="Y129" s="107">
        <f>ORIGINAL!Y130-'TOTAL PMTS'!AD129</f>
        <v>0</v>
      </c>
      <c r="Z129" s="73">
        <f>ORIGINAL!Z130-'TOTAL PMTS'!AE129</f>
        <v>0</v>
      </c>
      <c r="AA129" s="73">
        <f>ORIGINAL!AA130-'TOTAL PMTS'!AF129</f>
        <v>0</v>
      </c>
      <c r="AB129" s="73">
        <f>ORIGINAL!AB130-'TOTAL PMTS'!AG129</f>
        <v>0</v>
      </c>
      <c r="AC129" s="110" t="e">
        <f t="shared" si="1"/>
        <v>#VALUE!</v>
      </c>
    </row>
    <row r="130" spans="1:29">
      <c r="A130" s="124" t="s">
        <v>140</v>
      </c>
      <c r="B130" s="125" t="s">
        <v>315</v>
      </c>
      <c r="C130" s="126" t="s">
        <v>183</v>
      </c>
      <c r="D130" s="104">
        <f>ORIGINAL!D130-'TOTAL PMTS'!I130</f>
        <v>578795</v>
      </c>
      <c r="E130" s="73" t="e">
        <f>ORIGINAL!E130-'TOTAL PMTS'!J130</f>
        <v>#VALUE!</v>
      </c>
      <c r="F130" s="73">
        <f>ORIGINAL!F130-'TOTAL PMTS'!K130</f>
        <v>0</v>
      </c>
      <c r="G130" s="73">
        <f>ORIGINAL!G130-'TOTAL PMTS'!L130</f>
        <v>0</v>
      </c>
      <c r="H130" s="73">
        <f>ORIGINAL!H130-'TOTAL PMTS'!M130</f>
        <v>0</v>
      </c>
      <c r="I130" s="73">
        <f>ORIGINAL!I130-'TOTAL PMTS'!N130</f>
        <v>0</v>
      </c>
      <c r="J130" s="73">
        <f>ORIGINAL!J130-'TOTAL PMTS'!O130</f>
        <v>0</v>
      </c>
      <c r="K130" s="73">
        <f>ORIGINAL!K130-'TOTAL PMTS'!P130</f>
        <v>0</v>
      </c>
      <c r="L130" s="73">
        <f>ORIGINAL!L130-'TOTAL PMTS'!Q130</f>
        <v>0</v>
      </c>
      <c r="M130" s="73">
        <f>ORIGINAL!M130-'TOTAL PMTS'!R130</f>
        <v>0</v>
      </c>
      <c r="N130" s="73">
        <f>ORIGINAL!N130-'TOTAL PMTS'!S130</f>
        <v>0</v>
      </c>
      <c r="O130" s="105">
        <f>ORIGINAL!O131-'TOTAL PMTS'!T130</f>
        <v>0</v>
      </c>
      <c r="P130" s="73">
        <f>ORIGINAL!P131-'TOTAL PMTS'!U130</f>
        <v>0</v>
      </c>
      <c r="Q130" s="73">
        <f>ORIGINAL!Q131-'TOTAL PMTS'!V130</f>
        <v>0</v>
      </c>
      <c r="R130" s="73">
        <f>ORIGINAL!R131-'TOTAL PMTS'!W130</f>
        <v>0</v>
      </c>
      <c r="S130" s="73">
        <f>ORIGINAL!S131-'TOTAL PMTS'!X130</f>
        <v>0</v>
      </c>
      <c r="T130" s="106">
        <f>ORIGINAL!T131-'TOTAL PMTS'!Y130</f>
        <v>0</v>
      </c>
      <c r="U130" s="73">
        <f>ORIGINAL!U131-'TOTAL PMTS'!Z130</f>
        <v>0</v>
      </c>
      <c r="V130" s="73">
        <f>ORIGINAL!V131-'TOTAL PMTS'!AA130</f>
        <v>0</v>
      </c>
      <c r="W130" s="73">
        <f>ORIGINAL!W131-'TOTAL PMTS'!AB130</f>
        <v>0</v>
      </c>
      <c r="X130" s="73">
        <f>ORIGINAL!X131-'TOTAL PMTS'!AC130</f>
        <v>0</v>
      </c>
      <c r="Y130" s="107">
        <f>ORIGINAL!Y131-'TOTAL PMTS'!AD130</f>
        <v>0</v>
      </c>
      <c r="Z130" s="73">
        <f>ORIGINAL!Z131-'TOTAL PMTS'!AE130</f>
        <v>0</v>
      </c>
      <c r="AA130" s="73">
        <f>ORIGINAL!AA131-'TOTAL PMTS'!AF130</f>
        <v>0</v>
      </c>
      <c r="AB130" s="73">
        <f>ORIGINAL!AB131-'TOTAL PMTS'!AG130</f>
        <v>0</v>
      </c>
      <c r="AC130" s="110" t="e">
        <f t="shared" si="1"/>
        <v>#VALUE!</v>
      </c>
    </row>
    <row r="131" spans="1:29">
      <c r="A131" s="124" t="s">
        <v>141</v>
      </c>
      <c r="B131" s="125" t="s">
        <v>316</v>
      </c>
      <c r="C131" s="131" t="s">
        <v>181</v>
      </c>
      <c r="D131" s="104">
        <f>ORIGINAL!D131-'TOTAL PMTS'!I131</f>
        <v>92541</v>
      </c>
      <c r="E131" s="73" t="e">
        <f>ORIGINAL!E131-'TOTAL PMTS'!J131</f>
        <v>#VALUE!</v>
      </c>
      <c r="F131" s="73">
        <f>ORIGINAL!F131-'TOTAL PMTS'!K131</f>
        <v>0</v>
      </c>
      <c r="G131" s="73">
        <f>ORIGINAL!G131-'TOTAL PMTS'!L131</f>
        <v>0</v>
      </c>
      <c r="H131" s="73">
        <f>ORIGINAL!H131-'TOTAL PMTS'!M131</f>
        <v>0</v>
      </c>
      <c r="I131" s="73">
        <f>ORIGINAL!I131-'TOTAL PMTS'!N131</f>
        <v>0</v>
      </c>
      <c r="J131" s="73">
        <f>ORIGINAL!J131-'TOTAL PMTS'!O131</f>
        <v>0</v>
      </c>
      <c r="K131" s="73">
        <f>ORIGINAL!K131-'TOTAL PMTS'!P131</f>
        <v>0</v>
      </c>
      <c r="L131" s="73">
        <f>ORIGINAL!L131-'TOTAL PMTS'!Q131</f>
        <v>0</v>
      </c>
      <c r="M131" s="73">
        <f>ORIGINAL!M131-'TOTAL PMTS'!R131</f>
        <v>0</v>
      </c>
      <c r="N131" s="73">
        <f>ORIGINAL!N131-'TOTAL PMTS'!S131</f>
        <v>0</v>
      </c>
      <c r="O131" s="105">
        <f>ORIGINAL!O132-'TOTAL PMTS'!T131</f>
        <v>0</v>
      </c>
      <c r="P131" s="73">
        <f>ORIGINAL!P132-'TOTAL PMTS'!U131</f>
        <v>0</v>
      </c>
      <c r="Q131" s="73">
        <f>ORIGINAL!Q132-'TOTAL PMTS'!V131</f>
        <v>0</v>
      </c>
      <c r="R131" s="73">
        <f>ORIGINAL!R132-'TOTAL PMTS'!W131</f>
        <v>0</v>
      </c>
      <c r="S131" s="73">
        <f>ORIGINAL!S132-'TOTAL PMTS'!X131</f>
        <v>0</v>
      </c>
      <c r="T131" s="106">
        <f>ORIGINAL!T132-'TOTAL PMTS'!Y131</f>
        <v>0</v>
      </c>
      <c r="U131" s="73">
        <f>ORIGINAL!U132-'TOTAL PMTS'!Z131</f>
        <v>0</v>
      </c>
      <c r="V131" s="73">
        <f>ORIGINAL!V132-'TOTAL PMTS'!AA131</f>
        <v>0</v>
      </c>
      <c r="W131" s="73">
        <f>ORIGINAL!W132-'TOTAL PMTS'!AB131</f>
        <v>0</v>
      </c>
      <c r="X131" s="73">
        <f>ORIGINAL!X132-'TOTAL PMTS'!AC131</f>
        <v>0</v>
      </c>
      <c r="Y131" s="107">
        <f>ORIGINAL!Y132-'TOTAL PMTS'!AD131</f>
        <v>0</v>
      </c>
      <c r="Z131" s="73">
        <f>ORIGINAL!Z132-'TOTAL PMTS'!AE131</f>
        <v>0</v>
      </c>
      <c r="AA131" s="73">
        <f>ORIGINAL!AA132-'TOTAL PMTS'!AF131</f>
        <v>0</v>
      </c>
      <c r="AB131" s="73">
        <f>ORIGINAL!AB132-'TOTAL PMTS'!AG131</f>
        <v>0</v>
      </c>
      <c r="AC131" s="110" t="e">
        <f t="shared" ref="AC131:AC165" si="2">SUM(D131:K131)+O131+T131+SUM(Y131:AB131)</f>
        <v>#VALUE!</v>
      </c>
    </row>
    <row r="132" spans="1:29">
      <c r="A132" s="124" t="s">
        <v>142</v>
      </c>
      <c r="B132" s="125" t="s">
        <v>317</v>
      </c>
      <c r="C132" s="131" t="s">
        <v>181</v>
      </c>
      <c r="D132" s="104">
        <f>ORIGINAL!D132-'TOTAL PMTS'!I132</f>
        <v>89427</v>
      </c>
      <c r="E132" s="73" t="e">
        <f>ORIGINAL!E132-'TOTAL PMTS'!J132</f>
        <v>#VALUE!</v>
      </c>
      <c r="F132" s="73">
        <f>ORIGINAL!F132-'TOTAL PMTS'!K132</f>
        <v>0</v>
      </c>
      <c r="G132" s="73">
        <f>ORIGINAL!G132-'TOTAL PMTS'!L132</f>
        <v>0</v>
      </c>
      <c r="H132" s="73">
        <f>ORIGINAL!H132-'TOTAL PMTS'!M132</f>
        <v>0</v>
      </c>
      <c r="I132" s="73">
        <f>ORIGINAL!I132-'TOTAL PMTS'!N132</f>
        <v>0</v>
      </c>
      <c r="J132" s="73">
        <f>ORIGINAL!J132-'TOTAL PMTS'!O132</f>
        <v>0</v>
      </c>
      <c r="K132" s="73">
        <f>ORIGINAL!K132-'TOTAL PMTS'!P132</f>
        <v>0</v>
      </c>
      <c r="L132" s="73">
        <f>ORIGINAL!L132-'TOTAL PMTS'!Q132</f>
        <v>0</v>
      </c>
      <c r="M132" s="73">
        <f>ORIGINAL!M132-'TOTAL PMTS'!R132</f>
        <v>0</v>
      </c>
      <c r="N132" s="73">
        <f>ORIGINAL!N132-'TOTAL PMTS'!S132</f>
        <v>0</v>
      </c>
      <c r="O132" s="105">
        <f>ORIGINAL!O133-'TOTAL PMTS'!T132</f>
        <v>0</v>
      </c>
      <c r="P132" s="73">
        <f>ORIGINAL!P133-'TOTAL PMTS'!U132</f>
        <v>512055</v>
      </c>
      <c r="Q132" s="73">
        <f>ORIGINAL!Q133-'TOTAL PMTS'!V132</f>
        <v>0</v>
      </c>
      <c r="R132" s="73">
        <f>ORIGINAL!R133-'TOTAL PMTS'!W132</f>
        <v>0</v>
      </c>
      <c r="S132" s="73">
        <f>ORIGINAL!S133-'TOTAL PMTS'!X132</f>
        <v>0</v>
      </c>
      <c r="T132" s="106">
        <f>ORIGINAL!T133-'TOTAL PMTS'!Y132</f>
        <v>512055</v>
      </c>
      <c r="U132" s="73">
        <f>ORIGINAL!U133-'TOTAL PMTS'!Z132</f>
        <v>0</v>
      </c>
      <c r="V132" s="73">
        <f>ORIGINAL!V133-'TOTAL PMTS'!AA132</f>
        <v>0</v>
      </c>
      <c r="W132" s="73">
        <f>ORIGINAL!W133-'TOTAL PMTS'!AB132</f>
        <v>0</v>
      </c>
      <c r="X132" s="73">
        <f>ORIGINAL!X133-'TOTAL PMTS'!AC132</f>
        <v>0</v>
      </c>
      <c r="Y132" s="107">
        <f>ORIGINAL!Y133-'TOTAL PMTS'!AD132</f>
        <v>0</v>
      </c>
      <c r="Z132" s="73">
        <f>ORIGINAL!Z133-'TOTAL PMTS'!AE132</f>
        <v>0</v>
      </c>
      <c r="AA132" s="73">
        <f>ORIGINAL!AA133-'TOTAL PMTS'!AF132</f>
        <v>0</v>
      </c>
      <c r="AB132" s="73">
        <f>ORIGINAL!AB133-'TOTAL PMTS'!AG132</f>
        <v>0</v>
      </c>
      <c r="AC132" s="110" t="e">
        <f t="shared" si="2"/>
        <v>#VALUE!</v>
      </c>
    </row>
    <row r="133" spans="1:29">
      <c r="A133" s="124" t="s">
        <v>143</v>
      </c>
      <c r="B133" s="125" t="s">
        <v>318</v>
      </c>
      <c r="C133" s="133" t="s">
        <v>216</v>
      </c>
      <c r="D133" s="104">
        <f>ORIGINAL!D133-'TOTAL PMTS'!I133</f>
        <v>616306</v>
      </c>
      <c r="E133" s="73" t="e">
        <f>ORIGINAL!E133-'TOTAL PMTS'!J133</f>
        <v>#VALUE!</v>
      </c>
      <c r="F133" s="73">
        <f>ORIGINAL!F133-'TOTAL PMTS'!K133</f>
        <v>0</v>
      </c>
      <c r="G133" s="73">
        <f>ORIGINAL!G133-'TOTAL PMTS'!L133</f>
        <v>0</v>
      </c>
      <c r="H133" s="73">
        <f>ORIGINAL!H133-'TOTAL PMTS'!M133</f>
        <v>0</v>
      </c>
      <c r="I133" s="73">
        <f>ORIGINAL!I133-'TOTAL PMTS'!N133</f>
        <v>0</v>
      </c>
      <c r="J133" s="73">
        <f>ORIGINAL!J133-'TOTAL PMTS'!O133</f>
        <v>0</v>
      </c>
      <c r="K133" s="73">
        <f>ORIGINAL!K133-'TOTAL PMTS'!P133</f>
        <v>0</v>
      </c>
      <c r="L133" s="73">
        <f>ORIGINAL!L133-'TOTAL PMTS'!Q133</f>
        <v>0</v>
      </c>
      <c r="M133" s="73">
        <f>ORIGINAL!M133-'TOTAL PMTS'!R133</f>
        <v>0</v>
      </c>
      <c r="N133" s="73">
        <f>ORIGINAL!N133-'TOTAL PMTS'!S133</f>
        <v>0</v>
      </c>
      <c r="O133" s="105">
        <f>ORIGINAL!O134-'TOTAL PMTS'!T133</f>
        <v>0</v>
      </c>
      <c r="P133" s="73">
        <f>ORIGINAL!P134-'TOTAL PMTS'!U133</f>
        <v>-512055</v>
      </c>
      <c r="Q133" s="73">
        <f>ORIGINAL!Q134-'TOTAL PMTS'!V133</f>
        <v>0</v>
      </c>
      <c r="R133" s="73">
        <f>ORIGINAL!R134-'TOTAL PMTS'!W133</f>
        <v>0</v>
      </c>
      <c r="S133" s="73">
        <f>ORIGINAL!S134-'TOTAL PMTS'!X133</f>
        <v>0</v>
      </c>
      <c r="T133" s="106">
        <f>ORIGINAL!T134-'TOTAL PMTS'!Y133</f>
        <v>-512055</v>
      </c>
      <c r="U133" s="73">
        <f>ORIGINAL!U134-'TOTAL PMTS'!Z133</f>
        <v>0</v>
      </c>
      <c r="V133" s="73">
        <f>ORIGINAL!V134-'TOTAL PMTS'!AA133</f>
        <v>0</v>
      </c>
      <c r="W133" s="73">
        <f>ORIGINAL!W134-'TOTAL PMTS'!AB133</f>
        <v>0</v>
      </c>
      <c r="X133" s="73">
        <f>ORIGINAL!X134-'TOTAL PMTS'!AC133</f>
        <v>0</v>
      </c>
      <c r="Y133" s="107">
        <f>ORIGINAL!Y134-'TOTAL PMTS'!AD133</f>
        <v>0</v>
      </c>
      <c r="Z133" s="73">
        <f>ORIGINAL!Z134-'TOTAL PMTS'!AE133</f>
        <v>0</v>
      </c>
      <c r="AA133" s="73">
        <f>ORIGINAL!AA134-'TOTAL PMTS'!AF133</f>
        <v>0</v>
      </c>
      <c r="AB133" s="73">
        <f>ORIGINAL!AB134-'TOTAL PMTS'!AG133</f>
        <v>0</v>
      </c>
      <c r="AC133" s="110" t="e">
        <f t="shared" si="2"/>
        <v>#VALUE!</v>
      </c>
    </row>
    <row r="134" spans="1:29">
      <c r="A134" s="124" t="s">
        <v>144</v>
      </c>
      <c r="B134" s="125" t="s">
        <v>319</v>
      </c>
      <c r="C134" s="132" t="s">
        <v>201</v>
      </c>
      <c r="D134" s="104">
        <f>ORIGINAL!D134-'TOTAL PMTS'!I134</f>
        <v>37238</v>
      </c>
      <c r="E134" s="73" t="e">
        <f>ORIGINAL!E134-'TOTAL PMTS'!J134</f>
        <v>#VALUE!</v>
      </c>
      <c r="F134" s="73">
        <f>ORIGINAL!F134-'TOTAL PMTS'!K134</f>
        <v>0</v>
      </c>
      <c r="G134" s="73">
        <f>ORIGINAL!G134-'TOTAL PMTS'!L134</f>
        <v>0</v>
      </c>
      <c r="H134" s="73">
        <f>ORIGINAL!H134-'TOTAL PMTS'!M134</f>
        <v>0</v>
      </c>
      <c r="I134" s="73">
        <f>ORIGINAL!I134-'TOTAL PMTS'!N134</f>
        <v>0</v>
      </c>
      <c r="J134" s="73">
        <f>ORIGINAL!J134-'TOTAL PMTS'!O134</f>
        <v>0</v>
      </c>
      <c r="K134" s="73">
        <f>ORIGINAL!K134-'TOTAL PMTS'!P134</f>
        <v>0</v>
      </c>
      <c r="L134" s="73">
        <f>ORIGINAL!L134-'TOTAL PMTS'!Q134</f>
        <v>0</v>
      </c>
      <c r="M134" s="73">
        <f>ORIGINAL!M134-'TOTAL PMTS'!R134</f>
        <v>0</v>
      </c>
      <c r="N134" s="73">
        <f>ORIGINAL!N134-'TOTAL PMTS'!S134</f>
        <v>0</v>
      </c>
      <c r="O134" s="105">
        <f>ORIGINAL!O135-'TOTAL PMTS'!T134</f>
        <v>0</v>
      </c>
      <c r="P134" s="73">
        <f>ORIGINAL!P135-'TOTAL PMTS'!U134</f>
        <v>0</v>
      </c>
      <c r="Q134" s="73">
        <f>ORIGINAL!Q135-'TOTAL PMTS'!V134</f>
        <v>0</v>
      </c>
      <c r="R134" s="73">
        <f>ORIGINAL!R135-'TOTAL PMTS'!W134</f>
        <v>0</v>
      </c>
      <c r="S134" s="73">
        <f>ORIGINAL!S135-'TOTAL PMTS'!X134</f>
        <v>0</v>
      </c>
      <c r="T134" s="106">
        <f>ORIGINAL!T135-'TOTAL PMTS'!Y134</f>
        <v>0</v>
      </c>
      <c r="U134" s="73">
        <f>ORIGINAL!U135-'TOTAL PMTS'!Z134</f>
        <v>0</v>
      </c>
      <c r="V134" s="73">
        <f>ORIGINAL!V135-'TOTAL PMTS'!AA134</f>
        <v>0</v>
      </c>
      <c r="W134" s="73">
        <f>ORIGINAL!W135-'TOTAL PMTS'!AB134</f>
        <v>0</v>
      </c>
      <c r="X134" s="73">
        <f>ORIGINAL!X135-'TOTAL PMTS'!AC134</f>
        <v>0</v>
      </c>
      <c r="Y134" s="107">
        <f>ORIGINAL!Y135-'TOTAL PMTS'!AD134</f>
        <v>0</v>
      </c>
      <c r="Z134" s="73">
        <f>ORIGINAL!Z135-'TOTAL PMTS'!AE134</f>
        <v>0</v>
      </c>
      <c r="AA134" s="73">
        <f>ORIGINAL!AA135-'TOTAL PMTS'!AF134</f>
        <v>0</v>
      </c>
      <c r="AB134" s="73">
        <f>ORIGINAL!AB135-'TOTAL PMTS'!AG134</f>
        <v>0</v>
      </c>
      <c r="AC134" s="110" t="e">
        <f t="shared" si="2"/>
        <v>#VALUE!</v>
      </c>
    </row>
    <row r="135" spans="1:29">
      <c r="A135" s="124" t="s">
        <v>145</v>
      </c>
      <c r="B135" s="125" t="s">
        <v>320</v>
      </c>
      <c r="C135" s="126" t="s">
        <v>183</v>
      </c>
      <c r="D135" s="104">
        <f>ORIGINAL!D135-'TOTAL PMTS'!I135</f>
        <v>-421690</v>
      </c>
      <c r="E135" s="73" t="e">
        <f>ORIGINAL!E135-'TOTAL PMTS'!J135</f>
        <v>#VALUE!</v>
      </c>
      <c r="F135" s="73">
        <f>ORIGINAL!F135-'TOTAL PMTS'!K135</f>
        <v>0</v>
      </c>
      <c r="G135" s="73">
        <f>ORIGINAL!G135-'TOTAL PMTS'!L135</f>
        <v>0</v>
      </c>
      <c r="H135" s="73">
        <f>ORIGINAL!H135-'TOTAL PMTS'!M135</f>
        <v>0</v>
      </c>
      <c r="I135" s="73">
        <f>ORIGINAL!I135-'TOTAL PMTS'!N135</f>
        <v>0</v>
      </c>
      <c r="J135" s="73">
        <f>ORIGINAL!J135-'TOTAL PMTS'!O135</f>
        <v>0</v>
      </c>
      <c r="K135" s="73">
        <f>ORIGINAL!K135-'TOTAL PMTS'!P135</f>
        <v>0</v>
      </c>
      <c r="L135" s="73">
        <f>ORIGINAL!L135-'TOTAL PMTS'!Q135</f>
        <v>0</v>
      </c>
      <c r="M135" s="73">
        <f>ORIGINAL!M135-'TOTAL PMTS'!R135</f>
        <v>0</v>
      </c>
      <c r="N135" s="73">
        <f>ORIGINAL!N135-'TOTAL PMTS'!S135</f>
        <v>0</v>
      </c>
      <c r="O135" s="105">
        <f>ORIGINAL!O136-'TOTAL PMTS'!T135</f>
        <v>0</v>
      </c>
      <c r="P135" s="73">
        <f>ORIGINAL!P136-'TOTAL PMTS'!U135</f>
        <v>0</v>
      </c>
      <c r="Q135" s="73">
        <f>ORIGINAL!Q136-'TOTAL PMTS'!V135</f>
        <v>0</v>
      </c>
      <c r="R135" s="73">
        <f>ORIGINAL!R136-'TOTAL PMTS'!W135</f>
        <v>0</v>
      </c>
      <c r="S135" s="73">
        <f>ORIGINAL!S136-'TOTAL PMTS'!X135</f>
        <v>0</v>
      </c>
      <c r="T135" s="106">
        <f>ORIGINAL!T136-'TOTAL PMTS'!Y135</f>
        <v>0</v>
      </c>
      <c r="U135" s="73">
        <f>ORIGINAL!U136-'TOTAL PMTS'!Z135</f>
        <v>0</v>
      </c>
      <c r="V135" s="73">
        <f>ORIGINAL!V136-'TOTAL PMTS'!AA135</f>
        <v>0</v>
      </c>
      <c r="W135" s="73">
        <f>ORIGINAL!W136-'TOTAL PMTS'!AB135</f>
        <v>0</v>
      </c>
      <c r="X135" s="73">
        <f>ORIGINAL!X136-'TOTAL PMTS'!AC135</f>
        <v>0</v>
      </c>
      <c r="Y135" s="107">
        <f>ORIGINAL!Y136-'TOTAL PMTS'!AD135</f>
        <v>0</v>
      </c>
      <c r="Z135" s="73">
        <f>ORIGINAL!Z136-'TOTAL PMTS'!AE135</f>
        <v>0</v>
      </c>
      <c r="AA135" s="73">
        <f>ORIGINAL!AA136-'TOTAL PMTS'!AF135</f>
        <v>0</v>
      </c>
      <c r="AB135" s="73">
        <f>ORIGINAL!AB136-'TOTAL PMTS'!AG135</f>
        <v>0</v>
      </c>
      <c r="AC135" s="110" t="e">
        <f t="shared" si="2"/>
        <v>#VALUE!</v>
      </c>
    </row>
    <row r="136" spans="1:29">
      <c r="A136" s="124" t="s">
        <v>146</v>
      </c>
      <c r="B136" s="125" t="s">
        <v>321</v>
      </c>
      <c r="C136" s="130" t="s">
        <v>190</v>
      </c>
      <c r="D136" s="104">
        <f>ORIGINAL!D136-'TOTAL PMTS'!I136</f>
        <v>40800</v>
      </c>
      <c r="E136" s="73" t="e">
        <f>ORIGINAL!E136-'TOTAL PMTS'!J136</f>
        <v>#VALUE!</v>
      </c>
      <c r="F136" s="73">
        <f>ORIGINAL!F136-'TOTAL PMTS'!K136</f>
        <v>0</v>
      </c>
      <c r="G136" s="73">
        <f>ORIGINAL!G136-'TOTAL PMTS'!L136</f>
        <v>0</v>
      </c>
      <c r="H136" s="73">
        <f>ORIGINAL!H136-'TOTAL PMTS'!M136</f>
        <v>0</v>
      </c>
      <c r="I136" s="73">
        <f>ORIGINAL!I136-'TOTAL PMTS'!N136</f>
        <v>0</v>
      </c>
      <c r="J136" s="73">
        <f>ORIGINAL!J136-'TOTAL PMTS'!O136</f>
        <v>0</v>
      </c>
      <c r="K136" s="73">
        <f>ORIGINAL!K136-'TOTAL PMTS'!P136</f>
        <v>0</v>
      </c>
      <c r="L136" s="73">
        <f>ORIGINAL!L136-'TOTAL PMTS'!Q136</f>
        <v>0</v>
      </c>
      <c r="M136" s="73">
        <f>ORIGINAL!M136-'TOTAL PMTS'!R136</f>
        <v>0</v>
      </c>
      <c r="N136" s="73">
        <f>ORIGINAL!N136-'TOTAL PMTS'!S136</f>
        <v>0</v>
      </c>
      <c r="O136" s="105">
        <f>ORIGINAL!O137-'TOTAL PMTS'!T136</f>
        <v>0</v>
      </c>
      <c r="P136" s="73">
        <f>ORIGINAL!P137-'TOTAL PMTS'!U136</f>
        <v>0</v>
      </c>
      <c r="Q136" s="73">
        <f>ORIGINAL!Q137-'TOTAL PMTS'!V136</f>
        <v>0</v>
      </c>
      <c r="R136" s="73">
        <f>ORIGINAL!R137-'TOTAL PMTS'!W136</f>
        <v>0</v>
      </c>
      <c r="S136" s="73">
        <f>ORIGINAL!S137-'TOTAL PMTS'!X136</f>
        <v>0</v>
      </c>
      <c r="T136" s="106">
        <f>ORIGINAL!T137-'TOTAL PMTS'!Y136</f>
        <v>0</v>
      </c>
      <c r="U136" s="73">
        <f>ORIGINAL!U137-'TOTAL PMTS'!Z136</f>
        <v>0</v>
      </c>
      <c r="V136" s="73">
        <f>ORIGINAL!V137-'TOTAL PMTS'!AA136</f>
        <v>0</v>
      </c>
      <c r="W136" s="73">
        <f>ORIGINAL!W137-'TOTAL PMTS'!AB136</f>
        <v>0</v>
      </c>
      <c r="X136" s="73">
        <f>ORIGINAL!X137-'TOTAL PMTS'!AC136</f>
        <v>0</v>
      </c>
      <c r="Y136" s="107">
        <f>ORIGINAL!Y137-'TOTAL PMTS'!AD136</f>
        <v>0</v>
      </c>
      <c r="Z136" s="73">
        <f>ORIGINAL!Z137-'TOTAL PMTS'!AE136</f>
        <v>0</v>
      </c>
      <c r="AA136" s="73">
        <f>ORIGINAL!AA137-'TOTAL PMTS'!AF136</f>
        <v>0</v>
      </c>
      <c r="AB136" s="73">
        <f>ORIGINAL!AB137-'TOTAL PMTS'!AG136</f>
        <v>0</v>
      </c>
      <c r="AC136" s="110" t="e">
        <f t="shared" si="2"/>
        <v>#VALUE!</v>
      </c>
    </row>
    <row r="137" spans="1:29">
      <c r="A137" s="124" t="s">
        <v>147</v>
      </c>
      <c r="B137" s="125" t="s">
        <v>322</v>
      </c>
      <c r="C137" s="133" t="s">
        <v>216</v>
      </c>
      <c r="D137" s="104">
        <f>ORIGINAL!D137-'TOTAL PMTS'!I137</f>
        <v>93918</v>
      </c>
      <c r="E137" s="73" t="e">
        <f>ORIGINAL!E137-'TOTAL PMTS'!J137</f>
        <v>#VALUE!</v>
      </c>
      <c r="F137" s="73">
        <f>ORIGINAL!F137-'TOTAL PMTS'!K137</f>
        <v>0</v>
      </c>
      <c r="G137" s="73">
        <f>ORIGINAL!G137-'TOTAL PMTS'!L137</f>
        <v>0</v>
      </c>
      <c r="H137" s="73">
        <f>ORIGINAL!H137-'TOTAL PMTS'!M137</f>
        <v>0</v>
      </c>
      <c r="I137" s="73">
        <f>ORIGINAL!I137-'TOTAL PMTS'!N137</f>
        <v>0</v>
      </c>
      <c r="J137" s="73">
        <f>ORIGINAL!J137-'TOTAL PMTS'!O137</f>
        <v>0</v>
      </c>
      <c r="K137" s="73">
        <f>ORIGINAL!K137-'TOTAL PMTS'!P137</f>
        <v>0</v>
      </c>
      <c r="L137" s="73">
        <f>ORIGINAL!L137-'TOTAL PMTS'!Q137</f>
        <v>0</v>
      </c>
      <c r="M137" s="73">
        <f>ORIGINAL!M137-'TOTAL PMTS'!R137</f>
        <v>0</v>
      </c>
      <c r="N137" s="73">
        <f>ORIGINAL!N137-'TOTAL PMTS'!S137</f>
        <v>0</v>
      </c>
      <c r="O137" s="105">
        <f>ORIGINAL!O138-'TOTAL PMTS'!T137</f>
        <v>0</v>
      </c>
      <c r="P137" s="73">
        <f>ORIGINAL!P138-'TOTAL PMTS'!U137</f>
        <v>0</v>
      </c>
      <c r="Q137" s="73">
        <f>ORIGINAL!Q138-'TOTAL PMTS'!V137</f>
        <v>0</v>
      </c>
      <c r="R137" s="73">
        <f>ORIGINAL!R138-'TOTAL PMTS'!W137</f>
        <v>0</v>
      </c>
      <c r="S137" s="73">
        <f>ORIGINAL!S138-'TOTAL PMTS'!X137</f>
        <v>0</v>
      </c>
      <c r="T137" s="106">
        <f>ORIGINAL!T138-'TOTAL PMTS'!Y137</f>
        <v>0</v>
      </c>
      <c r="U137" s="73">
        <f>ORIGINAL!U138-'TOTAL PMTS'!Z137</f>
        <v>0</v>
      </c>
      <c r="V137" s="73">
        <f>ORIGINAL!V138-'TOTAL PMTS'!AA137</f>
        <v>120000</v>
      </c>
      <c r="W137" s="73">
        <f>ORIGINAL!W138-'TOTAL PMTS'!AB137</f>
        <v>40901</v>
      </c>
      <c r="X137" s="73">
        <f>ORIGINAL!X138-'TOTAL PMTS'!AC137</f>
        <v>50000</v>
      </c>
      <c r="Y137" s="107">
        <f>ORIGINAL!Y138-'TOTAL PMTS'!AD137</f>
        <v>210901</v>
      </c>
      <c r="Z137" s="73">
        <f>ORIGINAL!Z138-'TOTAL PMTS'!AE137</f>
        <v>0</v>
      </c>
      <c r="AA137" s="73">
        <f>ORIGINAL!AA138-'TOTAL PMTS'!AF137</f>
        <v>0</v>
      </c>
      <c r="AB137" s="73">
        <f>ORIGINAL!AB138-'TOTAL PMTS'!AG137</f>
        <v>0</v>
      </c>
      <c r="AC137" s="110" t="e">
        <f t="shared" si="2"/>
        <v>#VALUE!</v>
      </c>
    </row>
    <row r="138" spans="1:29">
      <c r="A138" s="124" t="s">
        <v>148</v>
      </c>
      <c r="B138" s="125" t="s">
        <v>323</v>
      </c>
      <c r="C138" s="126" t="s">
        <v>183</v>
      </c>
      <c r="D138" s="104">
        <f>ORIGINAL!D138-'TOTAL PMTS'!I138</f>
        <v>3232098</v>
      </c>
      <c r="E138" s="73" t="e">
        <f>ORIGINAL!E138-'TOTAL PMTS'!J138</f>
        <v>#VALUE!</v>
      </c>
      <c r="F138" s="73">
        <f>ORIGINAL!F138-'TOTAL PMTS'!K138</f>
        <v>0</v>
      </c>
      <c r="G138" s="73">
        <f>ORIGINAL!G138-'TOTAL PMTS'!L138</f>
        <v>0</v>
      </c>
      <c r="H138" s="73">
        <f>ORIGINAL!H138-'TOTAL PMTS'!M138</f>
        <v>0</v>
      </c>
      <c r="I138" s="73">
        <f>ORIGINAL!I138-'TOTAL PMTS'!N138</f>
        <v>0</v>
      </c>
      <c r="J138" s="73">
        <f>ORIGINAL!J138-'TOTAL PMTS'!O138</f>
        <v>0</v>
      </c>
      <c r="K138" s="73">
        <f>ORIGINAL!K138-'TOTAL PMTS'!P138</f>
        <v>0</v>
      </c>
      <c r="L138" s="73">
        <f>ORIGINAL!L138-'TOTAL PMTS'!Q138</f>
        <v>0</v>
      </c>
      <c r="M138" s="73">
        <f>ORIGINAL!M138-'TOTAL PMTS'!R138</f>
        <v>0</v>
      </c>
      <c r="N138" s="73">
        <f>ORIGINAL!N138-'TOTAL PMTS'!S138</f>
        <v>0</v>
      </c>
      <c r="O138" s="105">
        <f>ORIGINAL!O139-'TOTAL PMTS'!T138</f>
        <v>0</v>
      </c>
      <c r="P138" s="73">
        <f>ORIGINAL!P139-'TOTAL PMTS'!U138</f>
        <v>0</v>
      </c>
      <c r="Q138" s="73">
        <f>ORIGINAL!Q139-'TOTAL PMTS'!V138</f>
        <v>0</v>
      </c>
      <c r="R138" s="73">
        <f>ORIGINAL!R139-'TOTAL PMTS'!W138</f>
        <v>0</v>
      </c>
      <c r="S138" s="73">
        <f>ORIGINAL!S139-'TOTAL PMTS'!X138</f>
        <v>0</v>
      </c>
      <c r="T138" s="106">
        <f>ORIGINAL!T139-'TOTAL PMTS'!Y138</f>
        <v>0</v>
      </c>
      <c r="U138" s="73">
        <f>ORIGINAL!U139-'TOTAL PMTS'!Z138</f>
        <v>0</v>
      </c>
      <c r="V138" s="73">
        <f>ORIGINAL!V139-'TOTAL PMTS'!AA138</f>
        <v>-120000</v>
      </c>
      <c r="W138" s="73">
        <f>ORIGINAL!W139-'TOTAL PMTS'!AB138</f>
        <v>-40901</v>
      </c>
      <c r="X138" s="73">
        <f>ORIGINAL!X139-'TOTAL PMTS'!AC138</f>
        <v>-50000</v>
      </c>
      <c r="Y138" s="107">
        <f>ORIGINAL!Y139-'TOTAL PMTS'!AD138</f>
        <v>-210901</v>
      </c>
      <c r="Z138" s="73">
        <f>ORIGINAL!Z139-'TOTAL PMTS'!AE138</f>
        <v>0</v>
      </c>
      <c r="AA138" s="73">
        <f>ORIGINAL!AA139-'TOTAL PMTS'!AF138</f>
        <v>0</v>
      </c>
      <c r="AB138" s="73">
        <f>ORIGINAL!AB139-'TOTAL PMTS'!AG138</f>
        <v>0</v>
      </c>
      <c r="AC138" s="110" t="e">
        <f t="shared" si="2"/>
        <v>#VALUE!</v>
      </c>
    </row>
    <row r="139" spans="1:29">
      <c r="A139" s="124" t="s">
        <v>149</v>
      </c>
      <c r="B139" s="125" t="s">
        <v>324</v>
      </c>
      <c r="C139" s="130" t="s">
        <v>190</v>
      </c>
      <c r="D139" s="104">
        <f>ORIGINAL!D139-'TOTAL PMTS'!I139</f>
        <v>-668962</v>
      </c>
      <c r="E139" s="73" t="e">
        <f>ORIGINAL!E139-'TOTAL PMTS'!J139</f>
        <v>#VALUE!</v>
      </c>
      <c r="F139" s="73">
        <f>ORIGINAL!F139-'TOTAL PMTS'!K139</f>
        <v>0</v>
      </c>
      <c r="G139" s="73">
        <f>ORIGINAL!G139-'TOTAL PMTS'!L139</f>
        <v>0</v>
      </c>
      <c r="H139" s="73">
        <f>ORIGINAL!H139-'TOTAL PMTS'!M139</f>
        <v>0</v>
      </c>
      <c r="I139" s="73">
        <f>ORIGINAL!I139-'TOTAL PMTS'!N139</f>
        <v>0</v>
      </c>
      <c r="J139" s="73">
        <f>ORIGINAL!J139-'TOTAL PMTS'!O139</f>
        <v>0</v>
      </c>
      <c r="K139" s="73">
        <f>ORIGINAL!K139-'TOTAL PMTS'!P139</f>
        <v>0</v>
      </c>
      <c r="L139" s="73">
        <f>ORIGINAL!L139-'TOTAL PMTS'!Q139</f>
        <v>0</v>
      </c>
      <c r="M139" s="73">
        <f>ORIGINAL!M139-'TOTAL PMTS'!R139</f>
        <v>0</v>
      </c>
      <c r="N139" s="73">
        <f>ORIGINAL!N139-'TOTAL PMTS'!S139</f>
        <v>0</v>
      </c>
      <c r="O139" s="105">
        <f>ORIGINAL!O140-'TOTAL PMTS'!T139</f>
        <v>0</v>
      </c>
      <c r="P139" s="73">
        <f>ORIGINAL!P140-'TOTAL PMTS'!U139</f>
        <v>0</v>
      </c>
      <c r="Q139" s="73">
        <f>ORIGINAL!Q140-'TOTAL PMTS'!V139</f>
        <v>0</v>
      </c>
      <c r="R139" s="73">
        <f>ORIGINAL!R140-'TOTAL PMTS'!W139</f>
        <v>0</v>
      </c>
      <c r="S139" s="73">
        <f>ORIGINAL!S140-'TOTAL PMTS'!X139</f>
        <v>0</v>
      </c>
      <c r="T139" s="106">
        <f>ORIGINAL!T140-'TOTAL PMTS'!Y139</f>
        <v>0</v>
      </c>
      <c r="U139" s="73">
        <f>ORIGINAL!U140-'TOTAL PMTS'!Z139</f>
        <v>0</v>
      </c>
      <c r="V139" s="73">
        <f>ORIGINAL!V140-'TOTAL PMTS'!AA139</f>
        <v>0</v>
      </c>
      <c r="W139" s="73">
        <f>ORIGINAL!W140-'TOTAL PMTS'!AB139</f>
        <v>0</v>
      </c>
      <c r="X139" s="73">
        <f>ORIGINAL!X140-'TOTAL PMTS'!AC139</f>
        <v>0</v>
      </c>
      <c r="Y139" s="107">
        <f>ORIGINAL!Y140-'TOTAL PMTS'!AD139</f>
        <v>0</v>
      </c>
      <c r="Z139" s="73">
        <f>ORIGINAL!Z140-'TOTAL PMTS'!AE139</f>
        <v>0</v>
      </c>
      <c r="AA139" s="73">
        <f>ORIGINAL!AA140-'TOTAL PMTS'!AF139</f>
        <v>0</v>
      </c>
      <c r="AB139" s="73">
        <f>ORIGINAL!AB140-'TOTAL PMTS'!AG139</f>
        <v>-5000</v>
      </c>
      <c r="AC139" s="110" t="e">
        <f t="shared" si="2"/>
        <v>#VALUE!</v>
      </c>
    </row>
    <row r="140" spans="1:29">
      <c r="A140" s="124" t="s">
        <v>150</v>
      </c>
      <c r="B140" s="125" t="s">
        <v>325</v>
      </c>
      <c r="C140" s="131" t="s">
        <v>181</v>
      </c>
      <c r="D140" s="104">
        <f>ORIGINAL!D140-'TOTAL PMTS'!I140</f>
        <v>93267</v>
      </c>
      <c r="E140" s="73" t="e">
        <f>ORIGINAL!E140-'TOTAL PMTS'!J140</f>
        <v>#VALUE!</v>
      </c>
      <c r="F140" s="73">
        <f>ORIGINAL!F140-'TOTAL PMTS'!K140</f>
        <v>0</v>
      </c>
      <c r="G140" s="73">
        <f>ORIGINAL!G140-'TOTAL PMTS'!L140</f>
        <v>0</v>
      </c>
      <c r="H140" s="73">
        <f>ORIGINAL!H140-'TOTAL PMTS'!M140</f>
        <v>0</v>
      </c>
      <c r="I140" s="73">
        <f>ORIGINAL!I140-'TOTAL PMTS'!N140</f>
        <v>0</v>
      </c>
      <c r="J140" s="73">
        <f>ORIGINAL!J140-'TOTAL PMTS'!O140</f>
        <v>0</v>
      </c>
      <c r="K140" s="73">
        <f>ORIGINAL!K140-'TOTAL PMTS'!P140</f>
        <v>0</v>
      </c>
      <c r="L140" s="73">
        <f>ORIGINAL!L140-'TOTAL PMTS'!Q140</f>
        <v>0</v>
      </c>
      <c r="M140" s="73">
        <f>ORIGINAL!M140-'TOTAL PMTS'!R140</f>
        <v>0</v>
      </c>
      <c r="N140" s="73">
        <f>ORIGINAL!N140-'TOTAL PMTS'!S140</f>
        <v>0</v>
      </c>
      <c r="O140" s="105">
        <f>ORIGINAL!O141-'TOTAL PMTS'!T140</f>
        <v>0</v>
      </c>
      <c r="P140" s="73">
        <f>ORIGINAL!P141-'TOTAL PMTS'!U140</f>
        <v>0</v>
      </c>
      <c r="Q140" s="73">
        <f>ORIGINAL!Q141-'TOTAL PMTS'!V140</f>
        <v>0</v>
      </c>
      <c r="R140" s="73">
        <f>ORIGINAL!R141-'TOTAL PMTS'!W140</f>
        <v>0</v>
      </c>
      <c r="S140" s="73">
        <f>ORIGINAL!S141-'TOTAL PMTS'!X140</f>
        <v>0</v>
      </c>
      <c r="T140" s="106">
        <f>ORIGINAL!T141-'TOTAL PMTS'!Y140</f>
        <v>0</v>
      </c>
      <c r="U140" s="73">
        <f>ORIGINAL!U141-'TOTAL PMTS'!Z140</f>
        <v>0</v>
      </c>
      <c r="V140" s="73">
        <f>ORIGINAL!V141-'TOTAL PMTS'!AA140</f>
        <v>0</v>
      </c>
      <c r="W140" s="73">
        <f>ORIGINAL!W141-'TOTAL PMTS'!AB140</f>
        <v>0</v>
      </c>
      <c r="X140" s="73">
        <f>ORIGINAL!X141-'TOTAL PMTS'!AC140</f>
        <v>0</v>
      </c>
      <c r="Y140" s="107">
        <f>ORIGINAL!Y141-'TOTAL PMTS'!AD140</f>
        <v>0</v>
      </c>
      <c r="Z140" s="73">
        <f>ORIGINAL!Z141-'TOTAL PMTS'!AE140</f>
        <v>0</v>
      </c>
      <c r="AA140" s="73">
        <f>ORIGINAL!AA141-'TOTAL PMTS'!AF140</f>
        <v>0</v>
      </c>
      <c r="AB140" s="73">
        <f>ORIGINAL!AB141-'TOTAL PMTS'!AG140</f>
        <v>0</v>
      </c>
      <c r="AC140" s="110" t="e">
        <f t="shared" si="2"/>
        <v>#VALUE!</v>
      </c>
    </row>
    <row r="141" spans="1:29">
      <c r="A141" s="124" t="s">
        <v>151</v>
      </c>
      <c r="B141" s="125" t="s">
        <v>326</v>
      </c>
      <c r="C141" s="126" t="s">
        <v>183</v>
      </c>
      <c r="D141" s="104">
        <f>ORIGINAL!D141-'TOTAL PMTS'!I141</f>
        <v>236300</v>
      </c>
      <c r="E141" s="73" t="e">
        <f>ORIGINAL!E141-'TOTAL PMTS'!J141</f>
        <v>#VALUE!</v>
      </c>
      <c r="F141" s="73">
        <f>ORIGINAL!F141-'TOTAL PMTS'!K141</f>
        <v>0</v>
      </c>
      <c r="G141" s="73">
        <f>ORIGINAL!G141-'TOTAL PMTS'!L141</f>
        <v>0</v>
      </c>
      <c r="H141" s="73">
        <f>ORIGINAL!H141-'TOTAL PMTS'!M141</f>
        <v>0</v>
      </c>
      <c r="I141" s="73">
        <f>ORIGINAL!I141-'TOTAL PMTS'!N141</f>
        <v>0</v>
      </c>
      <c r="J141" s="73">
        <f>ORIGINAL!J141-'TOTAL PMTS'!O141</f>
        <v>0</v>
      </c>
      <c r="K141" s="73">
        <f>ORIGINAL!K141-'TOTAL PMTS'!P141</f>
        <v>0</v>
      </c>
      <c r="L141" s="73">
        <f>ORIGINAL!L141-'TOTAL PMTS'!Q141</f>
        <v>0</v>
      </c>
      <c r="M141" s="73">
        <f>ORIGINAL!M141-'TOTAL PMTS'!R141</f>
        <v>0</v>
      </c>
      <c r="N141" s="73">
        <f>ORIGINAL!N141-'TOTAL PMTS'!S141</f>
        <v>0</v>
      </c>
      <c r="O141" s="105">
        <f>ORIGINAL!O142-'TOTAL PMTS'!T141</f>
        <v>0</v>
      </c>
      <c r="P141" s="73">
        <f>ORIGINAL!P142-'TOTAL PMTS'!U141</f>
        <v>0</v>
      </c>
      <c r="Q141" s="73">
        <f>ORIGINAL!Q142-'TOTAL PMTS'!V141</f>
        <v>644064</v>
      </c>
      <c r="R141" s="73">
        <f>ORIGINAL!R142-'TOTAL PMTS'!W141</f>
        <v>0</v>
      </c>
      <c r="S141" s="73">
        <f>ORIGINAL!S142-'TOTAL PMTS'!X141</f>
        <v>0</v>
      </c>
      <c r="T141" s="106">
        <f>ORIGINAL!T142-'TOTAL PMTS'!Y141</f>
        <v>644064</v>
      </c>
      <c r="U141" s="73">
        <f>ORIGINAL!U142-'TOTAL PMTS'!Z141</f>
        <v>106550</v>
      </c>
      <c r="V141" s="73">
        <f>ORIGINAL!V142-'TOTAL PMTS'!AA141</f>
        <v>0</v>
      </c>
      <c r="W141" s="73">
        <f>ORIGINAL!W142-'TOTAL PMTS'!AB141</f>
        <v>0</v>
      </c>
      <c r="X141" s="73">
        <f>ORIGINAL!X142-'TOTAL PMTS'!AC141</f>
        <v>0</v>
      </c>
      <c r="Y141" s="107">
        <f>ORIGINAL!Y142-'TOTAL PMTS'!AD141</f>
        <v>106550</v>
      </c>
      <c r="Z141" s="73">
        <f>ORIGINAL!Z142-'TOTAL PMTS'!AE141</f>
        <v>0</v>
      </c>
      <c r="AA141" s="73">
        <f>ORIGINAL!AA142-'TOTAL PMTS'!AF141</f>
        <v>0</v>
      </c>
      <c r="AB141" s="73">
        <f>ORIGINAL!AB142-'TOTAL PMTS'!AG141</f>
        <v>0</v>
      </c>
      <c r="AC141" s="110" t="e">
        <f t="shared" si="2"/>
        <v>#VALUE!</v>
      </c>
    </row>
    <row r="142" spans="1:29">
      <c r="A142" s="124" t="s">
        <v>152</v>
      </c>
      <c r="B142" s="125" t="s">
        <v>327</v>
      </c>
      <c r="C142" s="129" t="s">
        <v>187</v>
      </c>
      <c r="D142" s="104">
        <f>ORIGINAL!D142-'TOTAL PMTS'!I142</f>
        <v>459231</v>
      </c>
      <c r="E142" s="73" t="e">
        <f>ORIGINAL!E142-'TOTAL PMTS'!J142</f>
        <v>#VALUE!</v>
      </c>
      <c r="F142" s="73">
        <f>ORIGINAL!F142-'TOTAL PMTS'!K142</f>
        <v>0</v>
      </c>
      <c r="G142" s="73">
        <f>ORIGINAL!G142-'TOTAL PMTS'!L142</f>
        <v>0</v>
      </c>
      <c r="H142" s="73">
        <f>ORIGINAL!H142-'TOTAL PMTS'!M142</f>
        <v>0</v>
      </c>
      <c r="I142" s="73">
        <f>ORIGINAL!I142-'TOTAL PMTS'!N142</f>
        <v>0</v>
      </c>
      <c r="J142" s="73">
        <f>ORIGINAL!J142-'TOTAL PMTS'!O142</f>
        <v>0</v>
      </c>
      <c r="K142" s="73">
        <f>ORIGINAL!K142-'TOTAL PMTS'!P142</f>
        <v>0</v>
      </c>
      <c r="L142" s="73">
        <f>ORIGINAL!L142-'TOTAL PMTS'!Q142</f>
        <v>0</v>
      </c>
      <c r="M142" s="73">
        <f>ORIGINAL!M142-'TOTAL PMTS'!R142</f>
        <v>0</v>
      </c>
      <c r="N142" s="73">
        <f>ORIGINAL!N142-'TOTAL PMTS'!S142</f>
        <v>0</v>
      </c>
      <c r="O142" s="105">
        <f>ORIGINAL!O143-'TOTAL PMTS'!T142</f>
        <v>1898402</v>
      </c>
      <c r="P142" s="73">
        <f>ORIGINAL!P143-'TOTAL PMTS'!U142</f>
        <v>0</v>
      </c>
      <c r="Q142" s="73">
        <f>ORIGINAL!Q143-'TOTAL PMTS'!V142</f>
        <v>-644064</v>
      </c>
      <c r="R142" s="73">
        <f>ORIGINAL!R143-'TOTAL PMTS'!W142</f>
        <v>0</v>
      </c>
      <c r="S142" s="73">
        <f>ORIGINAL!S143-'TOTAL PMTS'!X142</f>
        <v>0</v>
      </c>
      <c r="T142" s="106">
        <f>ORIGINAL!T143-'TOTAL PMTS'!Y142</f>
        <v>-644064</v>
      </c>
      <c r="U142" s="73">
        <f>ORIGINAL!U143-'TOTAL PMTS'!Z142</f>
        <v>-106550</v>
      </c>
      <c r="V142" s="73">
        <f>ORIGINAL!V143-'TOTAL PMTS'!AA142</f>
        <v>0</v>
      </c>
      <c r="W142" s="73">
        <f>ORIGINAL!W143-'TOTAL PMTS'!AB142</f>
        <v>0</v>
      </c>
      <c r="X142" s="73">
        <f>ORIGINAL!X143-'TOTAL PMTS'!AC142</f>
        <v>0</v>
      </c>
      <c r="Y142" s="107">
        <f>ORIGINAL!Y143-'TOTAL PMTS'!AD142</f>
        <v>-106550</v>
      </c>
      <c r="Z142" s="73">
        <f>ORIGINAL!Z143-'TOTAL PMTS'!AE142</f>
        <v>0</v>
      </c>
      <c r="AA142" s="73">
        <f>ORIGINAL!AA143-'TOTAL PMTS'!AF142</f>
        <v>0</v>
      </c>
      <c r="AB142" s="73">
        <f>ORIGINAL!AB143-'TOTAL PMTS'!AG142</f>
        <v>0</v>
      </c>
      <c r="AC142" s="110" t="e">
        <f t="shared" si="2"/>
        <v>#VALUE!</v>
      </c>
    </row>
    <row r="143" spans="1:29">
      <c r="A143" s="124" t="s">
        <v>153</v>
      </c>
      <c r="B143" s="125" t="s">
        <v>328</v>
      </c>
      <c r="C143" s="127" t="s">
        <v>185</v>
      </c>
      <c r="D143" s="104">
        <f>ORIGINAL!D143-'TOTAL PMTS'!I143</f>
        <v>2922484</v>
      </c>
      <c r="E143" s="73" t="e">
        <f>ORIGINAL!E143-'TOTAL PMTS'!J143</f>
        <v>#VALUE!</v>
      </c>
      <c r="F143" s="73">
        <f>ORIGINAL!F143-'TOTAL PMTS'!K143</f>
        <v>0</v>
      </c>
      <c r="G143" s="73">
        <f>ORIGINAL!G143-'TOTAL PMTS'!L143</f>
        <v>0</v>
      </c>
      <c r="H143" s="73">
        <f>ORIGINAL!H143-'TOTAL PMTS'!M143</f>
        <v>0</v>
      </c>
      <c r="I143" s="73">
        <f>ORIGINAL!I143-'TOTAL PMTS'!N143</f>
        <v>0</v>
      </c>
      <c r="J143" s="73">
        <f>ORIGINAL!J143-'TOTAL PMTS'!O143</f>
        <v>0</v>
      </c>
      <c r="K143" s="73">
        <f>ORIGINAL!K143-'TOTAL PMTS'!P143</f>
        <v>0</v>
      </c>
      <c r="L143" s="73">
        <f>ORIGINAL!L143-'TOTAL PMTS'!Q143</f>
        <v>0</v>
      </c>
      <c r="M143" s="73">
        <f>ORIGINAL!M143-'TOTAL PMTS'!R143</f>
        <v>1898402</v>
      </c>
      <c r="N143" s="73">
        <f>ORIGINAL!N143-'TOTAL PMTS'!S143</f>
        <v>0</v>
      </c>
      <c r="O143" s="105">
        <f>ORIGINAL!O144-'TOTAL PMTS'!T143</f>
        <v>0</v>
      </c>
      <c r="P143" s="73">
        <f>ORIGINAL!P144-'TOTAL PMTS'!U143</f>
        <v>0</v>
      </c>
      <c r="Q143" s="73">
        <f>ORIGINAL!Q144-'TOTAL PMTS'!V143</f>
        <v>0</v>
      </c>
      <c r="R143" s="73">
        <f>ORIGINAL!R144-'TOTAL PMTS'!W143</f>
        <v>0</v>
      </c>
      <c r="S143" s="73">
        <f>ORIGINAL!S144-'TOTAL PMTS'!X143</f>
        <v>0</v>
      </c>
      <c r="T143" s="106">
        <f>ORIGINAL!T144-'TOTAL PMTS'!Y143</f>
        <v>0</v>
      </c>
      <c r="U143" s="73">
        <f>ORIGINAL!U144-'TOTAL PMTS'!Z143</f>
        <v>0</v>
      </c>
      <c r="V143" s="73">
        <f>ORIGINAL!V144-'TOTAL PMTS'!AA143</f>
        <v>0</v>
      </c>
      <c r="W143" s="73">
        <f>ORIGINAL!W144-'TOTAL PMTS'!AB143</f>
        <v>0</v>
      </c>
      <c r="X143" s="73">
        <f>ORIGINAL!X144-'TOTAL PMTS'!AC143</f>
        <v>0</v>
      </c>
      <c r="Y143" s="107">
        <f>ORIGINAL!Y144-'TOTAL PMTS'!AD143</f>
        <v>0</v>
      </c>
      <c r="Z143" s="73">
        <f>ORIGINAL!Z144-'TOTAL PMTS'!AE143</f>
        <v>0</v>
      </c>
      <c r="AA143" s="73">
        <f>ORIGINAL!AA144-'TOTAL PMTS'!AF143</f>
        <v>0</v>
      </c>
      <c r="AB143" s="73">
        <f>ORIGINAL!AB144-'TOTAL PMTS'!AG143</f>
        <v>0</v>
      </c>
      <c r="AC143" s="110" t="e">
        <f t="shared" si="2"/>
        <v>#VALUE!</v>
      </c>
    </row>
    <row r="144" spans="1:29">
      <c r="A144" s="124" t="s">
        <v>154</v>
      </c>
      <c r="B144" s="125" t="s">
        <v>329</v>
      </c>
      <c r="C144" s="131" t="s">
        <v>181</v>
      </c>
      <c r="D144" s="104">
        <f>ORIGINAL!D144-'TOTAL PMTS'!I144</f>
        <v>-113043</v>
      </c>
      <c r="E144" s="73" t="e">
        <f>ORIGINAL!E144-'TOTAL PMTS'!J144</f>
        <v>#VALUE!</v>
      </c>
      <c r="F144" s="73">
        <f>ORIGINAL!F144-'TOTAL PMTS'!K144</f>
        <v>0</v>
      </c>
      <c r="G144" s="73">
        <f>ORIGINAL!G144-'TOTAL PMTS'!L144</f>
        <v>0</v>
      </c>
      <c r="H144" s="73">
        <f>ORIGINAL!H144-'TOTAL PMTS'!M144</f>
        <v>0</v>
      </c>
      <c r="I144" s="73">
        <f>ORIGINAL!I144-'TOTAL PMTS'!N144</f>
        <v>0</v>
      </c>
      <c r="J144" s="73">
        <f>ORIGINAL!J144-'TOTAL PMTS'!O144</f>
        <v>-13790</v>
      </c>
      <c r="K144" s="73">
        <f>ORIGINAL!K144-'TOTAL PMTS'!P144</f>
        <v>0</v>
      </c>
      <c r="L144" s="73">
        <f>ORIGINAL!L144-'TOTAL PMTS'!Q144</f>
        <v>0</v>
      </c>
      <c r="M144" s="73">
        <f>ORIGINAL!M144-'TOTAL PMTS'!R144</f>
        <v>0</v>
      </c>
      <c r="N144" s="73">
        <f>ORIGINAL!N144-'TOTAL PMTS'!S144</f>
        <v>0</v>
      </c>
      <c r="O144" s="105">
        <f>ORIGINAL!O145-'TOTAL PMTS'!T144</f>
        <v>0</v>
      </c>
      <c r="P144" s="73">
        <f>ORIGINAL!P145-'TOTAL PMTS'!U144</f>
        <v>0</v>
      </c>
      <c r="Q144" s="73">
        <f>ORIGINAL!Q145-'TOTAL PMTS'!V144</f>
        <v>0</v>
      </c>
      <c r="R144" s="73">
        <f>ORIGINAL!R145-'TOTAL PMTS'!W144</f>
        <v>0</v>
      </c>
      <c r="S144" s="73">
        <f>ORIGINAL!S145-'TOTAL PMTS'!X144</f>
        <v>0</v>
      </c>
      <c r="T144" s="106">
        <f>ORIGINAL!T145-'TOTAL PMTS'!Y144</f>
        <v>0</v>
      </c>
      <c r="U144" s="73">
        <f>ORIGINAL!U145-'TOTAL PMTS'!Z144</f>
        <v>0</v>
      </c>
      <c r="V144" s="73">
        <f>ORIGINAL!V145-'TOTAL PMTS'!AA144</f>
        <v>0</v>
      </c>
      <c r="W144" s="73">
        <f>ORIGINAL!W145-'TOTAL PMTS'!AB144</f>
        <v>0</v>
      </c>
      <c r="X144" s="73">
        <f>ORIGINAL!X145-'TOTAL PMTS'!AC144</f>
        <v>0</v>
      </c>
      <c r="Y144" s="107">
        <f>ORIGINAL!Y145-'TOTAL PMTS'!AD144</f>
        <v>0</v>
      </c>
      <c r="Z144" s="73">
        <f>ORIGINAL!Z145-'TOTAL PMTS'!AE144</f>
        <v>0</v>
      </c>
      <c r="AA144" s="73">
        <f>ORIGINAL!AA145-'TOTAL PMTS'!AF144</f>
        <v>0</v>
      </c>
      <c r="AB144" s="73">
        <f>ORIGINAL!AB145-'TOTAL PMTS'!AG144</f>
        <v>0</v>
      </c>
      <c r="AC144" s="110" t="e">
        <f t="shared" si="2"/>
        <v>#VALUE!</v>
      </c>
    </row>
    <row r="145" spans="1:29">
      <c r="A145" s="124" t="s">
        <v>155</v>
      </c>
      <c r="B145" s="125" t="s">
        <v>330</v>
      </c>
      <c r="C145" s="126" t="s">
        <v>183</v>
      </c>
      <c r="D145" s="104">
        <f>ORIGINAL!D145-'TOTAL PMTS'!I145</f>
        <v>156776</v>
      </c>
      <c r="E145" s="73" t="e">
        <f>ORIGINAL!E145-'TOTAL PMTS'!J145</f>
        <v>#VALUE!</v>
      </c>
      <c r="F145" s="73">
        <f>ORIGINAL!F145-'TOTAL PMTS'!K145</f>
        <v>0</v>
      </c>
      <c r="G145" s="73">
        <f>ORIGINAL!G145-'TOTAL PMTS'!L145</f>
        <v>0</v>
      </c>
      <c r="H145" s="73">
        <f>ORIGINAL!H145-'TOTAL PMTS'!M145</f>
        <v>0</v>
      </c>
      <c r="I145" s="73">
        <f>ORIGINAL!I145-'TOTAL PMTS'!N145</f>
        <v>0</v>
      </c>
      <c r="J145" s="73">
        <f>ORIGINAL!J145-'TOTAL PMTS'!O145</f>
        <v>0</v>
      </c>
      <c r="K145" s="73">
        <f>ORIGINAL!K145-'TOTAL PMTS'!P145</f>
        <v>0</v>
      </c>
      <c r="L145" s="73">
        <f>ORIGINAL!L145-'TOTAL PMTS'!Q145</f>
        <v>0</v>
      </c>
      <c r="M145" s="73">
        <f>ORIGINAL!M145-'TOTAL PMTS'!R145</f>
        <v>0</v>
      </c>
      <c r="N145" s="73">
        <f>ORIGINAL!N145-'TOTAL PMTS'!S145</f>
        <v>0</v>
      </c>
      <c r="O145" s="105">
        <f>ORIGINAL!O146-'TOTAL PMTS'!T145</f>
        <v>0</v>
      </c>
      <c r="P145" s="73">
        <f>ORIGINAL!P146-'TOTAL PMTS'!U145</f>
        <v>0</v>
      </c>
      <c r="Q145" s="73">
        <f>ORIGINAL!Q146-'TOTAL PMTS'!V145</f>
        <v>0</v>
      </c>
      <c r="R145" s="73">
        <f>ORIGINAL!R146-'TOTAL PMTS'!W145</f>
        <v>0</v>
      </c>
      <c r="S145" s="73">
        <f>ORIGINAL!S146-'TOTAL PMTS'!X145</f>
        <v>0</v>
      </c>
      <c r="T145" s="106">
        <f>ORIGINAL!T146-'TOTAL PMTS'!Y145</f>
        <v>0</v>
      </c>
      <c r="U145" s="73">
        <f>ORIGINAL!U146-'TOTAL PMTS'!Z145</f>
        <v>0</v>
      </c>
      <c r="V145" s="73">
        <f>ORIGINAL!V146-'TOTAL PMTS'!AA145</f>
        <v>0</v>
      </c>
      <c r="W145" s="73">
        <f>ORIGINAL!W146-'TOTAL PMTS'!AB145</f>
        <v>0</v>
      </c>
      <c r="X145" s="73">
        <f>ORIGINAL!X146-'TOTAL PMTS'!AC145</f>
        <v>0</v>
      </c>
      <c r="Y145" s="107">
        <f>ORIGINAL!Y146-'TOTAL PMTS'!AD145</f>
        <v>0</v>
      </c>
      <c r="Z145" s="73">
        <f>ORIGINAL!Z146-'TOTAL PMTS'!AE145</f>
        <v>0</v>
      </c>
      <c r="AA145" s="73">
        <f>ORIGINAL!AA146-'TOTAL PMTS'!AF145</f>
        <v>0</v>
      </c>
      <c r="AB145" s="73">
        <f>ORIGINAL!AB146-'TOTAL PMTS'!AG145</f>
        <v>0</v>
      </c>
      <c r="AC145" s="110" t="e">
        <f t="shared" si="2"/>
        <v>#VALUE!</v>
      </c>
    </row>
    <row r="146" spans="1:29">
      <c r="A146" s="124" t="s">
        <v>156</v>
      </c>
      <c r="B146" s="125" t="s">
        <v>331</v>
      </c>
      <c r="C146" s="132" t="s">
        <v>201</v>
      </c>
      <c r="D146" s="104">
        <f>ORIGINAL!D146-'TOTAL PMTS'!I146</f>
        <v>44592</v>
      </c>
      <c r="E146" s="73" t="e">
        <f>ORIGINAL!E146-'TOTAL PMTS'!J146</f>
        <v>#VALUE!</v>
      </c>
      <c r="F146" s="73">
        <f>ORIGINAL!F146-'TOTAL PMTS'!K146</f>
        <v>0</v>
      </c>
      <c r="G146" s="73">
        <f>ORIGINAL!G146-'TOTAL PMTS'!L146</f>
        <v>0</v>
      </c>
      <c r="H146" s="73">
        <f>ORIGINAL!H146-'TOTAL PMTS'!M146</f>
        <v>0</v>
      </c>
      <c r="I146" s="73">
        <f>ORIGINAL!I146-'TOTAL PMTS'!N146</f>
        <v>0</v>
      </c>
      <c r="J146" s="73">
        <f>ORIGINAL!J146-'TOTAL PMTS'!O146</f>
        <v>0</v>
      </c>
      <c r="K146" s="73">
        <f>ORIGINAL!K146-'TOTAL PMTS'!P146</f>
        <v>0</v>
      </c>
      <c r="L146" s="73">
        <f>ORIGINAL!L146-'TOTAL PMTS'!Q146</f>
        <v>0</v>
      </c>
      <c r="M146" s="73">
        <f>ORIGINAL!M146-'TOTAL PMTS'!R146</f>
        <v>0</v>
      </c>
      <c r="N146" s="73">
        <f>ORIGINAL!N146-'TOTAL PMTS'!S146</f>
        <v>0</v>
      </c>
      <c r="O146" s="105">
        <f>ORIGINAL!O147-'TOTAL PMTS'!T146</f>
        <v>0</v>
      </c>
      <c r="P146" s="73">
        <f>ORIGINAL!P147-'TOTAL PMTS'!U146</f>
        <v>0</v>
      </c>
      <c r="Q146" s="73">
        <f>ORIGINAL!Q147-'TOTAL PMTS'!V146</f>
        <v>0</v>
      </c>
      <c r="R146" s="73">
        <f>ORIGINAL!R147-'TOTAL PMTS'!W146</f>
        <v>0</v>
      </c>
      <c r="S146" s="73">
        <f>ORIGINAL!S147-'TOTAL PMTS'!X146</f>
        <v>0</v>
      </c>
      <c r="T146" s="106">
        <f>ORIGINAL!T147-'TOTAL PMTS'!Y146</f>
        <v>0</v>
      </c>
      <c r="U146" s="73">
        <f>ORIGINAL!U147-'TOTAL PMTS'!Z146</f>
        <v>0</v>
      </c>
      <c r="V146" s="73">
        <f>ORIGINAL!V147-'TOTAL PMTS'!AA146</f>
        <v>0</v>
      </c>
      <c r="W146" s="73">
        <f>ORIGINAL!W147-'TOTAL PMTS'!AB146</f>
        <v>0</v>
      </c>
      <c r="X146" s="73">
        <f>ORIGINAL!X147-'TOTAL PMTS'!AC146</f>
        <v>0</v>
      </c>
      <c r="Y146" s="107">
        <f>ORIGINAL!Y147-'TOTAL PMTS'!AD146</f>
        <v>0</v>
      </c>
      <c r="Z146" s="73">
        <f>ORIGINAL!Z147-'TOTAL PMTS'!AE146</f>
        <v>0</v>
      </c>
      <c r="AA146" s="73">
        <f>ORIGINAL!AA147-'TOTAL PMTS'!AF146</f>
        <v>0</v>
      </c>
      <c r="AB146" s="73">
        <f>ORIGINAL!AB147-'TOTAL PMTS'!AG146</f>
        <v>0</v>
      </c>
      <c r="AC146" s="110" t="e">
        <f t="shared" si="2"/>
        <v>#VALUE!</v>
      </c>
    </row>
    <row r="147" spans="1:29">
      <c r="A147" s="124" t="s">
        <v>157</v>
      </c>
      <c r="B147" s="125" t="s">
        <v>332</v>
      </c>
      <c r="C147" s="126" t="s">
        <v>183</v>
      </c>
      <c r="D147" s="104">
        <f>ORIGINAL!D147-'TOTAL PMTS'!I147</f>
        <v>163685</v>
      </c>
      <c r="E147" s="73" t="e">
        <f>ORIGINAL!E147-'TOTAL PMTS'!J147</f>
        <v>#VALUE!</v>
      </c>
      <c r="F147" s="73">
        <f>ORIGINAL!F147-'TOTAL PMTS'!K147</f>
        <v>0</v>
      </c>
      <c r="G147" s="73">
        <f>ORIGINAL!G147-'TOTAL PMTS'!L147</f>
        <v>0</v>
      </c>
      <c r="H147" s="73">
        <f>ORIGINAL!H147-'TOTAL PMTS'!M147</f>
        <v>0</v>
      </c>
      <c r="I147" s="73">
        <f>ORIGINAL!I147-'TOTAL PMTS'!N147</f>
        <v>0</v>
      </c>
      <c r="J147" s="73">
        <f>ORIGINAL!J147-'TOTAL PMTS'!O147</f>
        <v>0</v>
      </c>
      <c r="K147" s="73">
        <f>ORIGINAL!K147-'TOTAL PMTS'!P147</f>
        <v>0</v>
      </c>
      <c r="L147" s="73">
        <f>ORIGINAL!L147-'TOTAL PMTS'!Q147</f>
        <v>0</v>
      </c>
      <c r="M147" s="73">
        <f>ORIGINAL!M147-'TOTAL PMTS'!R147</f>
        <v>0</v>
      </c>
      <c r="N147" s="73">
        <f>ORIGINAL!N147-'TOTAL PMTS'!S147</f>
        <v>0</v>
      </c>
      <c r="O147" s="105">
        <f>ORIGINAL!O148-'TOTAL PMTS'!T147</f>
        <v>0</v>
      </c>
      <c r="P147" s="73">
        <f>ORIGINAL!P148-'TOTAL PMTS'!U147</f>
        <v>0</v>
      </c>
      <c r="Q147" s="73">
        <f>ORIGINAL!Q148-'TOTAL PMTS'!V147</f>
        <v>0</v>
      </c>
      <c r="R147" s="73">
        <f>ORIGINAL!R148-'TOTAL PMTS'!W147</f>
        <v>0</v>
      </c>
      <c r="S147" s="73">
        <f>ORIGINAL!S148-'TOTAL PMTS'!X147</f>
        <v>0</v>
      </c>
      <c r="T147" s="106">
        <f>ORIGINAL!T148-'TOTAL PMTS'!Y147</f>
        <v>0</v>
      </c>
      <c r="U147" s="73">
        <f>ORIGINAL!U148-'TOTAL PMTS'!Z147</f>
        <v>0</v>
      </c>
      <c r="V147" s="73">
        <f>ORIGINAL!V148-'TOTAL PMTS'!AA147</f>
        <v>0</v>
      </c>
      <c r="W147" s="73">
        <f>ORIGINAL!W148-'TOTAL PMTS'!AB147</f>
        <v>0</v>
      </c>
      <c r="X147" s="73">
        <f>ORIGINAL!X148-'TOTAL PMTS'!AC147</f>
        <v>0</v>
      </c>
      <c r="Y147" s="107">
        <f>ORIGINAL!Y148-'TOTAL PMTS'!AD147</f>
        <v>0</v>
      </c>
      <c r="Z147" s="73">
        <f>ORIGINAL!Z148-'TOTAL PMTS'!AE147</f>
        <v>0</v>
      </c>
      <c r="AA147" s="73">
        <f>ORIGINAL!AA148-'TOTAL PMTS'!AF147</f>
        <v>0</v>
      </c>
      <c r="AB147" s="73">
        <f>ORIGINAL!AB148-'TOTAL PMTS'!AG147</f>
        <v>0</v>
      </c>
      <c r="AC147" s="110" t="e">
        <f t="shared" si="2"/>
        <v>#VALUE!</v>
      </c>
    </row>
    <row r="148" spans="1:29">
      <c r="A148" s="124" t="s">
        <v>158</v>
      </c>
      <c r="B148" s="125" t="s">
        <v>333</v>
      </c>
      <c r="C148" s="131" t="s">
        <v>181</v>
      </c>
      <c r="D148" s="104">
        <f>ORIGINAL!D148-'TOTAL PMTS'!I148</f>
        <v>312439</v>
      </c>
      <c r="E148" s="73" t="e">
        <f>ORIGINAL!E148-'TOTAL PMTS'!J148</f>
        <v>#VALUE!</v>
      </c>
      <c r="F148" s="73">
        <f>ORIGINAL!F148-'TOTAL PMTS'!K148</f>
        <v>0</v>
      </c>
      <c r="G148" s="73">
        <f>ORIGINAL!G148-'TOTAL PMTS'!L148</f>
        <v>0</v>
      </c>
      <c r="H148" s="73">
        <f>ORIGINAL!H148-'TOTAL PMTS'!M148</f>
        <v>0</v>
      </c>
      <c r="I148" s="73">
        <f>ORIGINAL!I148-'TOTAL PMTS'!N148</f>
        <v>0</v>
      </c>
      <c r="J148" s="73">
        <f>ORIGINAL!J148-'TOTAL PMTS'!O148</f>
        <v>0</v>
      </c>
      <c r="K148" s="73">
        <f>ORIGINAL!K148-'TOTAL PMTS'!P148</f>
        <v>0</v>
      </c>
      <c r="L148" s="73">
        <f>ORIGINAL!L148-'TOTAL PMTS'!Q148</f>
        <v>0</v>
      </c>
      <c r="M148" s="73">
        <f>ORIGINAL!M148-'TOTAL PMTS'!R148</f>
        <v>0</v>
      </c>
      <c r="N148" s="73">
        <f>ORIGINAL!N148-'TOTAL PMTS'!S148</f>
        <v>0</v>
      </c>
      <c r="O148" s="105">
        <f>ORIGINAL!O149-'TOTAL PMTS'!T148</f>
        <v>0</v>
      </c>
      <c r="P148" s="73">
        <f>ORIGINAL!P149-'TOTAL PMTS'!U148</f>
        <v>0</v>
      </c>
      <c r="Q148" s="73">
        <f>ORIGINAL!Q149-'TOTAL PMTS'!V148</f>
        <v>0</v>
      </c>
      <c r="R148" s="73">
        <f>ORIGINAL!R149-'TOTAL PMTS'!W148</f>
        <v>0</v>
      </c>
      <c r="S148" s="73">
        <f>ORIGINAL!S149-'TOTAL PMTS'!X148</f>
        <v>0</v>
      </c>
      <c r="T148" s="106">
        <f>ORIGINAL!T149-'TOTAL PMTS'!Y148</f>
        <v>0</v>
      </c>
      <c r="U148" s="73">
        <f>ORIGINAL!U149-'TOTAL PMTS'!Z148</f>
        <v>0</v>
      </c>
      <c r="V148" s="73">
        <f>ORIGINAL!V149-'TOTAL PMTS'!AA148</f>
        <v>0</v>
      </c>
      <c r="W148" s="73">
        <f>ORIGINAL!W149-'TOTAL PMTS'!AB148</f>
        <v>0</v>
      </c>
      <c r="X148" s="73">
        <f>ORIGINAL!X149-'TOTAL PMTS'!AC148</f>
        <v>0</v>
      </c>
      <c r="Y148" s="107">
        <f>ORIGINAL!Y149-'TOTAL PMTS'!AD148</f>
        <v>0</v>
      </c>
      <c r="Z148" s="73">
        <f>ORIGINAL!Z149-'TOTAL PMTS'!AE148</f>
        <v>0</v>
      </c>
      <c r="AA148" s="73">
        <f>ORIGINAL!AA149-'TOTAL PMTS'!AF148</f>
        <v>0</v>
      </c>
      <c r="AB148" s="73">
        <f>ORIGINAL!AB149-'TOTAL PMTS'!AG148</f>
        <v>0</v>
      </c>
      <c r="AC148" s="110" t="e">
        <f t="shared" si="2"/>
        <v>#VALUE!</v>
      </c>
    </row>
    <row r="149" spans="1:29">
      <c r="A149" s="124" t="s">
        <v>159</v>
      </c>
      <c r="B149" s="125" t="s">
        <v>334</v>
      </c>
      <c r="C149" s="129" t="s">
        <v>187</v>
      </c>
      <c r="D149" s="104">
        <f>ORIGINAL!D149-'TOTAL PMTS'!I149</f>
        <v>240933</v>
      </c>
      <c r="E149" s="73" t="e">
        <f>ORIGINAL!E149-'TOTAL PMTS'!J149</f>
        <v>#VALUE!</v>
      </c>
      <c r="F149" s="73">
        <f>ORIGINAL!F149-'TOTAL PMTS'!K149</f>
        <v>0</v>
      </c>
      <c r="G149" s="73">
        <f>ORIGINAL!G149-'TOTAL PMTS'!L149</f>
        <v>0</v>
      </c>
      <c r="H149" s="73">
        <f>ORIGINAL!H149-'TOTAL PMTS'!M149</f>
        <v>0</v>
      </c>
      <c r="I149" s="73">
        <f>ORIGINAL!I149-'TOTAL PMTS'!N149</f>
        <v>0</v>
      </c>
      <c r="J149" s="73">
        <f>ORIGINAL!J149-'TOTAL PMTS'!O149</f>
        <v>0</v>
      </c>
      <c r="K149" s="73">
        <f>ORIGINAL!K149-'TOTAL PMTS'!P149</f>
        <v>0</v>
      </c>
      <c r="L149" s="73">
        <f>ORIGINAL!L149-'TOTAL PMTS'!Q149</f>
        <v>0</v>
      </c>
      <c r="M149" s="73">
        <f>ORIGINAL!M149-'TOTAL PMTS'!R149</f>
        <v>0</v>
      </c>
      <c r="N149" s="73">
        <f>ORIGINAL!N149-'TOTAL PMTS'!S149</f>
        <v>0</v>
      </c>
      <c r="O149" s="105">
        <f>ORIGINAL!O150-'TOTAL PMTS'!T149</f>
        <v>0</v>
      </c>
      <c r="P149" s="73">
        <f>ORIGINAL!P150-'TOTAL PMTS'!U149</f>
        <v>0</v>
      </c>
      <c r="Q149" s="73">
        <f>ORIGINAL!Q150-'TOTAL PMTS'!V149</f>
        <v>0</v>
      </c>
      <c r="R149" s="73">
        <f>ORIGINAL!R150-'TOTAL PMTS'!W149</f>
        <v>0</v>
      </c>
      <c r="S149" s="73">
        <f>ORIGINAL!S150-'TOTAL PMTS'!X149</f>
        <v>0</v>
      </c>
      <c r="T149" s="106">
        <f>ORIGINAL!T150-'TOTAL PMTS'!Y149</f>
        <v>0</v>
      </c>
      <c r="U149" s="73">
        <f>ORIGINAL!U150-'TOTAL PMTS'!Z149</f>
        <v>0</v>
      </c>
      <c r="V149" s="73">
        <f>ORIGINAL!V150-'TOTAL PMTS'!AA149</f>
        <v>0</v>
      </c>
      <c r="W149" s="73">
        <f>ORIGINAL!W150-'TOTAL PMTS'!AB149</f>
        <v>0</v>
      </c>
      <c r="X149" s="73">
        <f>ORIGINAL!X150-'TOTAL PMTS'!AC149</f>
        <v>0</v>
      </c>
      <c r="Y149" s="107">
        <f>ORIGINAL!Y150-'TOTAL PMTS'!AD149</f>
        <v>0</v>
      </c>
      <c r="Z149" s="73">
        <f>ORIGINAL!Z150-'TOTAL PMTS'!AE149</f>
        <v>0</v>
      </c>
      <c r="AA149" s="73">
        <f>ORIGINAL!AA150-'TOTAL PMTS'!AF149</f>
        <v>0</v>
      </c>
      <c r="AB149" s="73">
        <f>ORIGINAL!AB150-'TOTAL PMTS'!AG149</f>
        <v>5900</v>
      </c>
      <c r="AC149" s="110" t="e">
        <f t="shared" si="2"/>
        <v>#VALUE!</v>
      </c>
    </row>
    <row r="150" spans="1:29">
      <c r="A150" s="124" t="s">
        <v>160</v>
      </c>
      <c r="B150" s="125" t="s">
        <v>335</v>
      </c>
      <c r="C150" s="127" t="s">
        <v>185</v>
      </c>
      <c r="D150" s="104">
        <f>ORIGINAL!D150-'TOTAL PMTS'!I150</f>
        <v>535826</v>
      </c>
      <c r="E150" s="73" t="e">
        <f>ORIGINAL!E150-'TOTAL PMTS'!J150</f>
        <v>#VALUE!</v>
      </c>
      <c r="F150" s="73">
        <f>ORIGINAL!F150-'TOTAL PMTS'!K150</f>
        <v>0</v>
      </c>
      <c r="G150" s="73">
        <f>ORIGINAL!G150-'TOTAL PMTS'!L150</f>
        <v>0</v>
      </c>
      <c r="H150" s="73">
        <f>ORIGINAL!H150-'TOTAL PMTS'!M150</f>
        <v>0</v>
      </c>
      <c r="I150" s="73">
        <f>ORIGINAL!I150-'TOTAL PMTS'!N150</f>
        <v>0</v>
      </c>
      <c r="J150" s="73">
        <f>ORIGINAL!J150-'TOTAL PMTS'!O150</f>
        <v>0</v>
      </c>
      <c r="K150" s="73">
        <f>ORIGINAL!K150-'TOTAL PMTS'!P150</f>
        <v>0</v>
      </c>
      <c r="L150" s="73">
        <f>ORIGINAL!L150-'TOTAL PMTS'!Q150</f>
        <v>0</v>
      </c>
      <c r="M150" s="73">
        <f>ORIGINAL!M150-'TOTAL PMTS'!R150</f>
        <v>0</v>
      </c>
      <c r="N150" s="73">
        <f>ORIGINAL!N150-'TOTAL PMTS'!S150</f>
        <v>0</v>
      </c>
      <c r="O150" s="105">
        <f>ORIGINAL!O151-'TOTAL PMTS'!T150</f>
        <v>0</v>
      </c>
      <c r="P150" s="73">
        <f>ORIGINAL!P151-'TOTAL PMTS'!U150</f>
        <v>0</v>
      </c>
      <c r="Q150" s="73">
        <f>ORIGINAL!Q151-'TOTAL PMTS'!V150</f>
        <v>0</v>
      </c>
      <c r="R150" s="73">
        <f>ORIGINAL!R151-'TOTAL PMTS'!W150</f>
        <v>0</v>
      </c>
      <c r="S150" s="73">
        <f>ORIGINAL!S151-'TOTAL PMTS'!X150</f>
        <v>0</v>
      </c>
      <c r="T150" s="106">
        <f>ORIGINAL!T151-'TOTAL PMTS'!Y150</f>
        <v>0</v>
      </c>
      <c r="U150" s="73">
        <f>ORIGINAL!U151-'TOTAL PMTS'!Z150</f>
        <v>0</v>
      </c>
      <c r="V150" s="73">
        <f>ORIGINAL!V151-'TOTAL PMTS'!AA150</f>
        <v>0</v>
      </c>
      <c r="W150" s="73">
        <f>ORIGINAL!W151-'TOTAL PMTS'!AB150</f>
        <v>0</v>
      </c>
      <c r="X150" s="73">
        <f>ORIGINAL!X151-'TOTAL PMTS'!AC150</f>
        <v>0</v>
      </c>
      <c r="Y150" s="107">
        <f>ORIGINAL!Y151-'TOTAL PMTS'!AD150</f>
        <v>0</v>
      </c>
      <c r="Z150" s="73">
        <f>ORIGINAL!Z151-'TOTAL PMTS'!AE150</f>
        <v>0</v>
      </c>
      <c r="AA150" s="73">
        <f>ORIGINAL!AA151-'TOTAL PMTS'!AF150</f>
        <v>0</v>
      </c>
      <c r="AB150" s="73">
        <f>ORIGINAL!AB151-'TOTAL PMTS'!AG150</f>
        <v>0</v>
      </c>
      <c r="AC150" s="110" t="e">
        <f t="shared" si="2"/>
        <v>#VALUE!</v>
      </c>
    </row>
    <row r="151" spans="1:29">
      <c r="A151" s="124" t="s">
        <v>161</v>
      </c>
      <c r="B151" s="125" t="s">
        <v>336</v>
      </c>
      <c r="C151" s="127" t="s">
        <v>185</v>
      </c>
      <c r="D151" s="104">
        <f>ORIGINAL!D151-'TOTAL PMTS'!I151</f>
        <v>209625</v>
      </c>
      <c r="E151" s="73" t="e">
        <f>ORIGINAL!E151-'TOTAL PMTS'!J151</f>
        <v>#VALUE!</v>
      </c>
      <c r="F151" s="73">
        <f>ORIGINAL!F151-'TOTAL PMTS'!K151</f>
        <v>0</v>
      </c>
      <c r="G151" s="73">
        <f>ORIGINAL!G151-'TOTAL PMTS'!L151</f>
        <v>0</v>
      </c>
      <c r="H151" s="73">
        <f>ORIGINAL!H151-'TOTAL PMTS'!M151</f>
        <v>0</v>
      </c>
      <c r="I151" s="73">
        <f>ORIGINAL!I151-'TOTAL PMTS'!N151</f>
        <v>0</v>
      </c>
      <c r="J151" s="73">
        <f>ORIGINAL!J151-'TOTAL PMTS'!O151</f>
        <v>0</v>
      </c>
      <c r="K151" s="73">
        <f>ORIGINAL!K151-'TOTAL PMTS'!P151</f>
        <v>0</v>
      </c>
      <c r="L151" s="73">
        <f>ORIGINAL!L151-'TOTAL PMTS'!Q151</f>
        <v>0</v>
      </c>
      <c r="M151" s="73">
        <f>ORIGINAL!M151-'TOTAL PMTS'!R151</f>
        <v>0</v>
      </c>
      <c r="N151" s="73">
        <f>ORIGINAL!N151-'TOTAL PMTS'!S151</f>
        <v>0</v>
      </c>
      <c r="O151" s="105">
        <f>ORIGINAL!O152-'TOTAL PMTS'!T151</f>
        <v>0</v>
      </c>
      <c r="P151" s="73">
        <f>ORIGINAL!P152-'TOTAL PMTS'!U151</f>
        <v>0</v>
      </c>
      <c r="Q151" s="73">
        <f>ORIGINAL!Q152-'TOTAL PMTS'!V151</f>
        <v>0</v>
      </c>
      <c r="R151" s="73">
        <f>ORIGINAL!R152-'TOTAL PMTS'!W151</f>
        <v>0</v>
      </c>
      <c r="S151" s="73">
        <f>ORIGINAL!S152-'TOTAL PMTS'!X151</f>
        <v>0</v>
      </c>
      <c r="T151" s="106">
        <f>ORIGINAL!T152-'TOTAL PMTS'!Y151</f>
        <v>0</v>
      </c>
      <c r="U151" s="73">
        <f>ORIGINAL!U152-'TOTAL PMTS'!Z151</f>
        <v>0</v>
      </c>
      <c r="V151" s="73">
        <f>ORIGINAL!V152-'TOTAL PMTS'!AA151</f>
        <v>0</v>
      </c>
      <c r="W151" s="73">
        <f>ORIGINAL!W152-'TOTAL PMTS'!AB151</f>
        <v>0</v>
      </c>
      <c r="X151" s="73">
        <f>ORIGINAL!X152-'TOTAL PMTS'!AC151</f>
        <v>0</v>
      </c>
      <c r="Y151" s="107">
        <f>ORIGINAL!Y152-'TOTAL PMTS'!AD151</f>
        <v>0</v>
      </c>
      <c r="Z151" s="73">
        <f>ORIGINAL!Z152-'TOTAL PMTS'!AE151</f>
        <v>0</v>
      </c>
      <c r="AA151" s="73">
        <f>ORIGINAL!AA152-'TOTAL PMTS'!AF151</f>
        <v>0</v>
      </c>
      <c r="AB151" s="73">
        <f>ORIGINAL!AB152-'TOTAL PMTS'!AG151</f>
        <v>0</v>
      </c>
      <c r="AC151" s="110" t="e">
        <f t="shared" si="2"/>
        <v>#VALUE!</v>
      </c>
    </row>
    <row r="152" spans="1:29">
      <c r="A152" s="124" t="s">
        <v>162</v>
      </c>
      <c r="B152" s="125" t="s">
        <v>337</v>
      </c>
      <c r="C152" s="126" t="s">
        <v>183</v>
      </c>
      <c r="D152" s="104">
        <f>ORIGINAL!D152-'TOTAL PMTS'!I152</f>
        <v>136919</v>
      </c>
      <c r="E152" s="73" t="e">
        <f>ORIGINAL!E152-'TOTAL PMTS'!J152</f>
        <v>#VALUE!</v>
      </c>
      <c r="F152" s="73">
        <f>ORIGINAL!F152-'TOTAL PMTS'!K152</f>
        <v>0</v>
      </c>
      <c r="G152" s="73">
        <f>ORIGINAL!G152-'TOTAL PMTS'!L152</f>
        <v>0</v>
      </c>
      <c r="H152" s="73">
        <f>ORIGINAL!H152-'TOTAL PMTS'!M152</f>
        <v>0</v>
      </c>
      <c r="I152" s="73">
        <f>ORIGINAL!I152-'TOTAL PMTS'!N152</f>
        <v>0</v>
      </c>
      <c r="J152" s="73">
        <f>ORIGINAL!J152-'TOTAL PMTS'!O152</f>
        <v>0</v>
      </c>
      <c r="K152" s="73">
        <f>ORIGINAL!K152-'TOTAL PMTS'!P152</f>
        <v>0</v>
      </c>
      <c r="L152" s="73">
        <f>ORIGINAL!L152-'TOTAL PMTS'!Q152</f>
        <v>0</v>
      </c>
      <c r="M152" s="73">
        <f>ORIGINAL!M152-'TOTAL PMTS'!R152</f>
        <v>0</v>
      </c>
      <c r="N152" s="73">
        <f>ORIGINAL!N152-'TOTAL PMTS'!S152</f>
        <v>0</v>
      </c>
      <c r="O152" s="105">
        <f>ORIGINAL!O153-'TOTAL PMTS'!T152</f>
        <v>0</v>
      </c>
      <c r="P152" s="73">
        <f>ORIGINAL!P153-'TOTAL PMTS'!U152</f>
        <v>0</v>
      </c>
      <c r="Q152" s="73">
        <f>ORIGINAL!Q153-'TOTAL PMTS'!V152</f>
        <v>0</v>
      </c>
      <c r="R152" s="73">
        <f>ORIGINAL!R153-'TOTAL PMTS'!W152</f>
        <v>0</v>
      </c>
      <c r="S152" s="73">
        <f>ORIGINAL!S153-'TOTAL PMTS'!X152</f>
        <v>0</v>
      </c>
      <c r="T152" s="106">
        <f>ORIGINAL!T153-'TOTAL PMTS'!Y152</f>
        <v>0</v>
      </c>
      <c r="U152" s="73">
        <f>ORIGINAL!U153-'TOTAL PMTS'!Z152</f>
        <v>0</v>
      </c>
      <c r="V152" s="73">
        <f>ORIGINAL!V153-'TOTAL PMTS'!AA152</f>
        <v>0</v>
      </c>
      <c r="W152" s="73">
        <f>ORIGINAL!W153-'TOTAL PMTS'!AB152</f>
        <v>0</v>
      </c>
      <c r="X152" s="73">
        <f>ORIGINAL!X153-'TOTAL PMTS'!AC152</f>
        <v>0</v>
      </c>
      <c r="Y152" s="107">
        <f>ORIGINAL!Y153-'TOTAL PMTS'!AD152</f>
        <v>0</v>
      </c>
      <c r="Z152" s="73">
        <f>ORIGINAL!Z153-'TOTAL PMTS'!AE152</f>
        <v>0</v>
      </c>
      <c r="AA152" s="73">
        <f>ORIGINAL!AA153-'TOTAL PMTS'!AF152</f>
        <v>0</v>
      </c>
      <c r="AB152" s="73">
        <f>ORIGINAL!AB153-'TOTAL PMTS'!AG152</f>
        <v>0</v>
      </c>
      <c r="AC152" s="110" t="e">
        <f t="shared" si="2"/>
        <v>#VALUE!</v>
      </c>
    </row>
    <row r="153" spans="1:29">
      <c r="A153" s="124" t="s">
        <v>163</v>
      </c>
      <c r="B153" s="125" t="s">
        <v>338</v>
      </c>
      <c r="C153" s="132" t="s">
        <v>201</v>
      </c>
      <c r="D153" s="104">
        <f>ORIGINAL!D153-'TOTAL PMTS'!I153</f>
        <v>92753</v>
      </c>
      <c r="E153" s="73" t="e">
        <f>ORIGINAL!E153-'TOTAL PMTS'!J153</f>
        <v>#VALUE!</v>
      </c>
      <c r="F153" s="73">
        <f>ORIGINAL!F153-'TOTAL PMTS'!K153</f>
        <v>0</v>
      </c>
      <c r="G153" s="73">
        <f>ORIGINAL!G153-'TOTAL PMTS'!L153</f>
        <v>0</v>
      </c>
      <c r="H153" s="73">
        <f>ORIGINAL!H153-'TOTAL PMTS'!M153</f>
        <v>0</v>
      </c>
      <c r="I153" s="73">
        <f>ORIGINAL!I153-'TOTAL PMTS'!N153</f>
        <v>0</v>
      </c>
      <c r="J153" s="73">
        <f>ORIGINAL!J153-'TOTAL PMTS'!O153</f>
        <v>0</v>
      </c>
      <c r="K153" s="73">
        <f>ORIGINAL!K153-'TOTAL PMTS'!P153</f>
        <v>0</v>
      </c>
      <c r="L153" s="73">
        <f>ORIGINAL!L153-'TOTAL PMTS'!Q153</f>
        <v>0</v>
      </c>
      <c r="M153" s="73">
        <f>ORIGINAL!M153-'TOTAL PMTS'!R153</f>
        <v>0</v>
      </c>
      <c r="N153" s="73">
        <f>ORIGINAL!N153-'TOTAL PMTS'!S153</f>
        <v>0</v>
      </c>
      <c r="O153" s="105">
        <f>ORIGINAL!O154-'TOTAL PMTS'!T153</f>
        <v>0</v>
      </c>
      <c r="P153" s="73">
        <f>ORIGINAL!P154-'TOTAL PMTS'!U153</f>
        <v>0</v>
      </c>
      <c r="Q153" s="73">
        <f>ORIGINAL!Q154-'TOTAL PMTS'!V153</f>
        <v>0</v>
      </c>
      <c r="R153" s="73">
        <f>ORIGINAL!R154-'TOTAL PMTS'!W153</f>
        <v>0</v>
      </c>
      <c r="S153" s="73">
        <f>ORIGINAL!S154-'TOTAL PMTS'!X153</f>
        <v>0</v>
      </c>
      <c r="T153" s="106">
        <f>ORIGINAL!T154-'TOTAL PMTS'!Y153</f>
        <v>0</v>
      </c>
      <c r="U153" s="73">
        <f>ORIGINAL!U154-'TOTAL PMTS'!Z153</f>
        <v>0</v>
      </c>
      <c r="V153" s="73">
        <f>ORIGINAL!V154-'TOTAL PMTS'!AA153</f>
        <v>0</v>
      </c>
      <c r="W153" s="73">
        <f>ORIGINAL!W154-'TOTAL PMTS'!AB153</f>
        <v>0</v>
      </c>
      <c r="X153" s="73">
        <f>ORIGINAL!X154-'TOTAL PMTS'!AC153</f>
        <v>307934</v>
      </c>
      <c r="Y153" s="107">
        <f>ORIGINAL!Y154-'TOTAL PMTS'!AD153</f>
        <v>307934</v>
      </c>
      <c r="Z153" s="73">
        <f>ORIGINAL!Z154-'TOTAL PMTS'!AE153</f>
        <v>0</v>
      </c>
      <c r="AA153" s="73">
        <f>ORIGINAL!AA154-'TOTAL PMTS'!AF153</f>
        <v>0</v>
      </c>
      <c r="AB153" s="73">
        <f>ORIGINAL!AB154-'TOTAL PMTS'!AG153</f>
        <v>0</v>
      </c>
      <c r="AC153" s="110" t="e">
        <f t="shared" si="2"/>
        <v>#VALUE!</v>
      </c>
    </row>
    <row r="154" spans="1:29">
      <c r="A154" s="124" t="s">
        <v>164</v>
      </c>
      <c r="B154" s="125" t="s">
        <v>339</v>
      </c>
      <c r="C154" s="127" t="s">
        <v>185</v>
      </c>
      <c r="D154" s="104">
        <f>ORIGINAL!D154-'TOTAL PMTS'!I154</f>
        <v>1080629</v>
      </c>
      <c r="E154" s="73" t="e">
        <f>ORIGINAL!E154-'TOTAL PMTS'!J154</f>
        <v>#VALUE!</v>
      </c>
      <c r="F154" s="73">
        <f>ORIGINAL!F154-'TOTAL PMTS'!K154</f>
        <v>0</v>
      </c>
      <c r="G154" s="73">
        <f>ORIGINAL!G154-'TOTAL PMTS'!L154</f>
        <v>0</v>
      </c>
      <c r="H154" s="73">
        <f>ORIGINAL!H154-'TOTAL PMTS'!M154</f>
        <v>0</v>
      </c>
      <c r="I154" s="73">
        <f>ORIGINAL!I154-'TOTAL PMTS'!N154</f>
        <v>0</v>
      </c>
      <c r="J154" s="73">
        <f>ORIGINAL!J154-'TOTAL PMTS'!O154</f>
        <v>0</v>
      </c>
      <c r="K154" s="73">
        <f>ORIGINAL!K154-'TOTAL PMTS'!P154</f>
        <v>0</v>
      </c>
      <c r="L154" s="73">
        <f>ORIGINAL!L154-'TOTAL PMTS'!Q154</f>
        <v>0</v>
      </c>
      <c r="M154" s="73">
        <f>ORIGINAL!M154-'TOTAL PMTS'!R154</f>
        <v>0</v>
      </c>
      <c r="N154" s="73">
        <f>ORIGINAL!N154-'TOTAL PMTS'!S154</f>
        <v>0</v>
      </c>
      <c r="O154" s="105">
        <f>ORIGINAL!O155-'TOTAL PMTS'!T154</f>
        <v>0</v>
      </c>
      <c r="P154" s="73">
        <f>ORIGINAL!P155-'TOTAL PMTS'!U154</f>
        <v>0</v>
      </c>
      <c r="Q154" s="73">
        <f>ORIGINAL!Q155-'TOTAL PMTS'!V154</f>
        <v>0</v>
      </c>
      <c r="R154" s="73">
        <f>ORIGINAL!R155-'TOTAL PMTS'!W154</f>
        <v>0</v>
      </c>
      <c r="S154" s="73">
        <f>ORIGINAL!S155-'TOTAL PMTS'!X154</f>
        <v>0</v>
      </c>
      <c r="T154" s="106">
        <f>ORIGINAL!T155-'TOTAL PMTS'!Y154</f>
        <v>0</v>
      </c>
      <c r="U154" s="73">
        <f>ORIGINAL!U155-'TOTAL PMTS'!Z154</f>
        <v>0</v>
      </c>
      <c r="V154" s="73">
        <f>ORIGINAL!V155-'TOTAL PMTS'!AA154</f>
        <v>0</v>
      </c>
      <c r="W154" s="73">
        <f>ORIGINAL!W155-'TOTAL PMTS'!AB154</f>
        <v>0</v>
      </c>
      <c r="X154" s="73">
        <f>ORIGINAL!X155-'TOTAL PMTS'!AC154</f>
        <v>-307934</v>
      </c>
      <c r="Y154" s="107">
        <f>ORIGINAL!Y155-'TOTAL PMTS'!AD154</f>
        <v>-307934</v>
      </c>
      <c r="Z154" s="73">
        <f>ORIGINAL!Z155-'TOTAL PMTS'!AE154</f>
        <v>0</v>
      </c>
      <c r="AA154" s="73">
        <f>ORIGINAL!AA155-'TOTAL PMTS'!AF154</f>
        <v>0</v>
      </c>
      <c r="AB154" s="73">
        <f>ORIGINAL!AB155-'TOTAL PMTS'!AG154</f>
        <v>-5000</v>
      </c>
      <c r="AC154" s="110" t="e">
        <f t="shared" si="2"/>
        <v>#VALUE!</v>
      </c>
    </row>
    <row r="155" spans="1:29">
      <c r="A155" s="124" t="s">
        <v>165</v>
      </c>
      <c r="B155" s="125" t="s">
        <v>340</v>
      </c>
      <c r="C155" s="130" t="s">
        <v>190</v>
      </c>
      <c r="D155" s="104">
        <f>ORIGINAL!D155-'TOTAL PMTS'!I155</f>
        <v>195180</v>
      </c>
      <c r="E155" s="73" t="e">
        <f>ORIGINAL!E155-'TOTAL PMTS'!J155</f>
        <v>#VALUE!</v>
      </c>
      <c r="F155" s="73">
        <f>ORIGINAL!F155-'TOTAL PMTS'!K155</f>
        <v>0</v>
      </c>
      <c r="G155" s="73">
        <f>ORIGINAL!G155-'TOTAL PMTS'!L155</f>
        <v>0</v>
      </c>
      <c r="H155" s="73">
        <f>ORIGINAL!H155-'TOTAL PMTS'!M155</f>
        <v>0</v>
      </c>
      <c r="I155" s="73">
        <f>ORIGINAL!I155-'TOTAL PMTS'!N155</f>
        <v>0</v>
      </c>
      <c r="J155" s="73">
        <f>ORIGINAL!J155-'TOTAL PMTS'!O155</f>
        <v>0</v>
      </c>
      <c r="K155" s="73">
        <f>ORIGINAL!K155-'TOTAL PMTS'!P155</f>
        <v>0</v>
      </c>
      <c r="L155" s="73">
        <f>ORIGINAL!L155-'TOTAL PMTS'!Q155</f>
        <v>0</v>
      </c>
      <c r="M155" s="73">
        <f>ORIGINAL!M155-'TOTAL PMTS'!R155</f>
        <v>0</v>
      </c>
      <c r="N155" s="73">
        <f>ORIGINAL!N155-'TOTAL PMTS'!S155</f>
        <v>0</v>
      </c>
      <c r="O155" s="105">
        <f>ORIGINAL!O156-'TOTAL PMTS'!T155</f>
        <v>0</v>
      </c>
      <c r="P155" s="73">
        <f>ORIGINAL!P156-'TOTAL PMTS'!U155</f>
        <v>0</v>
      </c>
      <c r="Q155" s="73">
        <f>ORIGINAL!Q156-'TOTAL PMTS'!V155</f>
        <v>0</v>
      </c>
      <c r="R155" s="73">
        <f>ORIGINAL!R156-'TOTAL PMTS'!W155</f>
        <v>0</v>
      </c>
      <c r="S155" s="73">
        <f>ORIGINAL!S156-'TOTAL PMTS'!X155</f>
        <v>0</v>
      </c>
      <c r="T155" s="106">
        <f>ORIGINAL!T156-'TOTAL PMTS'!Y155</f>
        <v>0</v>
      </c>
      <c r="U155" s="73">
        <f>ORIGINAL!U156-'TOTAL PMTS'!Z155</f>
        <v>0</v>
      </c>
      <c r="V155" s="73">
        <f>ORIGINAL!V156-'TOTAL PMTS'!AA155</f>
        <v>0</v>
      </c>
      <c r="W155" s="73">
        <f>ORIGINAL!W156-'TOTAL PMTS'!AB155</f>
        <v>0</v>
      </c>
      <c r="X155" s="73">
        <f>ORIGINAL!X156-'TOTAL PMTS'!AC155</f>
        <v>0</v>
      </c>
      <c r="Y155" s="107">
        <f>ORIGINAL!Y156-'TOTAL PMTS'!AD155</f>
        <v>0</v>
      </c>
      <c r="Z155" s="73">
        <f>ORIGINAL!Z156-'TOTAL PMTS'!AE155</f>
        <v>0</v>
      </c>
      <c r="AA155" s="73">
        <f>ORIGINAL!AA156-'TOTAL PMTS'!AF155</f>
        <v>0</v>
      </c>
      <c r="AB155" s="73">
        <f>ORIGINAL!AB156-'TOTAL PMTS'!AG155</f>
        <v>0</v>
      </c>
      <c r="AC155" s="110" t="e">
        <f t="shared" si="2"/>
        <v>#VALUE!</v>
      </c>
    </row>
    <row r="156" spans="1:29">
      <c r="A156" s="124" t="s">
        <v>166</v>
      </c>
      <c r="B156" s="125" t="s">
        <v>341</v>
      </c>
      <c r="C156" s="133" t="s">
        <v>216</v>
      </c>
      <c r="D156" s="104">
        <f>ORIGINAL!D156-'TOTAL PMTS'!I156</f>
        <v>64837</v>
      </c>
      <c r="E156" s="73" t="e">
        <f>ORIGINAL!E156-'TOTAL PMTS'!J156</f>
        <v>#VALUE!</v>
      </c>
      <c r="F156" s="73">
        <f>ORIGINAL!F156-'TOTAL PMTS'!K156</f>
        <v>0</v>
      </c>
      <c r="G156" s="73">
        <f>ORIGINAL!G156-'TOTAL PMTS'!L156</f>
        <v>0</v>
      </c>
      <c r="H156" s="73">
        <f>ORIGINAL!H156-'TOTAL PMTS'!M156</f>
        <v>0</v>
      </c>
      <c r="I156" s="73">
        <f>ORIGINAL!I156-'TOTAL PMTS'!N156</f>
        <v>0</v>
      </c>
      <c r="J156" s="73">
        <f>ORIGINAL!J156-'TOTAL PMTS'!O156</f>
        <v>0</v>
      </c>
      <c r="K156" s="73">
        <f>ORIGINAL!K156-'TOTAL PMTS'!P156</f>
        <v>0</v>
      </c>
      <c r="L156" s="73">
        <f>ORIGINAL!L156-'TOTAL PMTS'!Q156</f>
        <v>0</v>
      </c>
      <c r="M156" s="73">
        <f>ORIGINAL!M156-'TOTAL PMTS'!R156</f>
        <v>0</v>
      </c>
      <c r="N156" s="73">
        <f>ORIGINAL!N156-'TOTAL PMTS'!S156</f>
        <v>0</v>
      </c>
      <c r="O156" s="105">
        <f>ORIGINAL!O157-'TOTAL PMTS'!T156</f>
        <v>0</v>
      </c>
      <c r="P156" s="73">
        <f>ORIGINAL!P157-'TOTAL PMTS'!U156</f>
        <v>0</v>
      </c>
      <c r="Q156" s="73">
        <f>ORIGINAL!Q157-'TOTAL PMTS'!V156</f>
        <v>0</v>
      </c>
      <c r="R156" s="73">
        <f>ORIGINAL!R157-'TOTAL PMTS'!W156</f>
        <v>0</v>
      </c>
      <c r="S156" s="73">
        <f>ORIGINAL!S157-'TOTAL PMTS'!X156</f>
        <v>0</v>
      </c>
      <c r="T156" s="106">
        <f>ORIGINAL!T157-'TOTAL PMTS'!Y156</f>
        <v>0</v>
      </c>
      <c r="U156" s="73">
        <f>ORIGINAL!U157-'TOTAL PMTS'!Z156</f>
        <v>0</v>
      </c>
      <c r="V156" s="73">
        <f>ORIGINAL!V157-'TOTAL PMTS'!AA156</f>
        <v>0</v>
      </c>
      <c r="W156" s="73">
        <f>ORIGINAL!W157-'TOTAL PMTS'!AB156</f>
        <v>0</v>
      </c>
      <c r="X156" s="73">
        <f>ORIGINAL!X157-'TOTAL PMTS'!AC156</f>
        <v>0</v>
      </c>
      <c r="Y156" s="107">
        <f>ORIGINAL!Y157-'TOTAL PMTS'!AD156</f>
        <v>0</v>
      </c>
      <c r="Z156" s="73">
        <f>ORIGINAL!Z157-'TOTAL PMTS'!AE156</f>
        <v>0</v>
      </c>
      <c r="AA156" s="73">
        <f>ORIGINAL!AA157-'TOTAL PMTS'!AF156</f>
        <v>28231</v>
      </c>
      <c r="AB156" s="73">
        <f>ORIGINAL!AB157-'TOTAL PMTS'!AG156</f>
        <v>0</v>
      </c>
      <c r="AC156" s="110" t="e">
        <f t="shared" si="2"/>
        <v>#VALUE!</v>
      </c>
    </row>
    <row r="157" spans="1:29">
      <c r="A157" s="124" t="s">
        <v>167</v>
      </c>
      <c r="B157" s="125" t="s">
        <v>342</v>
      </c>
      <c r="C157" s="130" t="s">
        <v>190</v>
      </c>
      <c r="D157" s="104">
        <f>ORIGINAL!D157-'TOTAL PMTS'!I157</f>
        <v>544873</v>
      </c>
      <c r="E157" s="73" t="e">
        <f>ORIGINAL!E157-'TOTAL PMTS'!J157</f>
        <v>#VALUE!</v>
      </c>
      <c r="F157" s="73">
        <f>ORIGINAL!F157-'TOTAL PMTS'!K157</f>
        <v>0</v>
      </c>
      <c r="G157" s="73">
        <f>ORIGINAL!G157-'TOTAL PMTS'!L157</f>
        <v>0</v>
      </c>
      <c r="H157" s="73">
        <f>ORIGINAL!H157-'TOTAL PMTS'!M157</f>
        <v>0</v>
      </c>
      <c r="I157" s="73">
        <f>ORIGINAL!I157-'TOTAL PMTS'!N157</f>
        <v>0</v>
      </c>
      <c r="J157" s="73">
        <f>ORIGINAL!J157-'TOTAL PMTS'!O157</f>
        <v>0</v>
      </c>
      <c r="K157" s="73">
        <f>ORIGINAL!K157-'TOTAL PMTS'!P157</f>
        <v>0</v>
      </c>
      <c r="L157" s="73">
        <f>ORIGINAL!L157-'TOTAL PMTS'!Q157</f>
        <v>0</v>
      </c>
      <c r="M157" s="73">
        <f>ORIGINAL!M157-'TOTAL PMTS'!R157</f>
        <v>0</v>
      </c>
      <c r="N157" s="73">
        <f>ORIGINAL!N157-'TOTAL PMTS'!S157</f>
        <v>0</v>
      </c>
      <c r="O157" s="105">
        <f>ORIGINAL!O158-'TOTAL PMTS'!T157</f>
        <v>0</v>
      </c>
      <c r="P157" s="73">
        <f>ORIGINAL!P158-'TOTAL PMTS'!U157</f>
        <v>0</v>
      </c>
      <c r="Q157" s="73">
        <f>ORIGINAL!Q158-'TOTAL PMTS'!V157</f>
        <v>0</v>
      </c>
      <c r="R157" s="73">
        <f>ORIGINAL!R158-'TOTAL PMTS'!W157</f>
        <v>0</v>
      </c>
      <c r="S157" s="73">
        <f>ORIGINAL!S158-'TOTAL PMTS'!X157</f>
        <v>0</v>
      </c>
      <c r="T157" s="106">
        <f>ORIGINAL!T158-'TOTAL PMTS'!Y157</f>
        <v>0</v>
      </c>
      <c r="U157" s="73">
        <f>ORIGINAL!U158-'TOTAL PMTS'!Z157</f>
        <v>0</v>
      </c>
      <c r="V157" s="73">
        <f>ORIGINAL!V158-'TOTAL PMTS'!AA157</f>
        <v>0</v>
      </c>
      <c r="W157" s="73">
        <f>ORIGINAL!W158-'TOTAL PMTS'!AB157</f>
        <v>0</v>
      </c>
      <c r="X157" s="73">
        <f>ORIGINAL!X158-'TOTAL PMTS'!AC157</f>
        <v>0</v>
      </c>
      <c r="Y157" s="107">
        <f>ORIGINAL!Y158-'TOTAL PMTS'!AD157</f>
        <v>0</v>
      </c>
      <c r="Z157" s="73">
        <f>ORIGINAL!Z158-'TOTAL PMTS'!AE157</f>
        <v>0</v>
      </c>
      <c r="AA157" s="73">
        <f>ORIGINAL!AA158-'TOTAL PMTS'!AF157</f>
        <v>-28231</v>
      </c>
      <c r="AB157" s="73">
        <f>ORIGINAL!AB158-'TOTAL PMTS'!AG157</f>
        <v>0</v>
      </c>
      <c r="AC157" s="110" t="e">
        <f t="shared" si="2"/>
        <v>#VALUE!</v>
      </c>
    </row>
    <row r="158" spans="1:29">
      <c r="A158" s="124" t="s">
        <v>168</v>
      </c>
      <c r="B158" s="125" t="s">
        <v>343</v>
      </c>
      <c r="C158" s="132" t="s">
        <v>201</v>
      </c>
      <c r="D158" s="104">
        <f>ORIGINAL!D158-'TOTAL PMTS'!I158</f>
        <v>95448</v>
      </c>
      <c r="E158" s="73" t="e">
        <f>ORIGINAL!E158-'TOTAL PMTS'!J158</f>
        <v>#VALUE!</v>
      </c>
      <c r="F158" s="73">
        <f>ORIGINAL!F158-'TOTAL PMTS'!K158</f>
        <v>0</v>
      </c>
      <c r="G158" s="73">
        <f>ORIGINAL!G158-'TOTAL PMTS'!L158</f>
        <v>0</v>
      </c>
      <c r="H158" s="73">
        <f>ORIGINAL!H158-'TOTAL PMTS'!M158</f>
        <v>0</v>
      </c>
      <c r="I158" s="73">
        <f>ORIGINAL!I158-'TOTAL PMTS'!N158</f>
        <v>0</v>
      </c>
      <c r="J158" s="73">
        <f>ORIGINAL!J158-'TOTAL PMTS'!O158</f>
        <v>0</v>
      </c>
      <c r="K158" s="73">
        <f>ORIGINAL!K158-'TOTAL PMTS'!P158</f>
        <v>0</v>
      </c>
      <c r="L158" s="73">
        <f>ORIGINAL!L158-'TOTAL PMTS'!Q158</f>
        <v>0</v>
      </c>
      <c r="M158" s="73">
        <f>ORIGINAL!M158-'TOTAL PMTS'!R158</f>
        <v>0</v>
      </c>
      <c r="N158" s="73">
        <f>ORIGINAL!N158-'TOTAL PMTS'!S158</f>
        <v>0</v>
      </c>
      <c r="O158" s="105">
        <f>ORIGINAL!O159-'TOTAL PMTS'!T158</f>
        <v>0</v>
      </c>
      <c r="P158" s="73">
        <f>ORIGINAL!P159-'TOTAL PMTS'!U158</f>
        <v>0</v>
      </c>
      <c r="Q158" s="73">
        <f>ORIGINAL!Q159-'TOTAL PMTS'!V158</f>
        <v>0</v>
      </c>
      <c r="R158" s="73">
        <f>ORIGINAL!R159-'TOTAL PMTS'!W158</f>
        <v>0</v>
      </c>
      <c r="S158" s="73">
        <f>ORIGINAL!S159-'TOTAL PMTS'!X158</f>
        <v>0</v>
      </c>
      <c r="T158" s="106">
        <f>ORIGINAL!T159-'TOTAL PMTS'!Y158</f>
        <v>0</v>
      </c>
      <c r="U158" s="73">
        <f>ORIGINAL!U159-'TOTAL PMTS'!Z158</f>
        <v>0</v>
      </c>
      <c r="V158" s="73">
        <f>ORIGINAL!V159-'TOTAL PMTS'!AA158</f>
        <v>0</v>
      </c>
      <c r="W158" s="73">
        <f>ORIGINAL!W159-'TOTAL PMTS'!AB158</f>
        <v>0</v>
      </c>
      <c r="X158" s="73">
        <f>ORIGINAL!X159-'TOTAL PMTS'!AC158</f>
        <v>0</v>
      </c>
      <c r="Y158" s="107">
        <f>ORIGINAL!Y159-'TOTAL PMTS'!AD158</f>
        <v>0</v>
      </c>
      <c r="Z158" s="73">
        <f>ORIGINAL!Z159-'TOTAL PMTS'!AE158</f>
        <v>0</v>
      </c>
      <c r="AA158" s="73">
        <f>ORIGINAL!AA159-'TOTAL PMTS'!AF158</f>
        <v>0</v>
      </c>
      <c r="AB158" s="73">
        <f>ORIGINAL!AB159-'TOTAL PMTS'!AG158</f>
        <v>0</v>
      </c>
      <c r="AC158" s="110" t="e">
        <f t="shared" si="2"/>
        <v>#VALUE!</v>
      </c>
    </row>
    <row r="159" spans="1:29">
      <c r="A159" s="124" t="s">
        <v>169</v>
      </c>
      <c r="B159" s="125" t="s">
        <v>344</v>
      </c>
      <c r="C159" s="129" t="s">
        <v>187</v>
      </c>
      <c r="D159" s="104">
        <f>ORIGINAL!D159-'TOTAL PMTS'!I159</f>
        <v>127363</v>
      </c>
      <c r="E159" s="73" t="e">
        <f>ORIGINAL!E159-'TOTAL PMTS'!J159</f>
        <v>#VALUE!</v>
      </c>
      <c r="F159" s="73">
        <f>ORIGINAL!F159-'TOTAL PMTS'!K159</f>
        <v>0</v>
      </c>
      <c r="G159" s="73">
        <f>ORIGINAL!G159-'TOTAL PMTS'!L159</f>
        <v>0</v>
      </c>
      <c r="H159" s="73">
        <f>ORIGINAL!H159-'TOTAL PMTS'!M159</f>
        <v>0</v>
      </c>
      <c r="I159" s="73">
        <f>ORIGINAL!I159-'TOTAL PMTS'!N159</f>
        <v>0</v>
      </c>
      <c r="J159" s="73">
        <f>ORIGINAL!J159-'TOTAL PMTS'!O159</f>
        <v>0</v>
      </c>
      <c r="K159" s="73">
        <f>ORIGINAL!K159-'TOTAL PMTS'!P159</f>
        <v>0</v>
      </c>
      <c r="L159" s="73">
        <f>ORIGINAL!L159-'TOTAL PMTS'!Q159</f>
        <v>0</v>
      </c>
      <c r="M159" s="73">
        <f>ORIGINAL!M159-'TOTAL PMTS'!R159</f>
        <v>0</v>
      </c>
      <c r="N159" s="73">
        <f>ORIGINAL!N159-'TOTAL PMTS'!S159</f>
        <v>0</v>
      </c>
      <c r="O159" s="105">
        <f>ORIGINAL!O160-'TOTAL PMTS'!T159</f>
        <v>0</v>
      </c>
      <c r="P159" s="73">
        <f>ORIGINAL!P160-'TOTAL PMTS'!U159</f>
        <v>0</v>
      </c>
      <c r="Q159" s="73">
        <f>ORIGINAL!Q160-'TOTAL PMTS'!V159</f>
        <v>0</v>
      </c>
      <c r="R159" s="73">
        <f>ORIGINAL!R160-'TOTAL PMTS'!W159</f>
        <v>0</v>
      </c>
      <c r="S159" s="73">
        <f>ORIGINAL!S160-'TOTAL PMTS'!X159</f>
        <v>0</v>
      </c>
      <c r="T159" s="106">
        <f>ORIGINAL!T160-'TOTAL PMTS'!Y159</f>
        <v>0</v>
      </c>
      <c r="U159" s="73">
        <f>ORIGINAL!U160-'TOTAL PMTS'!Z159</f>
        <v>0</v>
      </c>
      <c r="V159" s="73">
        <f>ORIGINAL!V160-'TOTAL PMTS'!AA159</f>
        <v>0</v>
      </c>
      <c r="W159" s="73">
        <f>ORIGINAL!W160-'TOTAL PMTS'!AB159</f>
        <v>0</v>
      </c>
      <c r="X159" s="73">
        <f>ORIGINAL!X160-'TOTAL PMTS'!AC159</f>
        <v>0</v>
      </c>
      <c r="Y159" s="107">
        <f>ORIGINAL!Y160-'TOTAL PMTS'!AD159</f>
        <v>0</v>
      </c>
      <c r="Z159" s="73">
        <f>ORIGINAL!Z160-'TOTAL PMTS'!AE159</f>
        <v>0</v>
      </c>
      <c r="AA159" s="73">
        <f>ORIGINAL!AA160-'TOTAL PMTS'!AF159</f>
        <v>0</v>
      </c>
      <c r="AB159" s="73">
        <f>ORIGINAL!AB160-'TOTAL PMTS'!AG159</f>
        <v>0</v>
      </c>
      <c r="AC159" s="110" t="e">
        <f t="shared" si="2"/>
        <v>#VALUE!</v>
      </c>
    </row>
    <row r="160" spans="1:29">
      <c r="A160" s="124" t="s">
        <v>170</v>
      </c>
      <c r="B160" s="125" t="s">
        <v>345</v>
      </c>
      <c r="C160" s="126" t="s">
        <v>183</v>
      </c>
      <c r="D160" s="104">
        <f>ORIGINAL!D160-'TOTAL PMTS'!I160</f>
        <v>1006091</v>
      </c>
      <c r="E160" s="73" t="e">
        <f>ORIGINAL!E160-'TOTAL PMTS'!J160</f>
        <v>#VALUE!</v>
      </c>
      <c r="F160" s="73">
        <f>ORIGINAL!F160-'TOTAL PMTS'!K160</f>
        <v>0</v>
      </c>
      <c r="G160" s="73">
        <f>ORIGINAL!G160-'TOTAL PMTS'!L160</f>
        <v>0</v>
      </c>
      <c r="H160" s="73">
        <f>ORIGINAL!H160-'TOTAL PMTS'!M160</f>
        <v>0</v>
      </c>
      <c r="I160" s="73">
        <f>ORIGINAL!I160-'TOTAL PMTS'!N160</f>
        <v>0</v>
      </c>
      <c r="J160" s="73">
        <f>ORIGINAL!J160-'TOTAL PMTS'!O160</f>
        <v>0</v>
      </c>
      <c r="K160" s="73">
        <f>ORIGINAL!K160-'TOTAL PMTS'!P160</f>
        <v>0</v>
      </c>
      <c r="L160" s="73">
        <f>ORIGINAL!L160-'TOTAL PMTS'!Q160</f>
        <v>0</v>
      </c>
      <c r="M160" s="73">
        <f>ORIGINAL!M160-'TOTAL PMTS'!R160</f>
        <v>0</v>
      </c>
      <c r="N160" s="73">
        <f>ORIGINAL!N160-'TOTAL PMTS'!S160</f>
        <v>0</v>
      </c>
      <c r="O160" s="105">
        <f>ORIGINAL!O161-'TOTAL PMTS'!T160</f>
        <v>0</v>
      </c>
      <c r="P160" s="73">
        <f>ORIGINAL!P161-'TOTAL PMTS'!U160</f>
        <v>0</v>
      </c>
      <c r="Q160" s="73">
        <f>ORIGINAL!Q161-'TOTAL PMTS'!V160</f>
        <v>0</v>
      </c>
      <c r="R160" s="73">
        <f>ORIGINAL!R161-'TOTAL PMTS'!W160</f>
        <v>0</v>
      </c>
      <c r="S160" s="73">
        <f>ORIGINAL!S161-'TOTAL PMTS'!X160</f>
        <v>0</v>
      </c>
      <c r="T160" s="106">
        <f>ORIGINAL!T161-'TOTAL PMTS'!Y160</f>
        <v>0</v>
      </c>
      <c r="U160" s="73">
        <f>ORIGINAL!U161-'TOTAL PMTS'!Z160</f>
        <v>0</v>
      </c>
      <c r="V160" s="73">
        <f>ORIGINAL!V161-'TOTAL PMTS'!AA160</f>
        <v>0</v>
      </c>
      <c r="W160" s="73">
        <f>ORIGINAL!W161-'TOTAL PMTS'!AB160</f>
        <v>0</v>
      </c>
      <c r="X160" s="73">
        <f>ORIGINAL!X161-'TOTAL PMTS'!AC160</f>
        <v>0</v>
      </c>
      <c r="Y160" s="107">
        <f>ORIGINAL!Y161-'TOTAL PMTS'!AD160</f>
        <v>0</v>
      </c>
      <c r="Z160" s="73">
        <f>ORIGINAL!Z161-'TOTAL PMTS'!AE160</f>
        <v>0</v>
      </c>
      <c r="AA160" s="73">
        <f>ORIGINAL!AA161-'TOTAL PMTS'!AF160</f>
        <v>0</v>
      </c>
      <c r="AB160" s="73">
        <f>ORIGINAL!AB161-'TOTAL PMTS'!AG160</f>
        <v>0</v>
      </c>
      <c r="AC160" s="110" t="e">
        <f t="shared" si="2"/>
        <v>#VALUE!</v>
      </c>
    </row>
    <row r="161" spans="1:29">
      <c r="A161" s="124" t="s">
        <v>171</v>
      </c>
      <c r="B161" s="125" t="s">
        <v>346</v>
      </c>
      <c r="C161" s="133" t="s">
        <v>216</v>
      </c>
      <c r="D161" s="104">
        <f>ORIGINAL!D161-'TOTAL PMTS'!I161</f>
        <v>48039</v>
      </c>
      <c r="E161" s="73" t="e">
        <f>ORIGINAL!E161-'TOTAL PMTS'!J161</f>
        <v>#VALUE!</v>
      </c>
      <c r="F161" s="73">
        <f>ORIGINAL!F161-'TOTAL PMTS'!K161</f>
        <v>0</v>
      </c>
      <c r="G161" s="73">
        <f>ORIGINAL!G161-'TOTAL PMTS'!L161</f>
        <v>0</v>
      </c>
      <c r="H161" s="73">
        <f>ORIGINAL!H161-'TOTAL PMTS'!M161</f>
        <v>0</v>
      </c>
      <c r="I161" s="73">
        <f>ORIGINAL!I161-'TOTAL PMTS'!N161</f>
        <v>0</v>
      </c>
      <c r="J161" s="73">
        <f>ORIGINAL!J161-'TOTAL PMTS'!O161</f>
        <v>0</v>
      </c>
      <c r="K161" s="73">
        <f>ORIGINAL!K161-'TOTAL PMTS'!P161</f>
        <v>0</v>
      </c>
      <c r="L161" s="73">
        <f>ORIGINAL!L161-'TOTAL PMTS'!Q161</f>
        <v>0</v>
      </c>
      <c r="M161" s="73">
        <f>ORIGINAL!M161-'TOTAL PMTS'!R161</f>
        <v>0</v>
      </c>
      <c r="N161" s="73">
        <f>ORIGINAL!N161-'TOTAL PMTS'!S161</f>
        <v>0</v>
      </c>
      <c r="O161" s="105">
        <f>ORIGINAL!O162-'TOTAL PMTS'!T161</f>
        <v>0</v>
      </c>
      <c r="P161" s="73">
        <f>ORIGINAL!P162-'TOTAL PMTS'!U161</f>
        <v>0</v>
      </c>
      <c r="Q161" s="73">
        <f>ORIGINAL!Q162-'TOTAL PMTS'!V161</f>
        <v>0</v>
      </c>
      <c r="R161" s="73">
        <f>ORIGINAL!R162-'TOTAL PMTS'!W161</f>
        <v>0</v>
      </c>
      <c r="S161" s="73">
        <f>ORIGINAL!S162-'TOTAL PMTS'!X161</f>
        <v>0</v>
      </c>
      <c r="T161" s="106">
        <f>ORIGINAL!T162-'TOTAL PMTS'!Y161</f>
        <v>0</v>
      </c>
      <c r="U161" s="73">
        <f>ORIGINAL!U162-'TOTAL PMTS'!Z161</f>
        <v>0</v>
      </c>
      <c r="V161" s="73">
        <f>ORIGINAL!V162-'TOTAL PMTS'!AA161</f>
        <v>0</v>
      </c>
      <c r="W161" s="73">
        <f>ORIGINAL!W162-'TOTAL PMTS'!AB161</f>
        <v>0</v>
      </c>
      <c r="X161" s="73">
        <f>ORIGINAL!X162-'TOTAL PMTS'!AC161</f>
        <v>0</v>
      </c>
      <c r="Y161" s="107">
        <f>ORIGINAL!Y162-'TOTAL PMTS'!AD161</f>
        <v>0</v>
      </c>
      <c r="Z161" s="73">
        <f>ORIGINAL!Z162-'TOTAL PMTS'!AE161</f>
        <v>0</v>
      </c>
      <c r="AA161" s="73">
        <f>ORIGINAL!AA162-'TOTAL PMTS'!AF161</f>
        <v>0</v>
      </c>
      <c r="AB161" s="73">
        <f>ORIGINAL!AB162-'TOTAL PMTS'!AG161</f>
        <v>0</v>
      </c>
      <c r="AC161" s="110" t="e">
        <f t="shared" si="2"/>
        <v>#VALUE!</v>
      </c>
    </row>
    <row r="162" spans="1:29">
      <c r="A162" s="134" t="s">
        <v>172</v>
      </c>
      <c r="B162" s="135" t="s">
        <v>347</v>
      </c>
      <c r="C162" s="131" t="s">
        <v>181</v>
      </c>
      <c r="D162" s="104">
        <f>ORIGINAL!D162-'TOTAL PMTS'!I162</f>
        <v>238149</v>
      </c>
      <c r="E162" s="73" t="e">
        <f>ORIGINAL!E162-'TOTAL PMTS'!J162</f>
        <v>#VALUE!</v>
      </c>
      <c r="F162" s="73">
        <f>ORIGINAL!F162-'TOTAL PMTS'!K162</f>
        <v>0</v>
      </c>
      <c r="G162" s="73">
        <f>ORIGINAL!G162-'TOTAL PMTS'!L162</f>
        <v>0</v>
      </c>
      <c r="H162" s="73">
        <f>ORIGINAL!H162-'TOTAL PMTS'!M162</f>
        <v>0</v>
      </c>
      <c r="I162" s="73">
        <f>ORIGINAL!I162-'TOTAL PMTS'!N162</f>
        <v>0</v>
      </c>
      <c r="J162" s="73">
        <f>ORIGINAL!J162-'TOTAL PMTS'!O162</f>
        <v>0</v>
      </c>
      <c r="K162" s="73">
        <f>ORIGINAL!K162-'TOTAL PMTS'!P162</f>
        <v>0</v>
      </c>
      <c r="L162" s="73">
        <f>ORIGINAL!L162-'TOTAL PMTS'!Q162</f>
        <v>0</v>
      </c>
      <c r="M162" s="73">
        <f>ORIGINAL!M162-'TOTAL PMTS'!R162</f>
        <v>0</v>
      </c>
      <c r="N162" s="73">
        <f>ORIGINAL!N162-'TOTAL PMTS'!S162</f>
        <v>0</v>
      </c>
      <c r="O162" s="105">
        <f>ORIGINAL!O163-'TOTAL PMTS'!T162</f>
        <v>0</v>
      </c>
      <c r="P162" s="73">
        <f>ORIGINAL!P163-'TOTAL PMTS'!U162</f>
        <v>0</v>
      </c>
      <c r="Q162" s="73">
        <f>ORIGINAL!Q163-'TOTAL PMTS'!V162</f>
        <v>0</v>
      </c>
      <c r="R162" s="73">
        <f>ORIGINAL!R163-'TOTAL PMTS'!W162</f>
        <v>0</v>
      </c>
      <c r="S162" s="73">
        <f>ORIGINAL!S163-'TOTAL PMTS'!X162</f>
        <v>0</v>
      </c>
      <c r="T162" s="106">
        <f>ORIGINAL!T163-'TOTAL PMTS'!Y162</f>
        <v>0</v>
      </c>
      <c r="U162" s="73">
        <f>ORIGINAL!U163-'TOTAL PMTS'!Z162</f>
        <v>0</v>
      </c>
      <c r="V162" s="73">
        <f>ORIGINAL!V163-'TOTAL PMTS'!AA162</f>
        <v>0</v>
      </c>
      <c r="W162" s="73">
        <f>ORIGINAL!W163-'TOTAL PMTS'!AB162</f>
        <v>0</v>
      </c>
      <c r="X162" s="73">
        <f>ORIGINAL!X163-'TOTAL PMTS'!AC162</f>
        <v>0</v>
      </c>
      <c r="Y162" s="107">
        <f>ORIGINAL!Y163-'TOTAL PMTS'!AD162</f>
        <v>0</v>
      </c>
      <c r="Z162" s="73">
        <f>ORIGINAL!Z163-'TOTAL PMTS'!AE162</f>
        <v>0</v>
      </c>
      <c r="AA162" s="73">
        <f>ORIGINAL!AA163-'TOTAL PMTS'!AF162</f>
        <v>0</v>
      </c>
      <c r="AB162" s="73">
        <f>ORIGINAL!AB163-'TOTAL PMTS'!AG162</f>
        <v>0</v>
      </c>
      <c r="AC162" s="110" t="e">
        <f t="shared" si="2"/>
        <v>#VALUE!</v>
      </c>
    </row>
    <row r="163" spans="1:29">
      <c r="A163" s="124" t="s">
        <v>173</v>
      </c>
      <c r="B163" s="125" t="s">
        <v>348</v>
      </c>
      <c r="C163" s="130" t="s">
        <v>190</v>
      </c>
      <c r="D163" s="104">
        <f>ORIGINAL!D163-'TOTAL PMTS'!I163</f>
        <v>132043</v>
      </c>
      <c r="E163" s="73" t="e">
        <f>ORIGINAL!E163-'TOTAL PMTS'!J163</f>
        <v>#VALUE!</v>
      </c>
      <c r="F163" s="73">
        <f>ORIGINAL!F163-'TOTAL PMTS'!K163</f>
        <v>0</v>
      </c>
      <c r="G163" s="73">
        <f>ORIGINAL!G163-'TOTAL PMTS'!L163</f>
        <v>0</v>
      </c>
      <c r="H163" s="73">
        <f>ORIGINAL!H163-'TOTAL PMTS'!M163</f>
        <v>0</v>
      </c>
      <c r="I163" s="73">
        <f>ORIGINAL!I163-'TOTAL PMTS'!N163</f>
        <v>0</v>
      </c>
      <c r="J163" s="73">
        <f>ORIGINAL!J163-'TOTAL PMTS'!O163</f>
        <v>0</v>
      </c>
      <c r="K163" s="73">
        <f>ORIGINAL!K163-'TOTAL PMTS'!P163</f>
        <v>0</v>
      </c>
      <c r="L163" s="73">
        <f>ORIGINAL!L163-'TOTAL PMTS'!Q163</f>
        <v>0</v>
      </c>
      <c r="M163" s="73">
        <f>ORIGINAL!M163-'TOTAL PMTS'!R163</f>
        <v>0</v>
      </c>
      <c r="N163" s="73">
        <f>ORIGINAL!N163-'TOTAL PMTS'!S163</f>
        <v>0</v>
      </c>
      <c r="O163" s="105">
        <f>ORIGINAL!O164-'TOTAL PMTS'!T163</f>
        <v>0</v>
      </c>
      <c r="P163" s="73">
        <f>ORIGINAL!P164-'TOTAL PMTS'!U163</f>
        <v>0</v>
      </c>
      <c r="Q163" s="73">
        <f>ORIGINAL!Q164-'TOTAL PMTS'!V163</f>
        <v>0</v>
      </c>
      <c r="R163" s="73">
        <f>ORIGINAL!R164-'TOTAL PMTS'!W163</f>
        <v>0</v>
      </c>
      <c r="S163" s="73">
        <f>ORIGINAL!S164-'TOTAL PMTS'!X163</f>
        <v>0</v>
      </c>
      <c r="T163" s="106">
        <f>ORIGINAL!T164-'TOTAL PMTS'!Y163</f>
        <v>0</v>
      </c>
      <c r="U163" s="73">
        <f>ORIGINAL!U164-'TOTAL PMTS'!Z163</f>
        <v>0</v>
      </c>
      <c r="V163" s="73">
        <f>ORIGINAL!V164-'TOTAL PMTS'!AA163</f>
        <v>0</v>
      </c>
      <c r="W163" s="73">
        <f>ORIGINAL!W164-'TOTAL PMTS'!AB163</f>
        <v>0</v>
      </c>
      <c r="X163" s="73">
        <f>ORIGINAL!X164-'TOTAL PMTS'!AC163</f>
        <v>0</v>
      </c>
      <c r="Y163" s="107">
        <f>ORIGINAL!Y164-'TOTAL PMTS'!AD163</f>
        <v>0</v>
      </c>
      <c r="Z163" s="73">
        <f>ORIGINAL!Z164-'TOTAL PMTS'!AE163</f>
        <v>0</v>
      </c>
      <c r="AA163" s="73">
        <f>ORIGINAL!AA164-'TOTAL PMTS'!AF163</f>
        <v>0</v>
      </c>
      <c r="AB163" s="73">
        <f>ORIGINAL!AB164-'TOTAL PMTS'!AG163</f>
        <v>0</v>
      </c>
      <c r="AC163" s="110" t="e">
        <f t="shared" si="2"/>
        <v>#VALUE!</v>
      </c>
    </row>
    <row r="164" spans="1:29">
      <c r="A164" s="124" t="s">
        <v>174</v>
      </c>
      <c r="B164" s="125" t="s">
        <v>349</v>
      </c>
      <c r="C164" s="133" t="s">
        <v>216</v>
      </c>
      <c r="D164" s="104">
        <f>ORIGINAL!D164-'TOTAL PMTS'!I164</f>
        <v>43472</v>
      </c>
      <c r="E164" s="73" t="e">
        <f>ORIGINAL!E164-'TOTAL PMTS'!J164</f>
        <v>#VALUE!</v>
      </c>
      <c r="F164" s="73">
        <f>ORIGINAL!F164-'TOTAL PMTS'!K164</f>
        <v>0</v>
      </c>
      <c r="G164" s="73">
        <f>ORIGINAL!G164-'TOTAL PMTS'!L164</f>
        <v>0</v>
      </c>
      <c r="H164" s="73">
        <f>ORIGINAL!H164-'TOTAL PMTS'!M164</f>
        <v>0</v>
      </c>
      <c r="I164" s="73">
        <f>ORIGINAL!I164-'TOTAL PMTS'!N164</f>
        <v>0</v>
      </c>
      <c r="J164" s="73">
        <f>ORIGINAL!J164-'TOTAL PMTS'!O164</f>
        <v>0</v>
      </c>
      <c r="K164" s="73">
        <f>ORIGINAL!K164-'TOTAL PMTS'!P164</f>
        <v>0</v>
      </c>
      <c r="L164" s="73">
        <f>ORIGINAL!L164-'TOTAL PMTS'!Q164</f>
        <v>0</v>
      </c>
      <c r="M164" s="73">
        <f>ORIGINAL!M164-'TOTAL PMTS'!R164</f>
        <v>0</v>
      </c>
      <c r="N164" s="73">
        <f>ORIGINAL!N164-'TOTAL PMTS'!S164</f>
        <v>0</v>
      </c>
      <c r="O164" s="105">
        <f>ORIGINAL!O165-'TOTAL PMTS'!T164</f>
        <v>0</v>
      </c>
      <c r="P164" s="73">
        <f>ORIGINAL!P165-'TOTAL PMTS'!U164</f>
        <v>0</v>
      </c>
      <c r="Q164" s="73">
        <f>ORIGINAL!Q165-'TOTAL PMTS'!V164</f>
        <v>0</v>
      </c>
      <c r="R164" s="73">
        <f>ORIGINAL!R165-'TOTAL PMTS'!W164</f>
        <v>0</v>
      </c>
      <c r="S164" s="73">
        <f>ORIGINAL!S165-'TOTAL PMTS'!X164</f>
        <v>0</v>
      </c>
      <c r="T164" s="106">
        <f>ORIGINAL!T165-'TOTAL PMTS'!Y164</f>
        <v>0</v>
      </c>
      <c r="U164" s="73">
        <f>ORIGINAL!U165-'TOTAL PMTS'!Z164</f>
        <v>0</v>
      </c>
      <c r="V164" s="73">
        <f>ORIGINAL!V165-'TOTAL PMTS'!AA164</f>
        <v>0</v>
      </c>
      <c r="W164" s="73">
        <f>ORIGINAL!W165-'TOTAL PMTS'!AB164</f>
        <v>0</v>
      </c>
      <c r="X164" s="73">
        <f>ORIGINAL!X165-'TOTAL PMTS'!AC164</f>
        <v>0</v>
      </c>
      <c r="Y164" s="107">
        <f>ORIGINAL!Y165-'TOTAL PMTS'!AD164</f>
        <v>0</v>
      </c>
      <c r="Z164" s="73">
        <f>ORIGINAL!Z165-'TOTAL PMTS'!AE164</f>
        <v>0</v>
      </c>
      <c r="AA164" s="73">
        <f>ORIGINAL!AA165-'TOTAL PMTS'!AF164</f>
        <v>0</v>
      </c>
      <c r="AB164" s="73">
        <f>ORIGINAL!AB165-'TOTAL PMTS'!AG164</f>
        <v>0</v>
      </c>
      <c r="AC164" s="110" t="e">
        <f t="shared" si="2"/>
        <v>#VALUE!</v>
      </c>
    </row>
    <row r="165" spans="1:29">
      <c r="A165" s="124" t="s">
        <v>175</v>
      </c>
      <c r="B165" s="125" t="s">
        <v>350</v>
      </c>
      <c r="C165" s="132" t="s">
        <v>201</v>
      </c>
      <c r="D165" s="104">
        <f>ORIGINAL!D165-'TOTAL PMTS'!I165</f>
        <v>127023</v>
      </c>
      <c r="E165" s="73" t="e">
        <f>ORIGINAL!E165-'TOTAL PMTS'!J165</f>
        <v>#VALUE!</v>
      </c>
      <c r="F165" s="73">
        <f>ORIGINAL!F165-'TOTAL PMTS'!K165</f>
        <v>0</v>
      </c>
      <c r="G165" s="73">
        <f>ORIGINAL!G165-'TOTAL PMTS'!L165</f>
        <v>0</v>
      </c>
      <c r="H165" s="73">
        <f>ORIGINAL!H165-'TOTAL PMTS'!M165</f>
        <v>0</v>
      </c>
      <c r="I165" s="73">
        <f>ORIGINAL!I165-'TOTAL PMTS'!N165</f>
        <v>0</v>
      </c>
      <c r="J165" s="73">
        <f>ORIGINAL!J165-'TOTAL PMTS'!O165</f>
        <v>0</v>
      </c>
      <c r="K165" s="73">
        <f>ORIGINAL!K165-'TOTAL PMTS'!P165</f>
        <v>0</v>
      </c>
      <c r="L165" s="73">
        <f>ORIGINAL!L165-'TOTAL PMTS'!Q165</f>
        <v>0</v>
      </c>
      <c r="M165" s="73">
        <f>ORIGINAL!M165-'TOTAL PMTS'!R165</f>
        <v>0</v>
      </c>
      <c r="N165" s="73">
        <f>ORIGINAL!N165-'TOTAL PMTS'!S165</f>
        <v>0</v>
      </c>
      <c r="O165" s="105">
        <f>ORIGINAL!O166-'TOTAL PMTS'!T165</f>
        <v>0</v>
      </c>
      <c r="P165" s="73">
        <f>ORIGINAL!P166-'TOTAL PMTS'!U165</f>
        <v>0</v>
      </c>
      <c r="Q165" s="73">
        <f>ORIGINAL!Q166-'TOTAL PMTS'!V165</f>
        <v>0</v>
      </c>
      <c r="R165" s="73">
        <f>ORIGINAL!R166-'TOTAL PMTS'!W165</f>
        <v>0</v>
      </c>
      <c r="S165" s="73">
        <f>ORIGINAL!S166-'TOTAL PMTS'!X165</f>
        <v>0</v>
      </c>
      <c r="T165" s="106">
        <f>ORIGINAL!T166-'TOTAL PMTS'!Y165</f>
        <v>0</v>
      </c>
      <c r="U165" s="73">
        <f>ORIGINAL!U166-'TOTAL PMTS'!Z165</f>
        <v>0</v>
      </c>
      <c r="V165" s="73">
        <f>ORIGINAL!V166-'TOTAL PMTS'!AA165</f>
        <v>0</v>
      </c>
      <c r="W165" s="73">
        <f>ORIGINAL!W166-'TOTAL PMTS'!AB165</f>
        <v>0</v>
      </c>
      <c r="X165" s="73">
        <f>ORIGINAL!X166-'TOTAL PMTS'!AC165</f>
        <v>0</v>
      </c>
      <c r="Y165" s="107">
        <f>ORIGINAL!Y166-'TOTAL PMTS'!AD165</f>
        <v>0</v>
      </c>
      <c r="Z165" s="73">
        <f>ORIGINAL!Z166-'TOTAL PMTS'!AE165</f>
        <v>0</v>
      </c>
      <c r="AA165" s="73">
        <f>ORIGINAL!AA166-'TOTAL PMTS'!AF165</f>
        <v>0</v>
      </c>
      <c r="AB165" s="73">
        <f>ORIGINAL!AB166-'TOTAL PMTS'!AG165</f>
        <v>0</v>
      </c>
      <c r="AC165" s="110" t="e">
        <f t="shared" si="2"/>
        <v>#VALUE!</v>
      </c>
    </row>
    <row r="166" spans="1:29">
      <c r="A166" s="136"/>
      <c r="B166" s="136"/>
      <c r="C166" s="114"/>
      <c r="D166" s="136"/>
      <c r="E166" s="137"/>
      <c r="F166" s="136"/>
      <c r="G166" s="136"/>
      <c r="H166" s="136"/>
      <c r="I166" s="136"/>
      <c r="J166" s="136"/>
      <c r="K166" s="82"/>
      <c r="L166" s="136"/>
      <c r="M166" s="136"/>
      <c r="N166" s="136"/>
      <c r="O166" s="111"/>
      <c r="P166" s="82"/>
      <c r="Q166" s="82"/>
      <c r="R166" s="82"/>
      <c r="S166" s="82"/>
      <c r="T166" s="112"/>
      <c r="U166" s="82"/>
      <c r="V166" s="82"/>
      <c r="W166" s="77"/>
      <c r="X166" s="77"/>
      <c r="Y166" s="95"/>
      <c r="Z166" s="77"/>
      <c r="AA166" s="136"/>
      <c r="AB166" s="136"/>
      <c r="AC166" s="137"/>
    </row>
    <row r="167" spans="1:29">
      <c r="A167" s="138"/>
      <c r="B167" s="139" t="s">
        <v>351</v>
      </c>
      <c r="C167" s="114"/>
      <c r="D167" s="140" t="e">
        <f t="shared" ref="D167:AB167" si="3">SUM(D2:D165)</f>
        <v>#REF!</v>
      </c>
      <c r="E167" s="113" t="e">
        <f t="shared" si="3"/>
        <v>#REF!</v>
      </c>
      <c r="F167" s="113" t="e">
        <f t="shared" si="3"/>
        <v>#REF!</v>
      </c>
      <c r="G167" s="113" t="e">
        <f t="shared" si="3"/>
        <v>#REF!</v>
      </c>
      <c r="H167" s="113" t="e">
        <f t="shared" si="3"/>
        <v>#REF!</v>
      </c>
      <c r="I167" s="113" t="e">
        <f t="shared" si="3"/>
        <v>#REF!</v>
      </c>
      <c r="J167" s="113" t="e">
        <f t="shared" si="3"/>
        <v>#REF!</v>
      </c>
      <c r="K167" s="113" t="e">
        <f t="shared" si="3"/>
        <v>#REF!</v>
      </c>
      <c r="L167" s="113" t="e">
        <f t="shared" si="3"/>
        <v>#REF!</v>
      </c>
      <c r="M167" s="113" t="e">
        <f t="shared" si="3"/>
        <v>#REF!</v>
      </c>
      <c r="N167" s="113" t="e">
        <f t="shared" si="3"/>
        <v>#REF!</v>
      </c>
      <c r="O167" s="105" t="e">
        <f t="shared" si="3"/>
        <v>#REF!</v>
      </c>
      <c r="P167" s="113" t="e">
        <f t="shared" si="3"/>
        <v>#REF!</v>
      </c>
      <c r="Q167" s="113" t="e">
        <f t="shared" si="3"/>
        <v>#REF!</v>
      </c>
      <c r="R167" s="113" t="e">
        <f t="shared" si="3"/>
        <v>#REF!</v>
      </c>
      <c r="S167" s="113" t="e">
        <f t="shared" si="3"/>
        <v>#REF!</v>
      </c>
      <c r="T167" s="106" t="e">
        <f t="shared" si="3"/>
        <v>#REF!</v>
      </c>
      <c r="U167" s="113" t="e">
        <f t="shared" si="3"/>
        <v>#REF!</v>
      </c>
      <c r="V167" s="113" t="e">
        <f t="shared" si="3"/>
        <v>#REF!</v>
      </c>
      <c r="W167" s="113" t="e">
        <f t="shared" si="3"/>
        <v>#REF!</v>
      </c>
      <c r="X167" s="113" t="e">
        <f t="shared" si="3"/>
        <v>#REF!</v>
      </c>
      <c r="Y167" s="107" t="e">
        <f t="shared" si="3"/>
        <v>#REF!</v>
      </c>
      <c r="Z167" s="113" t="e">
        <f t="shared" si="3"/>
        <v>#REF!</v>
      </c>
      <c r="AA167" s="113" t="e">
        <f t="shared" si="3"/>
        <v>#REF!</v>
      </c>
      <c r="AB167" s="113" t="e">
        <f t="shared" si="3"/>
        <v>#REF!</v>
      </c>
      <c r="AC167" s="113" t="e">
        <f>SUM(AC2:AC165)</f>
        <v>#REF!</v>
      </c>
    </row>
    <row r="168" spans="1:29">
      <c r="E168" s="141"/>
      <c r="P168" s="10"/>
    </row>
    <row r="169" spans="1:29">
      <c r="A169" s="36"/>
      <c r="B169" s="36"/>
      <c r="C169" s="37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</row>
    <row r="170" spans="1:29" s="36" customFormat="1">
      <c r="A170" s="18"/>
      <c r="B170" s="18"/>
      <c r="C170" s="136"/>
      <c r="D170" s="19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1:29">
      <c r="D171" s="36"/>
      <c r="E171" s="36"/>
    </row>
    <row r="172" spans="1:29">
      <c r="D172" s="10"/>
      <c r="E172" s="36"/>
    </row>
    <row r="173" spans="1:29">
      <c r="N173" s="10"/>
    </row>
  </sheetData>
  <autoFilter ref="A1:AC165" xr:uid="{869E2A4C-274E-4DDB-A2B1-AA10C4312B7C}"/>
  <conditionalFormatting sqref="C102">
    <cfRule type="cellIs" dxfId="0" priority="2" operator="lessThan">
      <formula>#REF!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249977111117893"/>
  </sheetPr>
  <dimension ref="A1:AG172"/>
  <sheetViews>
    <sheetView zoomScale="80" zoomScaleNormal="80" workbookViewId="0">
      <pane xSplit="2" ySplit="1" topLeftCell="C2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 t="e">
        <f>VLOOKUP($A2,BUDGET!$A$1:$AH$169,4,FALSE)+VLOOKUP($A2,#REF!,4,FALSE)</f>
        <v>#REF!</v>
      </c>
      <c r="E2" s="57" t="e">
        <f>SUM(D2)</f>
        <v>#REF!</v>
      </c>
      <c r="F2" s="42" t="e">
        <f>VLOOKUP($A2,BUDGET!$A$1:$AH$169,6,FALSE)+VLOOKUP($A2,#REF!,6,FALSE)</f>
        <v>#REF!</v>
      </c>
      <c r="G2" s="42" t="e">
        <f>VLOOKUP($A2,BUDGET!$A$1:$AH$169,7,FALSE)+VLOOKUP($A2,#REF!,7,FALSE)</f>
        <v>#REF!</v>
      </c>
      <c r="H2" s="42" t="e">
        <f>VLOOKUP($A2,BUDGET!$A$1:$AH$169,8,FALSE)+VLOOKUP($A2,#REF!,8,FALSE)</f>
        <v>#REF!</v>
      </c>
      <c r="I2" s="57" t="e">
        <f>SUM(F2:H2)</f>
        <v>#REF!</v>
      </c>
      <c r="J2" s="42" t="e">
        <f>VLOOKUP($A2,BUDGET!$A$1:$AH$169,10,FALSE)+VLOOKUP($A2,#REF!,10,FALSE)</f>
        <v>#REF!</v>
      </c>
      <c r="K2" s="42" t="e">
        <f>VLOOKUP($A2,BUDGET!$A$1:$AH$169,11,FALSE)+VLOOKUP($A2,#REF!,11,FALSE)</f>
        <v>#REF!</v>
      </c>
      <c r="L2" s="42" t="e">
        <f>VLOOKUP($A2,BUDGET!$A$1:$AH$169,12,FALSE)+VLOOKUP($A2,#REF!,12,FALSE)</f>
        <v>#REF!</v>
      </c>
      <c r="M2" s="57" t="e">
        <f>SUM(J2:L2)</f>
        <v>#REF!</v>
      </c>
      <c r="N2" s="42" t="e">
        <f>VLOOKUP($A2,BUDGET!$A$1:$AH$169,14,FALSE)+VLOOKUP($A2,#REF!,14,FALSE)</f>
        <v>#REF!</v>
      </c>
      <c r="O2" s="42" t="e">
        <f>VLOOKUP($A2,BUDGET!$A$1:$AH$169,15,FALSE)+VLOOKUP($A2,#REF!,15,FALSE)</f>
        <v>#REF!</v>
      </c>
      <c r="P2" s="57" t="e">
        <f>SUM(N2:O2)</f>
        <v>#REF!</v>
      </c>
      <c r="Q2" s="42" t="e">
        <f>VLOOKUP($A2,BUDGET!$A$1:$AH$169,17,FALSE)+VLOOKUP($A2,#REF!,17,FALSE)</f>
        <v>#REF!</v>
      </c>
      <c r="R2" s="42" t="e">
        <f>VLOOKUP($A2,BUDGET!$A$1:$AH$169,18,FALSE)+VLOOKUP($A2,#REF!,18,FALSE)</f>
        <v>#REF!</v>
      </c>
      <c r="S2" s="57" t="e">
        <f>SUM(Q2:R2)</f>
        <v>#REF!</v>
      </c>
      <c r="T2" s="58" t="e">
        <f>E2+I2+M2+P2+S2</f>
        <v>#REF!</v>
      </c>
      <c r="U2" s="42" t="e">
        <f>VLOOKUP($A2,BUDGET!$A$1:$AH$169,22,FALSE)+VLOOKUP($A2,#REF!,22,FALSE)</f>
        <v>#REF!</v>
      </c>
      <c r="V2" s="42" t="e">
        <f>VLOOKUP($A2,BUDGET!$A$1:$AH$169,23,FALSE)+VLOOKUP($A2,#REF!,23,FALSE)</f>
        <v>#REF!</v>
      </c>
      <c r="W2" s="42" t="e">
        <f>VLOOKUP($A2,BUDGET!$A$1:$AH$169,24,FALSE)+VLOOKUP($A2,#REF!,24,FALSE)</f>
        <v>#REF!</v>
      </c>
      <c r="X2" s="42" t="e">
        <f>VLOOKUP($A2,BUDGET!$A$1:$AH$169,25,FALSE)+VLOOKUP($A2,#REF!,25,FALSE)</f>
        <v>#REF!</v>
      </c>
      <c r="Y2" s="42" t="e">
        <f>VLOOKUP($A2,BUDGET!$A$1:$AH$169,26,FALSE)+VLOOKUP($A2,#REF!,26,FALSE)</f>
        <v>#REF!</v>
      </c>
      <c r="Z2" s="42" t="e">
        <f>VLOOKUP($A2,BUDGET!$A$1:$AH$169,27,FALSE)+VLOOKUP($A2,#REF!,27,FALSE)</f>
        <v>#REF!</v>
      </c>
      <c r="AA2" s="42" t="e">
        <f>VLOOKUP($A2,BUDGET!$A$1:$AH$169,28,FALSE)+VLOOKUP($A2,#REF!,28,FALSE)</f>
        <v>#REF!</v>
      </c>
      <c r="AB2" s="42" t="e">
        <f>VLOOKUP($A2,BUDGET!$A$1:$AH$169,29,FALSE)+VLOOKUP($A2,#REF!,29,FALSE)</f>
        <v>#REF!</v>
      </c>
      <c r="AC2" s="42" t="e">
        <f>VLOOKUP($A2,BUDGET!$A$1:$AH$169,30,FALSE)+VLOOKUP($A2,#REF!,30,FALSE)</f>
        <v>#REF!</v>
      </c>
      <c r="AD2" s="42" t="e">
        <f>VLOOKUP($A2,BUDGET!$A$1:$AH$169,31,FALSE)+VLOOKUP($A2,#REF!,31,FALSE)</f>
        <v>#REF!</v>
      </c>
      <c r="AE2" s="42" t="e">
        <f>VLOOKUP($A2,BUDGET!$A$1:$AH$169,33,FALSE)+VLOOKUP($A2,#REF!,33,FALSE)</f>
        <v>#REF!</v>
      </c>
      <c r="AF2" s="35" t="e">
        <f>SUM(T2:AE2)</f>
        <v>#REF!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 t="e">
        <f>SUM(D2:D165)</f>
        <v>#REF!</v>
      </c>
      <c r="E167" s="63" t="e">
        <f t="shared" ref="E167:T167" si="23">SUM(E2:E165)</f>
        <v>#REF!</v>
      </c>
      <c r="F167" s="63" t="e">
        <f t="shared" si="23"/>
        <v>#REF!</v>
      </c>
      <c r="G167" s="63" t="e">
        <f t="shared" si="23"/>
        <v>#REF!</v>
      </c>
      <c r="H167" s="63" t="e">
        <f t="shared" si="23"/>
        <v>#REF!</v>
      </c>
      <c r="I167" s="63" t="e">
        <f t="shared" si="23"/>
        <v>#REF!</v>
      </c>
      <c r="J167" s="63" t="e">
        <f t="shared" si="23"/>
        <v>#REF!</v>
      </c>
      <c r="K167" s="63" t="e">
        <f t="shared" si="23"/>
        <v>#REF!</v>
      </c>
      <c r="L167" s="63" t="e">
        <f t="shared" si="23"/>
        <v>#REF!</v>
      </c>
      <c r="M167" s="63" t="e">
        <f t="shared" si="23"/>
        <v>#REF!</v>
      </c>
      <c r="N167" s="63" t="e">
        <f t="shared" si="23"/>
        <v>#REF!</v>
      </c>
      <c r="O167" s="63" t="e">
        <f t="shared" si="23"/>
        <v>#REF!</v>
      </c>
      <c r="P167" s="63" t="e">
        <f t="shared" si="23"/>
        <v>#REF!</v>
      </c>
      <c r="Q167" s="63" t="e">
        <f t="shared" si="23"/>
        <v>#REF!</v>
      </c>
      <c r="R167" s="63" t="e">
        <f t="shared" si="23"/>
        <v>#REF!</v>
      </c>
      <c r="S167" s="63" t="e">
        <f t="shared" si="23"/>
        <v>#REF!</v>
      </c>
      <c r="T167" s="63" t="e">
        <f t="shared" si="23"/>
        <v>#REF!</v>
      </c>
      <c r="U167" s="64"/>
      <c r="V167" s="64" t="e">
        <f>SUM(V2:V166)</f>
        <v>#REF!</v>
      </c>
      <c r="W167" s="64" t="e">
        <f>SUM(W2:W166)</f>
        <v>#REF!</v>
      </c>
      <c r="X167" s="64" t="e">
        <f>SUM(X2:X166)</f>
        <v>#REF!</v>
      </c>
      <c r="Y167" s="64" t="e">
        <f>SUM(Y2:Y166)</f>
        <v>#REF!</v>
      </c>
      <c r="Z167" s="64" t="e">
        <f>SUM(Z2:Z166)</f>
        <v>#REF!</v>
      </c>
      <c r="AA167" s="64" t="e">
        <f>SUM(AA2:AA165)</f>
        <v>#REF!</v>
      </c>
      <c r="AB167" s="64" t="e">
        <f>SUM(AB2:AB165)</f>
        <v>#REF!</v>
      </c>
      <c r="AC167" s="64" t="e">
        <f>SUM(AC2:AC165)</f>
        <v>#REF!</v>
      </c>
      <c r="AD167" s="64" t="e">
        <f>SUM(AD2:AD165)</f>
        <v>#REF!</v>
      </c>
      <c r="AE167" s="64" t="e">
        <f>SUM(AE2:AE166)</f>
        <v>#REF!</v>
      </c>
      <c r="AF167" s="64" t="e">
        <f>SUM(AF2:AF166)</f>
        <v>#REF!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autoFilter ref="A1:X166" xr:uid="{00000000-0009-0000-0000-00000D000000}">
    <sortState xmlns:xlrd2="http://schemas.microsoft.com/office/spreadsheetml/2017/richdata2" ref="A2:S176">
      <sortCondition ref="A1:A176"/>
    </sortState>
  </autoFilter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D769-7360-4A09-BEDB-9BC0CFD2EBFD}">
  <sheetPr>
    <tabColor theme="7" tint="0.59999389629810485"/>
  </sheetPr>
  <dimension ref="A1:AG172"/>
  <sheetViews>
    <sheetView zoomScale="80" zoomScaleNormal="80" workbookViewId="0">
      <selection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/>
      <c r="E2" s="57">
        <f>SUM(D2)</f>
        <v>0</v>
      </c>
      <c r="F2" s="42"/>
      <c r="G2" s="42"/>
      <c r="H2" s="42"/>
      <c r="I2" s="57">
        <f>SUM(F2:H2)</f>
        <v>0</v>
      </c>
      <c r="J2" s="42"/>
      <c r="K2" s="42"/>
      <c r="L2" s="42"/>
      <c r="M2" s="57">
        <f>SUM(J2:L2)</f>
        <v>0</v>
      </c>
      <c r="N2" s="42"/>
      <c r="O2" s="42"/>
      <c r="P2" s="57">
        <f>SUM(N2:O2)</f>
        <v>0</v>
      </c>
      <c r="Q2" s="42"/>
      <c r="R2" s="42"/>
      <c r="S2" s="57">
        <f>SUM(Q2:R2)</f>
        <v>0</v>
      </c>
      <c r="T2" s="58">
        <f>E2+I2+M2+P2+S2</f>
        <v>0</v>
      </c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35">
        <f>SUM(T2:AE2)</f>
        <v>0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>
        <f>SUM(D2:D165)</f>
        <v>0</v>
      </c>
      <c r="E167" s="63">
        <f t="shared" ref="E167:T167" si="23">SUM(E2:E165)</f>
        <v>0</v>
      </c>
      <c r="F167" s="63">
        <f t="shared" si="23"/>
        <v>0</v>
      </c>
      <c r="G167" s="63">
        <f t="shared" si="23"/>
        <v>0</v>
      </c>
      <c r="H167" s="63">
        <f t="shared" si="23"/>
        <v>0</v>
      </c>
      <c r="I167" s="63">
        <f t="shared" si="23"/>
        <v>0</v>
      </c>
      <c r="J167" s="63">
        <f t="shared" si="23"/>
        <v>0</v>
      </c>
      <c r="K167" s="63">
        <f t="shared" si="23"/>
        <v>0</v>
      </c>
      <c r="L167" s="63">
        <f t="shared" si="23"/>
        <v>0</v>
      </c>
      <c r="M167" s="63">
        <f t="shared" si="23"/>
        <v>0</v>
      </c>
      <c r="N167" s="63">
        <f t="shared" si="23"/>
        <v>0</v>
      </c>
      <c r="O167" s="63">
        <f t="shared" si="23"/>
        <v>0</v>
      </c>
      <c r="P167" s="63">
        <f t="shared" si="23"/>
        <v>0</v>
      </c>
      <c r="Q167" s="63">
        <f t="shared" si="23"/>
        <v>0</v>
      </c>
      <c r="R167" s="63">
        <f t="shared" si="23"/>
        <v>0</v>
      </c>
      <c r="S167" s="63">
        <f t="shared" si="23"/>
        <v>0</v>
      </c>
      <c r="T167" s="63">
        <f t="shared" si="23"/>
        <v>0</v>
      </c>
      <c r="U167" s="64"/>
      <c r="V167" s="64">
        <f>SUM(V2:V166)</f>
        <v>0</v>
      </c>
      <c r="W167" s="64">
        <f>SUM(W2:W166)</f>
        <v>0</v>
      </c>
      <c r="X167" s="64">
        <f>SUM(X2:X166)</f>
        <v>0</v>
      </c>
      <c r="Y167" s="64">
        <f>SUM(Y2:Y166)</f>
        <v>0</v>
      </c>
      <c r="Z167" s="64">
        <f>SUM(Z2:Z166)</f>
        <v>0</v>
      </c>
      <c r="AA167" s="64">
        <f>SUM(AA2:AA165)</f>
        <v>0</v>
      </c>
      <c r="AB167" s="64">
        <f>SUM(AB2:AB165)</f>
        <v>0</v>
      </c>
      <c r="AC167" s="64">
        <f>SUM(AC2:AC165)</f>
        <v>0</v>
      </c>
      <c r="AD167" s="64">
        <f>SUM(AD2:AD165)</f>
        <v>0</v>
      </c>
      <c r="AE167" s="64">
        <f>SUM(AE2:AE166)</f>
        <v>0</v>
      </c>
      <c r="AF167" s="64">
        <f>SUM(AF2:AF166)</f>
        <v>0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AG172"/>
  <sheetViews>
    <sheetView zoomScale="80" zoomScaleNormal="80" workbookViewId="0">
      <pane xSplit="2" ySplit="1" topLeftCell="Q2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/>
      <c r="E2" s="57">
        <f>SUM(D2)</f>
        <v>0</v>
      </c>
      <c r="F2" s="42"/>
      <c r="G2" s="42"/>
      <c r="H2" s="42"/>
      <c r="I2" s="57">
        <f>SUM(F2:H2)</f>
        <v>0</v>
      </c>
      <c r="J2" s="42"/>
      <c r="K2" s="42"/>
      <c r="L2" s="42"/>
      <c r="M2" s="57">
        <f>SUM(J2:L2)</f>
        <v>0</v>
      </c>
      <c r="N2" s="42"/>
      <c r="O2" s="42"/>
      <c r="P2" s="57">
        <f>SUM(N2:O2)</f>
        <v>0</v>
      </c>
      <c r="Q2" s="42"/>
      <c r="R2" s="42"/>
      <c r="S2" s="57">
        <f>SUM(Q2:R2)</f>
        <v>0</v>
      </c>
      <c r="T2" s="58">
        <f>E2+I2+M2+P2+S2</f>
        <v>0</v>
      </c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35">
        <f>SUM(T2:AE2)</f>
        <v>0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>
        <f>SUM(D2:D165)</f>
        <v>0</v>
      </c>
      <c r="E167" s="63">
        <f t="shared" ref="E167:T167" si="23">SUM(E2:E165)</f>
        <v>0</v>
      </c>
      <c r="F167" s="63">
        <f t="shared" si="23"/>
        <v>0</v>
      </c>
      <c r="G167" s="63">
        <f t="shared" si="23"/>
        <v>0</v>
      </c>
      <c r="H167" s="63">
        <f t="shared" si="23"/>
        <v>0</v>
      </c>
      <c r="I167" s="63">
        <f t="shared" si="23"/>
        <v>0</v>
      </c>
      <c r="J167" s="63">
        <f t="shared" si="23"/>
        <v>0</v>
      </c>
      <c r="K167" s="63">
        <f t="shared" si="23"/>
        <v>0</v>
      </c>
      <c r="L167" s="63">
        <f t="shared" si="23"/>
        <v>0</v>
      </c>
      <c r="M167" s="63">
        <f t="shared" si="23"/>
        <v>0</v>
      </c>
      <c r="N167" s="63">
        <f t="shared" si="23"/>
        <v>0</v>
      </c>
      <c r="O167" s="63">
        <f t="shared" si="23"/>
        <v>0</v>
      </c>
      <c r="P167" s="63">
        <f t="shared" si="23"/>
        <v>0</v>
      </c>
      <c r="Q167" s="63">
        <f t="shared" si="23"/>
        <v>0</v>
      </c>
      <c r="R167" s="63">
        <f t="shared" si="23"/>
        <v>0</v>
      </c>
      <c r="S167" s="63">
        <f t="shared" si="23"/>
        <v>0</v>
      </c>
      <c r="T167" s="63">
        <f t="shared" si="23"/>
        <v>0</v>
      </c>
      <c r="U167" s="64"/>
      <c r="V167" s="64">
        <f>SUM(V2:V166)</f>
        <v>0</v>
      </c>
      <c r="W167" s="64">
        <f>SUM(W2:W166)</f>
        <v>0</v>
      </c>
      <c r="X167" s="64">
        <f>SUM(X2:X166)</f>
        <v>0</v>
      </c>
      <c r="Y167" s="64">
        <f>SUM(Y2:Y166)</f>
        <v>0</v>
      </c>
      <c r="Z167" s="64">
        <f>SUM(Z2:Z166)</f>
        <v>0</v>
      </c>
      <c r="AA167" s="64">
        <f>SUM(AA2:AA165)</f>
        <v>0</v>
      </c>
      <c r="AB167" s="64">
        <f>SUM(AB2:AB165)</f>
        <v>0</v>
      </c>
      <c r="AC167" s="64">
        <f>SUM(AC2:AC165)</f>
        <v>0</v>
      </c>
      <c r="AD167" s="64">
        <f>SUM(AD2:AD165)</f>
        <v>0</v>
      </c>
      <c r="AE167" s="64">
        <f>SUM(AE2:AE166)</f>
        <v>0</v>
      </c>
      <c r="AF167" s="64">
        <f>SUM(AF2:AF166)</f>
        <v>0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autoFilter ref="A1:X103" xr:uid="{00000000-0009-0000-0000-000008000000}">
    <sortState xmlns:xlrd2="http://schemas.microsoft.com/office/spreadsheetml/2017/richdata2" ref="A2:S176">
      <sortCondition ref="A1:A176"/>
    </sortState>
  </autoFilter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</sheetPr>
  <dimension ref="A1:AG172"/>
  <sheetViews>
    <sheetView zoomScale="80" zoomScaleNormal="80" workbookViewId="0">
      <pane xSplit="2" ySplit="1" topLeftCell="Q2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 t="e">
        <f>VLOOKUP($A2,'END BUDGET'!$A$1:$AF$168,4,FALSE)-VLOOKUP($A2,EXPENDITURES!$A$1:$AF$168,4,FALSE)-VLOOKUP($A2,ROLLOVER!$A$1:$AF$168,4,FALSE)</f>
        <v>#REF!</v>
      </c>
      <c r="E2" s="57" t="e">
        <f>SUM(D2)</f>
        <v>#REF!</v>
      </c>
      <c r="F2" s="42" t="e">
        <f>VLOOKUP($A2,'END BUDGET'!$A$1:$AF$168,6,FALSE)-VLOOKUP($A2,EXPENDITURES!$A$1:$AF$168,6,FALSE)-VLOOKUP($A2,ROLLOVER!$A$1:$AF$168,6,FALSE)</f>
        <v>#REF!</v>
      </c>
      <c r="G2" s="42" t="e">
        <f>VLOOKUP($A2,'END BUDGET'!$A$1:$AF$168,7,FALSE)-VLOOKUP($A2,EXPENDITURES!$A$1:$AF$168,7,FALSE)-VLOOKUP($A2,ROLLOVER!$A$1:$AF$168,7,FALSE)</f>
        <v>#REF!</v>
      </c>
      <c r="H2" s="42" t="e">
        <f>VLOOKUP($A2,'END BUDGET'!$A$1:$AF$168,8,FALSE)-VLOOKUP($A2,EXPENDITURES!$A$1:$AF$168,8,FALSE)-VLOOKUP($A2,ROLLOVER!$A$1:$AF$168,8,FALSE)</f>
        <v>#REF!</v>
      </c>
      <c r="I2" s="57" t="e">
        <f>SUM(F2:H2)</f>
        <v>#REF!</v>
      </c>
      <c r="J2" s="42" t="e">
        <f>VLOOKUP($A2,'END BUDGET'!$A$1:$AF$168,10,FALSE)-VLOOKUP($A2,EXPENDITURES!$A$1:$AF$168,10,FALSE)-VLOOKUP($A2,ROLLOVER!$A$1:$AF$168,10,FALSE)</f>
        <v>#REF!</v>
      </c>
      <c r="K2" s="42" t="e">
        <f>VLOOKUP($A2,'END BUDGET'!$A$1:$AF$168,11,FALSE)-VLOOKUP($A2,EXPENDITURES!$A$1:$AF$168,11,FALSE)-VLOOKUP($A2,ROLLOVER!$A$1:$AF$168,11,FALSE)</f>
        <v>#REF!</v>
      </c>
      <c r="L2" s="42" t="e">
        <f>VLOOKUP($A2,'END BUDGET'!$A$1:$AF$168,12,FALSE)-VLOOKUP($A2,EXPENDITURES!$A$1:$AF$168,12,FALSE)-VLOOKUP($A2,ROLLOVER!$A$1:$AF$168,12,FALSE)</f>
        <v>#REF!</v>
      </c>
      <c r="M2" s="57" t="e">
        <f>SUM(J2:L2)</f>
        <v>#REF!</v>
      </c>
      <c r="N2" s="42" t="e">
        <f>VLOOKUP($A2,'END BUDGET'!$A$1:$AF$168,14,FALSE)-VLOOKUP($A2,EXPENDITURES!$A$1:$AF$168,14,FALSE)-VLOOKUP($A2,ROLLOVER!$A$1:$AF$168,14,FALSE)</f>
        <v>#REF!</v>
      </c>
      <c r="O2" s="42" t="e">
        <f>VLOOKUP($A2,'END BUDGET'!$A$1:$AF$168,15,FALSE)-VLOOKUP($A2,EXPENDITURES!$A$1:$AF$168,15,FALSE)-VLOOKUP($A2,ROLLOVER!$A$1:$AF$168,15,FALSE)</f>
        <v>#REF!</v>
      </c>
      <c r="P2" s="57" t="e">
        <f>SUM(N2:O2)</f>
        <v>#REF!</v>
      </c>
      <c r="Q2" s="42" t="e">
        <f>VLOOKUP($A2,'END BUDGET'!$A$1:$AF$168,17,FALSE)-VLOOKUP($A2,EXPENDITURES!$A$1:$AF$168,17,FALSE)-VLOOKUP($A2,ROLLOVER!$A$1:$AF$168,17,FALSE)</f>
        <v>#REF!</v>
      </c>
      <c r="R2" s="42" t="e">
        <f>VLOOKUP($A2,'END BUDGET'!$A$1:$AF$168,18,FALSE)-VLOOKUP($A2,EXPENDITURES!$A$1:$AF$168,18,FALSE)-VLOOKUP($A2,ROLLOVER!$A$1:$AF$168,18,FALSE)</f>
        <v>#REF!</v>
      </c>
      <c r="S2" s="57" t="e">
        <f>SUM(Q2:R2)</f>
        <v>#REF!</v>
      </c>
      <c r="T2" s="58" t="e">
        <f>E2+I2+M2+P2+S2</f>
        <v>#REF!</v>
      </c>
      <c r="U2" s="42" t="e">
        <f>VLOOKUP($A2,'END BUDGET'!$A$1:$AF$168,22,FALSE)-VLOOKUP($A2,EXPENDITURES!$A$1:$AF$168,22,FALSE)-VLOOKUP($A2,ROLLOVER!$A$1:$AF$168,22,FALSE)</f>
        <v>#REF!</v>
      </c>
      <c r="V2" s="42" t="e">
        <f>VLOOKUP($A2,'END BUDGET'!$A$1:$AF$168,23,FALSE)-VLOOKUP($A2,EXPENDITURES!$A$1:$AF$168,23,FALSE)-VLOOKUP($A2,ROLLOVER!$A$1:$AF$168,23,FALSE)</f>
        <v>#REF!</v>
      </c>
      <c r="W2" s="42" t="e">
        <f>VLOOKUP($A2,'END BUDGET'!$A$1:$AF$168,24,FALSE)-VLOOKUP($A2,EXPENDITURES!$A$1:$AF$168,24,FALSE)-VLOOKUP($A2,ROLLOVER!$A$1:$AF$168,24,FALSE)</f>
        <v>#REF!</v>
      </c>
      <c r="X2" s="42" t="e">
        <f>VLOOKUP($A2,'END BUDGET'!$A$1:$AF$168,25,FALSE)-VLOOKUP($A2,EXPENDITURES!$A$1:$AF$168,25,FALSE)-VLOOKUP($A2,ROLLOVER!$A$1:$AF$168,25,FALSE)</f>
        <v>#REF!</v>
      </c>
      <c r="Y2" s="42" t="e">
        <f>VLOOKUP($A2,'END BUDGET'!$A$1:$AF$168,26,FALSE)-VLOOKUP($A2,EXPENDITURES!$A$1:$AF$168,26,FALSE)-VLOOKUP($A2,ROLLOVER!$A$1:$AF$168,26,FALSE)</f>
        <v>#REF!</v>
      </c>
      <c r="Z2" s="42" t="e">
        <f>VLOOKUP($A2,'END BUDGET'!$A$1:$AF$168,27,FALSE)-VLOOKUP($A2,EXPENDITURES!$A$1:$AF$168,27,FALSE)-VLOOKUP($A2,ROLLOVER!$A$1:$AF$168,27,FALSE)</f>
        <v>#REF!</v>
      </c>
      <c r="AA2" s="42" t="e">
        <f>VLOOKUP($A2,'END BUDGET'!$A$1:$AF$168,28,FALSE)-VLOOKUP($A2,EXPENDITURES!$A$1:$AF$168,28,FALSE)-VLOOKUP($A2,ROLLOVER!$A$1:$AF$168,28,FALSE)</f>
        <v>#REF!</v>
      </c>
      <c r="AB2" s="42" t="e">
        <f>VLOOKUP($A2,'END BUDGET'!$A$1:$AF$168,29,FALSE)-VLOOKUP($A2,EXPENDITURES!$A$1:$AF$168,29,FALSE)-VLOOKUP($A2,ROLLOVER!$A$1:$AF$168,29,FALSE)</f>
        <v>#REF!</v>
      </c>
      <c r="AC2" s="42" t="e">
        <f>VLOOKUP($A2,'END BUDGET'!$A$1:$AF$168,30,FALSE)-VLOOKUP($A2,EXPENDITURES!$A$1:$AF$168,30,FALSE)-VLOOKUP($A2,ROLLOVER!$A$1:$AF$168,30,FALSE)</f>
        <v>#REF!</v>
      </c>
      <c r="AD2" s="42" t="e">
        <f>VLOOKUP($A2,'END BUDGET'!$A$1:$AF$168,31,FALSE)-VLOOKUP($A2,EXPENDITURES!$A$1:$AF$168,31,FALSE)-VLOOKUP($A2,ROLLOVER!$A$1:$AF$168,31,FALSE)</f>
        <v>#REF!</v>
      </c>
      <c r="AE2" s="42" t="e">
        <f>VLOOKUP($A2,'END BUDGET'!$A$1:$AF$168,33,FALSE)-VLOOKUP($A2,EXPENDITURES!$A$1:$AF$168,33,FALSE)-VLOOKUP($A2,ROLLOVER!$A$1:$AF$168,33,FALSE)</f>
        <v>#REF!</v>
      </c>
      <c r="AF2" s="35" t="e">
        <f>SUM(T2:AE2)</f>
        <v>#REF!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 t="e">
        <f>SUM(D2:D165)</f>
        <v>#REF!</v>
      </c>
      <c r="E167" s="63" t="e">
        <f t="shared" ref="E167:T167" si="23">SUM(E2:E165)</f>
        <v>#REF!</v>
      </c>
      <c r="F167" s="63" t="e">
        <f t="shared" si="23"/>
        <v>#REF!</v>
      </c>
      <c r="G167" s="63" t="e">
        <f t="shared" si="23"/>
        <v>#REF!</v>
      </c>
      <c r="H167" s="63" t="e">
        <f t="shared" si="23"/>
        <v>#REF!</v>
      </c>
      <c r="I167" s="63" t="e">
        <f t="shared" si="23"/>
        <v>#REF!</v>
      </c>
      <c r="J167" s="63" t="e">
        <f t="shared" si="23"/>
        <v>#REF!</v>
      </c>
      <c r="K167" s="63" t="e">
        <f t="shared" si="23"/>
        <v>#REF!</v>
      </c>
      <c r="L167" s="63" t="e">
        <f t="shared" si="23"/>
        <v>#REF!</v>
      </c>
      <c r="M167" s="63" t="e">
        <f t="shared" si="23"/>
        <v>#REF!</v>
      </c>
      <c r="N167" s="63" t="e">
        <f t="shared" si="23"/>
        <v>#REF!</v>
      </c>
      <c r="O167" s="63" t="e">
        <f t="shared" si="23"/>
        <v>#REF!</v>
      </c>
      <c r="P167" s="63" t="e">
        <f t="shared" si="23"/>
        <v>#REF!</v>
      </c>
      <c r="Q167" s="63" t="e">
        <f t="shared" si="23"/>
        <v>#REF!</v>
      </c>
      <c r="R167" s="63" t="e">
        <f t="shared" si="23"/>
        <v>#REF!</v>
      </c>
      <c r="S167" s="63" t="e">
        <f t="shared" si="23"/>
        <v>#REF!</v>
      </c>
      <c r="T167" s="63" t="e">
        <f t="shared" si="23"/>
        <v>#REF!</v>
      </c>
      <c r="U167" s="64"/>
      <c r="V167" s="64" t="e">
        <f>SUM(V2:V166)</f>
        <v>#REF!</v>
      </c>
      <c r="W167" s="64" t="e">
        <f>SUM(W2:W166)</f>
        <v>#REF!</v>
      </c>
      <c r="X167" s="64" t="e">
        <f>SUM(X2:X166)</f>
        <v>#REF!</v>
      </c>
      <c r="Y167" s="64" t="e">
        <f>SUM(Y2:Y166)</f>
        <v>#REF!</v>
      </c>
      <c r="Z167" s="64" t="e">
        <f>SUM(Z2:Z166)</f>
        <v>#REF!</v>
      </c>
      <c r="AA167" s="64" t="e">
        <f>SUM(AA2:AA165)</f>
        <v>#REF!</v>
      </c>
      <c r="AB167" s="64" t="e">
        <f>SUM(AB2:AB165)</f>
        <v>#REF!</v>
      </c>
      <c r="AC167" s="64" t="e">
        <f>SUM(AC2:AC165)</f>
        <v>#REF!</v>
      </c>
      <c r="AD167" s="64" t="e">
        <f>SUM(AD2:AD165)</f>
        <v>#REF!</v>
      </c>
      <c r="AE167" s="64" t="e">
        <f>SUM(AE2:AE166)</f>
        <v>#REF!</v>
      </c>
      <c r="AF167" s="64" t="e">
        <f>SUM(AF2:AF166)</f>
        <v>#REF!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autoFilter ref="A1:X96" xr:uid="{00000000-0009-0000-0000-00000F000000}">
    <sortState xmlns:xlrd2="http://schemas.microsoft.com/office/spreadsheetml/2017/richdata2" ref="A2:S176">
      <sortCondition ref="A1:A176"/>
    </sortState>
  </autoFilter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3E4D-4C58-4286-8E95-C27C7727548B}">
  <sheetPr>
    <tabColor theme="7" tint="0.59999389629810485"/>
  </sheetPr>
  <dimension ref="A1:AG172"/>
  <sheetViews>
    <sheetView zoomScale="80" zoomScaleNormal="80" workbookViewId="0">
      <pane xSplit="2" ySplit="1" topLeftCell="Q2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/>
      <c r="E2" s="57">
        <f>SUM(D2)</f>
        <v>0</v>
      </c>
      <c r="F2" s="42"/>
      <c r="G2" s="42"/>
      <c r="H2" s="42"/>
      <c r="I2" s="57">
        <f>SUM(F2:H2)</f>
        <v>0</v>
      </c>
      <c r="J2" s="42"/>
      <c r="K2" s="42"/>
      <c r="L2" s="42"/>
      <c r="M2" s="57">
        <f>SUM(J2:L2)</f>
        <v>0</v>
      </c>
      <c r="N2" s="42"/>
      <c r="O2" s="42"/>
      <c r="P2" s="57">
        <f>SUM(N2:O2)</f>
        <v>0</v>
      </c>
      <c r="Q2" s="42"/>
      <c r="R2" s="42"/>
      <c r="S2" s="57">
        <f>SUM(Q2:R2)</f>
        <v>0</v>
      </c>
      <c r="T2" s="58">
        <f>E2+I2+M2+P2+S2</f>
        <v>0</v>
      </c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35">
        <f>SUM(T2:AE2)</f>
        <v>0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>
        <f>SUM(D2:D165)</f>
        <v>0</v>
      </c>
      <c r="E167" s="63">
        <f t="shared" ref="E167:T167" si="23">SUM(E2:E165)</f>
        <v>0</v>
      </c>
      <c r="F167" s="63">
        <f t="shared" si="23"/>
        <v>0</v>
      </c>
      <c r="G167" s="63">
        <f t="shared" si="23"/>
        <v>0</v>
      </c>
      <c r="H167" s="63">
        <f t="shared" si="23"/>
        <v>0</v>
      </c>
      <c r="I167" s="63">
        <f t="shared" si="23"/>
        <v>0</v>
      </c>
      <c r="J167" s="63">
        <f t="shared" si="23"/>
        <v>0</v>
      </c>
      <c r="K167" s="63">
        <f t="shared" si="23"/>
        <v>0</v>
      </c>
      <c r="L167" s="63">
        <f t="shared" si="23"/>
        <v>0</v>
      </c>
      <c r="M167" s="63">
        <f t="shared" si="23"/>
        <v>0</v>
      </c>
      <c r="N167" s="63">
        <f t="shared" si="23"/>
        <v>0</v>
      </c>
      <c r="O167" s="63">
        <f t="shared" si="23"/>
        <v>0</v>
      </c>
      <c r="P167" s="63">
        <f t="shared" si="23"/>
        <v>0</v>
      </c>
      <c r="Q167" s="63">
        <f t="shared" si="23"/>
        <v>0</v>
      </c>
      <c r="R167" s="63">
        <f t="shared" si="23"/>
        <v>0</v>
      </c>
      <c r="S167" s="63">
        <f t="shared" si="23"/>
        <v>0</v>
      </c>
      <c r="T167" s="63">
        <f t="shared" si="23"/>
        <v>0</v>
      </c>
      <c r="U167" s="64"/>
      <c r="V167" s="64">
        <f>SUM(V2:V166)</f>
        <v>0</v>
      </c>
      <c r="W167" s="64">
        <f>SUM(W2:W166)</f>
        <v>0</v>
      </c>
      <c r="X167" s="64">
        <f>SUM(X2:X166)</f>
        <v>0</v>
      </c>
      <c r="Y167" s="64">
        <f>SUM(Y2:Y166)</f>
        <v>0</v>
      </c>
      <c r="Z167" s="64">
        <f>SUM(Z2:Z166)</f>
        <v>0</v>
      </c>
      <c r="AA167" s="64">
        <f>SUM(AA2:AA165)</f>
        <v>0</v>
      </c>
      <c r="AB167" s="64">
        <f>SUM(AB2:AB165)</f>
        <v>0</v>
      </c>
      <c r="AC167" s="64">
        <f>SUM(AC2:AC165)</f>
        <v>0</v>
      </c>
      <c r="AD167" s="64">
        <f>SUM(AD2:AD165)</f>
        <v>0</v>
      </c>
      <c r="AE167" s="64">
        <f>SUM(AE2:AE166)</f>
        <v>0</v>
      </c>
      <c r="AF167" s="64">
        <f>SUM(AF2:AF166)</f>
        <v>0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autoFilter ref="A1:X96" xr:uid="{00000000-0009-0000-0000-00000F000000}">
    <sortState xmlns:xlrd2="http://schemas.microsoft.com/office/spreadsheetml/2017/richdata2" ref="A2:S176">
      <sortCondition ref="A1:A176"/>
    </sortState>
  </autoFilter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499984740745262"/>
  </sheetPr>
  <dimension ref="A1:AG172"/>
  <sheetViews>
    <sheetView zoomScale="80" zoomScaleNormal="80" workbookViewId="0">
      <pane xSplit="2" ySplit="1" topLeftCell="C2" activePane="bottomRight" state="frozen"/>
      <selection activeCell="AI171" sqref="AI171"/>
      <selection pane="topRight" activeCell="AI171" sqref="AI171"/>
      <selection pane="bottomLeft" activeCell="AI171" sqref="AI171"/>
      <selection pane="bottomRight" activeCell="AI171" sqref="AI171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20" width="18.85546875" style="18" customWidth="1"/>
    <col min="21" max="21" width="16.42578125" style="18" customWidth="1"/>
    <col min="22" max="22" width="14.85546875" style="18" customWidth="1"/>
    <col min="23" max="23" width="13.42578125" style="18" bestFit="1" customWidth="1"/>
    <col min="24" max="24" width="15.140625" style="18" bestFit="1" customWidth="1"/>
    <col min="25" max="25" width="15.5703125" style="18" bestFit="1" customWidth="1"/>
    <col min="26" max="26" width="15.85546875" style="18" bestFit="1" customWidth="1"/>
    <col min="27" max="27" width="15.140625" style="18" customWidth="1"/>
    <col min="28" max="29" width="15.140625" style="18" bestFit="1" customWidth="1"/>
    <col min="30" max="30" width="16.42578125" style="18" bestFit="1" customWidth="1"/>
    <col min="31" max="31" width="12.7109375" style="18" customWidth="1"/>
    <col min="32" max="32" width="17.28515625" style="18" bestFit="1" customWidth="1"/>
    <col min="33" max="16384" width="9.140625" style="18"/>
  </cols>
  <sheetData>
    <row r="1" spans="1:32" ht="36" customHeight="1">
      <c r="A1" s="5" t="s">
        <v>176</v>
      </c>
      <c r="B1" s="2" t="s">
        <v>177</v>
      </c>
      <c r="C1" s="15" t="s">
        <v>178</v>
      </c>
      <c r="D1" s="50" t="s">
        <v>365</v>
      </c>
      <c r="E1" s="38" t="s">
        <v>366</v>
      </c>
      <c r="F1" s="50" t="s">
        <v>367</v>
      </c>
      <c r="G1" s="50" t="s">
        <v>368</v>
      </c>
      <c r="H1" s="50" t="s">
        <v>369</v>
      </c>
      <c r="I1" s="38" t="s">
        <v>370</v>
      </c>
      <c r="J1" s="50" t="s">
        <v>371</v>
      </c>
      <c r="K1" s="50" t="s">
        <v>372</v>
      </c>
      <c r="L1" s="50" t="s">
        <v>373</v>
      </c>
      <c r="M1" s="38" t="s">
        <v>374</v>
      </c>
      <c r="N1" s="50" t="s">
        <v>375</v>
      </c>
      <c r="O1" s="50" t="s">
        <v>376</v>
      </c>
      <c r="P1" s="38" t="s">
        <v>377</v>
      </c>
      <c r="Q1" s="50" t="s">
        <v>378</v>
      </c>
      <c r="R1" s="50" t="s">
        <v>379</v>
      </c>
      <c r="S1" s="38" t="s">
        <v>380</v>
      </c>
      <c r="T1" s="49" t="s">
        <v>381</v>
      </c>
      <c r="U1" s="48" t="s">
        <v>364</v>
      </c>
      <c r="V1" s="45" t="s">
        <v>251</v>
      </c>
      <c r="W1" s="45" t="s">
        <v>359</v>
      </c>
      <c r="X1" s="45" t="s">
        <v>360</v>
      </c>
      <c r="Y1" s="15" t="s">
        <v>357</v>
      </c>
      <c r="Z1" s="15" t="s">
        <v>358</v>
      </c>
      <c r="AA1" s="15" t="s">
        <v>353</v>
      </c>
      <c r="AB1" s="46" t="s">
        <v>361</v>
      </c>
      <c r="AC1" s="47" t="s">
        <v>362</v>
      </c>
      <c r="AD1" s="47" t="s">
        <v>363</v>
      </c>
      <c r="AE1" s="39" t="s">
        <v>355</v>
      </c>
      <c r="AF1" s="16" t="s">
        <v>179</v>
      </c>
    </row>
    <row r="2" spans="1:32">
      <c r="A2" s="7" t="s">
        <v>1</v>
      </c>
      <c r="B2" s="8" t="s">
        <v>180</v>
      </c>
      <c r="C2" s="26" t="s">
        <v>181</v>
      </c>
      <c r="D2" s="42" t="e">
        <f>VLOOKUP($A2,'END BUDGET'!$A$1:$AF$168,4,FALSE)-VLOOKUP($A2,EXPENDITURES!$A$1:$AF$168,4,FALSE)-VLOOKUP($A2,ROLLOVER!$A$1:$AF$168,4,FALSE)-VLOOKUP($A2,'REFUND REC''D'!$A$1:$AF$168,4,FALSE)</f>
        <v>#REF!</v>
      </c>
      <c r="E2" s="57" t="e">
        <f>SUM(D2)</f>
        <v>#REF!</v>
      </c>
      <c r="F2" s="42" t="e">
        <f>VLOOKUP($A2,'END BUDGET'!$A$1:$AF$168,6,FALSE)-VLOOKUP($A2,EXPENDITURES!$A$1:$AF$168,6,FALSE)-VLOOKUP($A2,ROLLOVER!$A$1:$AF$168,6,FALSE)</f>
        <v>#REF!</v>
      </c>
      <c r="G2" s="42" t="e">
        <f>VLOOKUP($A2,'END BUDGET'!$A$1:$AF$168,7,FALSE)-VLOOKUP($A2,EXPENDITURES!$A$1:$AF$168,7,FALSE)-VLOOKUP($A2,ROLLOVER!$A$1:$AF$168,7,FALSE)</f>
        <v>#REF!</v>
      </c>
      <c r="H2" s="42" t="e">
        <f>VLOOKUP($A2,'END BUDGET'!$A$1:$AF$168,8,FALSE)-VLOOKUP($A2,EXPENDITURES!$A$1:$AF$168,8,FALSE)-VLOOKUP($A2,ROLLOVER!$A$1:$AF$168,8,FALSE)</f>
        <v>#REF!</v>
      </c>
      <c r="I2" s="57" t="e">
        <f>SUM(F2:H2)</f>
        <v>#REF!</v>
      </c>
      <c r="J2" s="42" t="e">
        <f>VLOOKUP($A2,'END BUDGET'!$A$1:$AF$168,10,FALSE)-VLOOKUP($A2,EXPENDITURES!$A$1:$AF$168,10,FALSE)-VLOOKUP($A2,ROLLOVER!$A$1:$AF$168,10,FALSE)</f>
        <v>#REF!</v>
      </c>
      <c r="K2" s="42" t="e">
        <f>VLOOKUP($A2,'END BUDGET'!$A$1:$AF$168,11,FALSE)-VLOOKUP($A2,EXPENDITURES!$A$1:$AF$168,11,FALSE)-VLOOKUP($A2,ROLLOVER!$A$1:$AF$168,11,FALSE)</f>
        <v>#REF!</v>
      </c>
      <c r="L2" s="42" t="e">
        <f>VLOOKUP($A2,'END BUDGET'!$A$1:$AF$168,12,FALSE)-VLOOKUP($A2,EXPENDITURES!$A$1:$AF$168,12,FALSE)-VLOOKUP($A2,ROLLOVER!$A$1:$AF$168,12,FALSE)</f>
        <v>#REF!</v>
      </c>
      <c r="M2" s="57" t="e">
        <f>SUM(J2:L2)</f>
        <v>#REF!</v>
      </c>
      <c r="N2" s="42" t="e">
        <f>VLOOKUP($A2,'END BUDGET'!$A$1:$AF$168,14,FALSE)-VLOOKUP($A2,EXPENDITURES!$A$1:$AF$168,14,FALSE)-VLOOKUP($A2,ROLLOVER!$A$1:$AF$168,14,FALSE)</f>
        <v>#REF!</v>
      </c>
      <c r="O2" s="42" t="e">
        <f>VLOOKUP($A2,'END BUDGET'!$A$1:$AF$168,15,FALSE)-VLOOKUP($A2,EXPENDITURES!$A$1:$AF$168,15,FALSE)-VLOOKUP($A2,ROLLOVER!$A$1:$AF$168,15,FALSE)</f>
        <v>#REF!</v>
      </c>
      <c r="P2" s="57" t="e">
        <f>SUM(N2:O2)</f>
        <v>#REF!</v>
      </c>
      <c r="Q2" s="42" t="e">
        <f>VLOOKUP($A2,'END BUDGET'!$A$1:$AF$168,17,FALSE)-VLOOKUP($A2,EXPENDITURES!$A$1:$AF$168,17,FALSE)-VLOOKUP($A2,ROLLOVER!$A$1:$AF$168,17,FALSE)</f>
        <v>#REF!</v>
      </c>
      <c r="R2" s="42" t="e">
        <f>VLOOKUP($A2,'END BUDGET'!$A$1:$AF$168,18,FALSE)-VLOOKUP($A2,EXPENDITURES!$A$1:$AF$168,18,FALSE)-VLOOKUP($A2,ROLLOVER!$A$1:$AF$168,18,FALSE)</f>
        <v>#REF!</v>
      </c>
      <c r="S2" s="57" t="e">
        <f>SUM(Q2:R2)</f>
        <v>#REF!</v>
      </c>
      <c r="T2" s="58" t="e">
        <f>E2+I2+M2+P2+S2</f>
        <v>#REF!</v>
      </c>
      <c r="U2" s="42" t="e">
        <f>VLOOKUP($A2,'END BUDGET'!$A$1:$AF$168,22,FALSE)-VLOOKUP($A2,EXPENDITURES!$A$1:$AF$168,22,FALSE)-VLOOKUP($A2,ROLLOVER!$A$1:$AF$168,22,FALSE)</f>
        <v>#REF!</v>
      </c>
      <c r="V2" s="42" t="e">
        <f>VLOOKUP($A2,'END BUDGET'!$A$1:$AF$168,23,FALSE)-VLOOKUP($A2,EXPENDITURES!$A$1:$AF$168,23,FALSE)-VLOOKUP($A2,ROLLOVER!$A$1:$AF$168,23,FALSE)</f>
        <v>#REF!</v>
      </c>
      <c r="W2" s="42" t="e">
        <f>VLOOKUP($A2,'END BUDGET'!$A$1:$AF$168,24,FALSE)-VLOOKUP($A2,EXPENDITURES!$A$1:$AF$168,24,FALSE)-VLOOKUP($A2,ROLLOVER!$A$1:$AF$168,24,FALSE)</f>
        <v>#REF!</v>
      </c>
      <c r="X2" s="42" t="e">
        <f>VLOOKUP($A2,'END BUDGET'!$A$1:$AF$168,25,FALSE)-VLOOKUP($A2,EXPENDITURES!$A$1:$AF$168,25,FALSE)-VLOOKUP($A2,ROLLOVER!$A$1:$AF$168,25,FALSE)</f>
        <v>#REF!</v>
      </c>
      <c r="Y2" s="42" t="e">
        <f>VLOOKUP($A2,'END BUDGET'!$A$1:$AF$168,26,FALSE)-VLOOKUP($A2,EXPENDITURES!$A$1:$AF$168,26,FALSE)-VLOOKUP($A2,ROLLOVER!$A$1:$AF$168,26,FALSE)</f>
        <v>#REF!</v>
      </c>
      <c r="Z2" s="42" t="e">
        <f>VLOOKUP($A2,'END BUDGET'!$A$1:$AF$168,27,FALSE)-VLOOKUP($A2,EXPENDITURES!$A$1:$AF$168,27,FALSE)-VLOOKUP($A2,ROLLOVER!$A$1:$AF$168,27,FALSE)</f>
        <v>#REF!</v>
      </c>
      <c r="AA2" s="42" t="e">
        <f>VLOOKUP($A2,'END BUDGET'!$A$1:$AF$168,28,FALSE)-VLOOKUP($A2,EXPENDITURES!$A$1:$AF$168,28,FALSE)-VLOOKUP($A2,ROLLOVER!$A$1:$AF$168,28,FALSE)</f>
        <v>#REF!</v>
      </c>
      <c r="AB2" s="42" t="e">
        <f>VLOOKUP($A2,'END BUDGET'!$A$1:$AF$168,29,FALSE)-VLOOKUP($A2,EXPENDITURES!$A$1:$AF$168,29,FALSE)-VLOOKUP($A2,ROLLOVER!$A$1:$AF$168,29,FALSE)</f>
        <v>#REF!</v>
      </c>
      <c r="AC2" s="42" t="e">
        <f>VLOOKUP($A2,'END BUDGET'!$A$1:$AF$168,30,FALSE)-VLOOKUP($A2,EXPENDITURES!$A$1:$AF$168,30,FALSE)-VLOOKUP($A2,ROLLOVER!$A$1:$AF$168,30,FALSE)</f>
        <v>#REF!</v>
      </c>
      <c r="AD2" s="42" t="e">
        <f>VLOOKUP($A2,'END BUDGET'!$A$1:$AF$168,31,FALSE)-VLOOKUP($A2,EXPENDITURES!$A$1:$AF$168,31,FALSE)-VLOOKUP($A2,ROLLOVER!$A$1:$AF$168,31,FALSE)</f>
        <v>#REF!</v>
      </c>
      <c r="AE2" s="42" t="e">
        <f>VLOOKUP($A2,'END BUDGET'!$A$1:$AF$168,33,FALSE)-VLOOKUP($A2,EXPENDITURES!$A$1:$AF$168,33,FALSE)-VLOOKUP($A2,ROLLOVER!$A$1:$AF$168,33,FALSE)</f>
        <v>#REF!</v>
      </c>
      <c r="AF2" s="35" t="e">
        <f>SUM(T2:AE2)</f>
        <v>#REF!</v>
      </c>
    </row>
    <row r="3" spans="1:32">
      <c r="A3" s="7" t="s">
        <v>2</v>
      </c>
      <c r="B3" s="8" t="s">
        <v>182</v>
      </c>
      <c r="C3" s="32" t="s">
        <v>183</v>
      </c>
      <c r="D3" s="42"/>
      <c r="E3" s="57">
        <f t="shared" ref="E3:E66" si="0">SUM(D3)</f>
        <v>0</v>
      </c>
      <c r="F3" s="42"/>
      <c r="G3" s="42"/>
      <c r="H3" s="42"/>
      <c r="I3" s="57">
        <f t="shared" ref="I3:I66" si="1">SUM(F3:H3)</f>
        <v>0</v>
      </c>
      <c r="J3" s="42"/>
      <c r="K3" s="42"/>
      <c r="L3" s="42"/>
      <c r="M3" s="57">
        <f t="shared" ref="M3:M66" si="2">SUM(J3:L3)</f>
        <v>0</v>
      </c>
      <c r="N3" s="42"/>
      <c r="O3" s="42"/>
      <c r="P3" s="57">
        <f t="shared" ref="P3:P66" si="3">SUM(N3:O3)</f>
        <v>0</v>
      </c>
      <c r="Q3" s="42"/>
      <c r="R3" s="42"/>
      <c r="S3" s="57">
        <f t="shared" ref="S3:S66" si="4">SUM(Q3:R3)</f>
        <v>0</v>
      </c>
      <c r="T3" s="58">
        <f t="shared" ref="T3:T66" si="5">E3+I3+M3+P3+S3</f>
        <v>0</v>
      </c>
      <c r="U3" s="43"/>
      <c r="V3" s="9"/>
      <c r="W3" s="9"/>
      <c r="X3" s="9"/>
      <c r="Y3" s="9"/>
      <c r="Z3" s="9"/>
      <c r="AA3" s="43"/>
      <c r="AB3" s="9"/>
      <c r="AC3" s="43"/>
      <c r="AD3" s="43"/>
      <c r="AE3" s="43"/>
      <c r="AF3" s="35">
        <f t="shared" ref="AF3:AF34" si="6">SUM(T3:AD3)</f>
        <v>0</v>
      </c>
    </row>
    <row r="4" spans="1:32">
      <c r="A4" s="7" t="s">
        <v>4</v>
      </c>
      <c r="B4" s="8" t="s">
        <v>184</v>
      </c>
      <c r="C4" s="27" t="s">
        <v>185</v>
      </c>
      <c r="D4" s="42"/>
      <c r="E4" s="57">
        <f t="shared" si="0"/>
        <v>0</v>
      </c>
      <c r="F4" s="42"/>
      <c r="G4" s="42"/>
      <c r="H4" s="42"/>
      <c r="I4" s="57">
        <f t="shared" si="1"/>
        <v>0</v>
      </c>
      <c r="J4" s="42"/>
      <c r="K4" s="42"/>
      <c r="L4" s="42"/>
      <c r="M4" s="57">
        <f t="shared" si="2"/>
        <v>0</v>
      </c>
      <c r="N4" s="42"/>
      <c r="O4" s="42"/>
      <c r="P4" s="57">
        <f t="shared" si="3"/>
        <v>0</v>
      </c>
      <c r="Q4" s="42"/>
      <c r="R4" s="42"/>
      <c r="S4" s="57">
        <f t="shared" si="4"/>
        <v>0</v>
      </c>
      <c r="T4" s="58">
        <f t="shared" si="5"/>
        <v>0</v>
      </c>
      <c r="U4" s="43"/>
      <c r="V4" s="9"/>
      <c r="W4" s="9"/>
      <c r="X4" s="9"/>
      <c r="Y4" s="9"/>
      <c r="Z4" s="9"/>
      <c r="AA4" s="43"/>
      <c r="AB4" s="9"/>
      <c r="AC4" s="43"/>
      <c r="AD4" s="43"/>
      <c r="AE4" s="43"/>
      <c r="AF4" s="35">
        <f t="shared" si="6"/>
        <v>0</v>
      </c>
    </row>
    <row r="5" spans="1:32">
      <c r="A5" s="24" t="s">
        <v>6</v>
      </c>
      <c r="B5" s="8" t="s">
        <v>186</v>
      </c>
      <c r="C5" s="28" t="s">
        <v>187</v>
      </c>
      <c r="D5" s="42"/>
      <c r="E5" s="57">
        <f t="shared" si="0"/>
        <v>0</v>
      </c>
      <c r="F5" s="42"/>
      <c r="G5" s="42"/>
      <c r="H5" s="42"/>
      <c r="I5" s="57">
        <f t="shared" si="1"/>
        <v>0</v>
      </c>
      <c r="J5" s="42"/>
      <c r="K5" s="42"/>
      <c r="L5" s="42"/>
      <c r="M5" s="57">
        <f t="shared" si="2"/>
        <v>0</v>
      </c>
      <c r="N5" s="42"/>
      <c r="O5" s="42"/>
      <c r="P5" s="57">
        <f t="shared" si="3"/>
        <v>0</v>
      </c>
      <c r="Q5" s="42"/>
      <c r="R5" s="42"/>
      <c r="S5" s="57">
        <f t="shared" si="4"/>
        <v>0</v>
      </c>
      <c r="T5" s="58">
        <f t="shared" si="5"/>
        <v>0</v>
      </c>
      <c r="U5" s="43"/>
      <c r="V5" s="9"/>
      <c r="W5" s="9"/>
      <c r="X5" s="9"/>
      <c r="Y5" s="9"/>
      <c r="Z5" s="9"/>
      <c r="AA5" s="43"/>
      <c r="AB5" s="9"/>
      <c r="AC5" s="43"/>
      <c r="AD5" s="43"/>
      <c r="AE5" s="43"/>
      <c r="AF5" s="35">
        <f t="shared" si="6"/>
        <v>0</v>
      </c>
    </row>
    <row r="6" spans="1:32">
      <c r="A6" s="7" t="s">
        <v>8</v>
      </c>
      <c r="B6" s="8" t="s">
        <v>188</v>
      </c>
      <c r="C6" s="27" t="s">
        <v>185</v>
      </c>
      <c r="D6" s="42"/>
      <c r="E6" s="57">
        <f t="shared" si="0"/>
        <v>0</v>
      </c>
      <c r="F6" s="42"/>
      <c r="G6" s="42"/>
      <c r="H6" s="42"/>
      <c r="I6" s="57">
        <f t="shared" si="1"/>
        <v>0</v>
      </c>
      <c r="J6" s="42"/>
      <c r="K6" s="42"/>
      <c r="L6" s="42"/>
      <c r="M6" s="57">
        <f t="shared" si="2"/>
        <v>0</v>
      </c>
      <c r="N6" s="42"/>
      <c r="O6" s="42"/>
      <c r="P6" s="57">
        <f t="shared" si="3"/>
        <v>0</v>
      </c>
      <c r="Q6" s="42"/>
      <c r="R6" s="42"/>
      <c r="S6" s="57">
        <f t="shared" si="4"/>
        <v>0</v>
      </c>
      <c r="T6" s="58">
        <f t="shared" si="5"/>
        <v>0</v>
      </c>
      <c r="U6" s="43"/>
      <c r="V6" s="9"/>
      <c r="W6" s="9"/>
      <c r="X6" s="9"/>
      <c r="Y6" s="9"/>
      <c r="Z6" s="9"/>
      <c r="AA6" s="43"/>
      <c r="AB6" s="9"/>
      <c r="AC6" s="43"/>
      <c r="AD6" s="43"/>
      <c r="AE6" s="43"/>
      <c r="AF6" s="35">
        <f t="shared" si="6"/>
        <v>0</v>
      </c>
    </row>
    <row r="7" spans="1:32">
      <c r="A7" s="7" t="s">
        <v>10</v>
      </c>
      <c r="B7" s="8" t="s">
        <v>189</v>
      </c>
      <c r="C7" s="33" t="s">
        <v>190</v>
      </c>
      <c r="D7" s="42"/>
      <c r="E7" s="57">
        <f t="shared" si="0"/>
        <v>0</v>
      </c>
      <c r="F7" s="42"/>
      <c r="G7" s="42"/>
      <c r="H7" s="42"/>
      <c r="I7" s="57">
        <f t="shared" si="1"/>
        <v>0</v>
      </c>
      <c r="J7" s="42"/>
      <c r="K7" s="42"/>
      <c r="L7" s="42"/>
      <c r="M7" s="57">
        <f t="shared" si="2"/>
        <v>0</v>
      </c>
      <c r="N7" s="42"/>
      <c r="O7" s="42"/>
      <c r="P7" s="57">
        <f t="shared" si="3"/>
        <v>0</v>
      </c>
      <c r="Q7" s="42"/>
      <c r="R7" s="42"/>
      <c r="S7" s="57">
        <f t="shared" si="4"/>
        <v>0</v>
      </c>
      <c r="T7" s="58">
        <f t="shared" si="5"/>
        <v>0</v>
      </c>
      <c r="U7" s="43"/>
      <c r="V7" s="9"/>
      <c r="W7" s="9"/>
      <c r="X7" s="9"/>
      <c r="Y7" s="9"/>
      <c r="Z7" s="9"/>
      <c r="AA7" s="43"/>
      <c r="AB7" s="9"/>
      <c r="AC7" s="43"/>
      <c r="AD7" s="43"/>
      <c r="AE7" s="43"/>
      <c r="AF7" s="35">
        <f t="shared" si="6"/>
        <v>0</v>
      </c>
    </row>
    <row r="8" spans="1:32">
      <c r="A8" s="7" t="s">
        <v>12</v>
      </c>
      <c r="B8" s="8" t="s">
        <v>191</v>
      </c>
      <c r="C8" s="28" t="s">
        <v>187</v>
      </c>
      <c r="D8" s="42"/>
      <c r="E8" s="57">
        <f t="shared" si="0"/>
        <v>0</v>
      </c>
      <c r="F8" s="42"/>
      <c r="G8" s="42"/>
      <c r="H8" s="42"/>
      <c r="I8" s="57">
        <f t="shared" si="1"/>
        <v>0</v>
      </c>
      <c r="J8" s="42"/>
      <c r="K8" s="42"/>
      <c r="L8" s="42"/>
      <c r="M8" s="57">
        <f t="shared" si="2"/>
        <v>0</v>
      </c>
      <c r="N8" s="42"/>
      <c r="O8" s="42"/>
      <c r="P8" s="57">
        <f t="shared" si="3"/>
        <v>0</v>
      </c>
      <c r="Q8" s="42"/>
      <c r="R8" s="42"/>
      <c r="S8" s="57">
        <f t="shared" si="4"/>
        <v>0</v>
      </c>
      <c r="T8" s="58">
        <f t="shared" si="5"/>
        <v>0</v>
      </c>
      <c r="U8" s="43"/>
      <c r="V8" s="9"/>
      <c r="W8" s="9"/>
      <c r="X8" s="9"/>
      <c r="Y8" s="9"/>
      <c r="Z8" s="9"/>
      <c r="AA8" s="43"/>
      <c r="AB8" s="9"/>
      <c r="AC8" s="43"/>
      <c r="AD8" s="43"/>
      <c r="AE8" s="43"/>
      <c r="AF8" s="35">
        <f t="shared" si="6"/>
        <v>0</v>
      </c>
    </row>
    <row r="9" spans="1:32">
      <c r="A9" s="7" t="s">
        <v>14</v>
      </c>
      <c r="B9" s="8" t="s">
        <v>192</v>
      </c>
      <c r="C9" s="28" t="s">
        <v>187</v>
      </c>
      <c r="D9" s="42"/>
      <c r="E9" s="57">
        <f t="shared" si="0"/>
        <v>0</v>
      </c>
      <c r="F9" s="42"/>
      <c r="G9" s="42"/>
      <c r="H9" s="42"/>
      <c r="I9" s="57">
        <f t="shared" si="1"/>
        <v>0</v>
      </c>
      <c r="J9" s="42"/>
      <c r="K9" s="42"/>
      <c r="L9" s="42"/>
      <c r="M9" s="57">
        <f t="shared" si="2"/>
        <v>0</v>
      </c>
      <c r="N9" s="42"/>
      <c r="O9" s="42"/>
      <c r="P9" s="57">
        <f t="shared" si="3"/>
        <v>0</v>
      </c>
      <c r="Q9" s="42"/>
      <c r="R9" s="42"/>
      <c r="S9" s="57">
        <f t="shared" si="4"/>
        <v>0</v>
      </c>
      <c r="T9" s="58">
        <f t="shared" si="5"/>
        <v>0</v>
      </c>
      <c r="U9" s="43"/>
      <c r="V9" s="9"/>
      <c r="W9" s="9"/>
      <c r="X9" s="9"/>
      <c r="Y9" s="9"/>
      <c r="Z9" s="9"/>
      <c r="AA9" s="43"/>
      <c r="AB9" s="9"/>
      <c r="AC9" s="43"/>
      <c r="AD9" s="43"/>
      <c r="AE9" s="43"/>
      <c r="AF9" s="35">
        <f t="shared" si="6"/>
        <v>0</v>
      </c>
    </row>
    <row r="10" spans="1:32">
      <c r="A10" s="7" t="s">
        <v>16</v>
      </c>
      <c r="B10" s="8" t="s">
        <v>193</v>
      </c>
      <c r="C10" s="33" t="s">
        <v>190</v>
      </c>
      <c r="D10" s="42"/>
      <c r="E10" s="57">
        <f t="shared" si="0"/>
        <v>0</v>
      </c>
      <c r="F10" s="42"/>
      <c r="G10" s="42"/>
      <c r="H10" s="42"/>
      <c r="I10" s="57">
        <f t="shared" si="1"/>
        <v>0</v>
      </c>
      <c r="J10" s="42"/>
      <c r="K10" s="42"/>
      <c r="L10" s="42"/>
      <c r="M10" s="57">
        <f t="shared" si="2"/>
        <v>0</v>
      </c>
      <c r="N10" s="42"/>
      <c r="O10" s="42"/>
      <c r="P10" s="57">
        <f t="shared" si="3"/>
        <v>0</v>
      </c>
      <c r="Q10" s="42"/>
      <c r="R10" s="42"/>
      <c r="S10" s="57">
        <f t="shared" si="4"/>
        <v>0</v>
      </c>
      <c r="T10" s="58">
        <f t="shared" si="5"/>
        <v>0</v>
      </c>
      <c r="U10" s="43"/>
      <c r="V10" s="9"/>
      <c r="W10" s="9"/>
      <c r="X10" s="9"/>
      <c r="Y10" s="9"/>
      <c r="Z10" s="9"/>
      <c r="AA10" s="43"/>
      <c r="AB10" s="9"/>
      <c r="AC10" s="43"/>
      <c r="AD10" s="43"/>
      <c r="AE10" s="43"/>
      <c r="AF10" s="35">
        <f t="shared" si="6"/>
        <v>0</v>
      </c>
    </row>
    <row r="11" spans="1:32">
      <c r="A11" s="7" t="s">
        <v>18</v>
      </c>
      <c r="B11" s="8" t="s">
        <v>194</v>
      </c>
      <c r="C11" s="28" t="s">
        <v>187</v>
      </c>
      <c r="D11" s="42"/>
      <c r="E11" s="57">
        <f t="shared" si="0"/>
        <v>0</v>
      </c>
      <c r="F11" s="42"/>
      <c r="G11" s="42"/>
      <c r="H11" s="42"/>
      <c r="I11" s="57">
        <f t="shared" si="1"/>
        <v>0</v>
      </c>
      <c r="J11" s="42"/>
      <c r="K11" s="42"/>
      <c r="L11" s="42"/>
      <c r="M11" s="57">
        <f t="shared" si="2"/>
        <v>0</v>
      </c>
      <c r="N11" s="42"/>
      <c r="O11" s="42"/>
      <c r="P11" s="57">
        <f t="shared" si="3"/>
        <v>0</v>
      </c>
      <c r="Q11" s="42"/>
      <c r="R11" s="42"/>
      <c r="S11" s="57">
        <f t="shared" si="4"/>
        <v>0</v>
      </c>
      <c r="T11" s="58">
        <f t="shared" si="5"/>
        <v>0</v>
      </c>
      <c r="U11" s="43"/>
      <c r="V11" s="9"/>
      <c r="W11" s="9"/>
      <c r="X11" s="9"/>
      <c r="Y11" s="9"/>
      <c r="Z11" s="9"/>
      <c r="AA11" s="43"/>
      <c r="AB11" s="9"/>
      <c r="AC11" s="43"/>
      <c r="AD11" s="43"/>
      <c r="AE11" s="43"/>
      <c r="AF11" s="35">
        <f t="shared" si="6"/>
        <v>0</v>
      </c>
    </row>
    <row r="12" spans="1:32">
      <c r="A12" s="7" t="s">
        <v>20</v>
      </c>
      <c r="B12" s="8" t="s">
        <v>195</v>
      </c>
      <c r="C12" s="28" t="s">
        <v>187</v>
      </c>
      <c r="D12" s="42"/>
      <c r="E12" s="57">
        <f t="shared" si="0"/>
        <v>0</v>
      </c>
      <c r="F12" s="42"/>
      <c r="G12" s="42"/>
      <c r="H12" s="42"/>
      <c r="I12" s="57">
        <f t="shared" si="1"/>
        <v>0</v>
      </c>
      <c r="J12" s="42"/>
      <c r="K12" s="42"/>
      <c r="L12" s="42"/>
      <c r="M12" s="57">
        <f t="shared" si="2"/>
        <v>0</v>
      </c>
      <c r="N12" s="42"/>
      <c r="O12" s="42"/>
      <c r="P12" s="57">
        <f t="shared" si="3"/>
        <v>0</v>
      </c>
      <c r="Q12" s="42"/>
      <c r="R12" s="42"/>
      <c r="S12" s="57">
        <f t="shared" si="4"/>
        <v>0</v>
      </c>
      <c r="T12" s="58">
        <f t="shared" si="5"/>
        <v>0</v>
      </c>
      <c r="U12" s="43"/>
      <c r="V12" s="9"/>
      <c r="W12" s="9"/>
      <c r="X12" s="9"/>
      <c r="Y12" s="9"/>
      <c r="Z12" s="9"/>
      <c r="AA12" s="43"/>
      <c r="AB12" s="9"/>
      <c r="AC12" s="43"/>
      <c r="AD12" s="43"/>
      <c r="AE12" s="43"/>
      <c r="AF12" s="35">
        <f t="shared" si="6"/>
        <v>0</v>
      </c>
    </row>
    <row r="13" spans="1:32">
      <c r="A13" s="7" t="s">
        <v>22</v>
      </c>
      <c r="B13" s="8" t="s">
        <v>196</v>
      </c>
      <c r="C13" s="26" t="s">
        <v>181</v>
      </c>
      <c r="D13" s="42"/>
      <c r="E13" s="57">
        <f t="shared" si="0"/>
        <v>0</v>
      </c>
      <c r="F13" s="42"/>
      <c r="G13" s="42"/>
      <c r="H13" s="42"/>
      <c r="I13" s="57">
        <f t="shared" si="1"/>
        <v>0</v>
      </c>
      <c r="J13" s="42"/>
      <c r="K13" s="42"/>
      <c r="L13" s="42"/>
      <c r="M13" s="57">
        <f t="shared" si="2"/>
        <v>0</v>
      </c>
      <c r="N13" s="42"/>
      <c r="O13" s="42"/>
      <c r="P13" s="57">
        <f t="shared" si="3"/>
        <v>0</v>
      </c>
      <c r="Q13" s="42"/>
      <c r="R13" s="42"/>
      <c r="S13" s="57">
        <f t="shared" si="4"/>
        <v>0</v>
      </c>
      <c r="T13" s="58">
        <f t="shared" si="5"/>
        <v>0</v>
      </c>
      <c r="U13" s="43"/>
      <c r="V13" s="9"/>
      <c r="W13" s="9"/>
      <c r="X13" s="9"/>
      <c r="Y13" s="9"/>
      <c r="Z13" s="9"/>
      <c r="AA13" s="43"/>
      <c r="AB13" s="9"/>
      <c r="AC13" s="43"/>
      <c r="AD13" s="43"/>
      <c r="AE13" s="43"/>
      <c r="AF13" s="35">
        <f t="shared" si="6"/>
        <v>0</v>
      </c>
    </row>
    <row r="14" spans="1:32">
      <c r="A14" s="7" t="s">
        <v>24</v>
      </c>
      <c r="B14" s="8" t="s">
        <v>197</v>
      </c>
      <c r="C14" s="27" t="s">
        <v>185</v>
      </c>
      <c r="D14" s="42"/>
      <c r="E14" s="57">
        <f t="shared" si="0"/>
        <v>0</v>
      </c>
      <c r="F14" s="42"/>
      <c r="G14" s="42"/>
      <c r="H14" s="42"/>
      <c r="I14" s="57">
        <f t="shared" si="1"/>
        <v>0</v>
      </c>
      <c r="J14" s="42"/>
      <c r="K14" s="42"/>
      <c r="L14" s="42"/>
      <c r="M14" s="57">
        <f t="shared" si="2"/>
        <v>0</v>
      </c>
      <c r="N14" s="42"/>
      <c r="O14" s="42"/>
      <c r="P14" s="57">
        <f t="shared" si="3"/>
        <v>0</v>
      </c>
      <c r="Q14" s="42"/>
      <c r="R14" s="42"/>
      <c r="S14" s="57">
        <f t="shared" si="4"/>
        <v>0</v>
      </c>
      <c r="T14" s="58">
        <f t="shared" si="5"/>
        <v>0</v>
      </c>
      <c r="U14" s="43"/>
      <c r="V14" s="9"/>
      <c r="W14" s="9"/>
      <c r="X14" s="9"/>
      <c r="Y14" s="9"/>
      <c r="Z14" s="9"/>
      <c r="AA14" s="43"/>
      <c r="AB14" s="9"/>
      <c r="AC14" s="43"/>
      <c r="AD14" s="43"/>
      <c r="AE14" s="43"/>
      <c r="AF14" s="35">
        <f t="shared" si="6"/>
        <v>0</v>
      </c>
    </row>
    <row r="15" spans="1:32">
      <c r="A15" s="7" t="s">
        <v>25</v>
      </c>
      <c r="B15" s="8" t="s">
        <v>198</v>
      </c>
      <c r="C15" s="27" t="s">
        <v>185</v>
      </c>
      <c r="D15" s="42"/>
      <c r="E15" s="57">
        <f t="shared" si="0"/>
        <v>0</v>
      </c>
      <c r="F15" s="42"/>
      <c r="G15" s="42"/>
      <c r="H15" s="42"/>
      <c r="I15" s="57">
        <f t="shared" si="1"/>
        <v>0</v>
      </c>
      <c r="J15" s="42"/>
      <c r="K15" s="42"/>
      <c r="L15" s="42"/>
      <c r="M15" s="57">
        <f t="shared" si="2"/>
        <v>0</v>
      </c>
      <c r="N15" s="42"/>
      <c r="O15" s="42"/>
      <c r="P15" s="57">
        <f t="shared" si="3"/>
        <v>0</v>
      </c>
      <c r="Q15" s="42"/>
      <c r="R15" s="42"/>
      <c r="S15" s="57">
        <f t="shared" si="4"/>
        <v>0</v>
      </c>
      <c r="T15" s="58">
        <f t="shared" si="5"/>
        <v>0</v>
      </c>
      <c r="U15" s="43"/>
      <c r="V15" s="9"/>
      <c r="W15" s="9"/>
      <c r="X15" s="9"/>
      <c r="Y15" s="9"/>
      <c r="Z15" s="9"/>
      <c r="AA15" s="43"/>
      <c r="AB15" s="9"/>
      <c r="AC15" s="43"/>
      <c r="AD15" s="43"/>
      <c r="AE15" s="43"/>
      <c r="AF15" s="35">
        <f t="shared" si="6"/>
        <v>0</v>
      </c>
    </row>
    <row r="16" spans="1:32">
      <c r="A16" s="7" t="s">
        <v>26</v>
      </c>
      <c r="B16" s="8" t="s">
        <v>199</v>
      </c>
      <c r="C16" s="32" t="s">
        <v>183</v>
      </c>
      <c r="D16" s="42"/>
      <c r="E16" s="57">
        <f t="shared" si="0"/>
        <v>0</v>
      </c>
      <c r="F16" s="42"/>
      <c r="G16" s="42"/>
      <c r="H16" s="42"/>
      <c r="I16" s="57">
        <f t="shared" si="1"/>
        <v>0</v>
      </c>
      <c r="J16" s="42"/>
      <c r="K16" s="42"/>
      <c r="L16" s="42"/>
      <c r="M16" s="57">
        <f t="shared" si="2"/>
        <v>0</v>
      </c>
      <c r="N16" s="42"/>
      <c r="O16" s="42"/>
      <c r="P16" s="57">
        <f t="shared" si="3"/>
        <v>0</v>
      </c>
      <c r="Q16" s="42"/>
      <c r="R16" s="42"/>
      <c r="S16" s="57">
        <f t="shared" si="4"/>
        <v>0</v>
      </c>
      <c r="T16" s="58">
        <f t="shared" si="5"/>
        <v>0</v>
      </c>
      <c r="U16" s="43"/>
      <c r="V16" s="9"/>
      <c r="W16" s="9"/>
      <c r="X16" s="9"/>
      <c r="Y16" s="9"/>
      <c r="Z16" s="9"/>
      <c r="AA16" s="43"/>
      <c r="AB16" s="9"/>
      <c r="AC16" s="43"/>
      <c r="AD16" s="43"/>
      <c r="AE16" s="43"/>
      <c r="AF16" s="35">
        <f t="shared" si="6"/>
        <v>0</v>
      </c>
    </row>
    <row r="17" spans="1:32">
      <c r="A17" s="7" t="s">
        <v>27</v>
      </c>
      <c r="B17" s="8" t="s">
        <v>200</v>
      </c>
      <c r="C17" s="29" t="s">
        <v>201</v>
      </c>
      <c r="D17" s="42"/>
      <c r="E17" s="57">
        <f t="shared" si="0"/>
        <v>0</v>
      </c>
      <c r="F17" s="42"/>
      <c r="G17" s="42"/>
      <c r="H17" s="42"/>
      <c r="I17" s="57">
        <f t="shared" si="1"/>
        <v>0</v>
      </c>
      <c r="J17" s="42"/>
      <c r="K17" s="42"/>
      <c r="L17" s="42"/>
      <c r="M17" s="57">
        <f t="shared" si="2"/>
        <v>0</v>
      </c>
      <c r="N17" s="42"/>
      <c r="O17" s="42"/>
      <c r="P17" s="57">
        <f t="shared" si="3"/>
        <v>0</v>
      </c>
      <c r="Q17" s="42"/>
      <c r="R17" s="42"/>
      <c r="S17" s="57">
        <f t="shared" si="4"/>
        <v>0</v>
      </c>
      <c r="T17" s="58">
        <f t="shared" si="5"/>
        <v>0</v>
      </c>
      <c r="U17" s="43"/>
      <c r="V17" s="9"/>
      <c r="W17" s="9"/>
      <c r="X17" s="9"/>
      <c r="Y17" s="9"/>
      <c r="Z17" s="9"/>
      <c r="AA17" s="43"/>
      <c r="AB17" s="9"/>
      <c r="AC17" s="43"/>
      <c r="AD17" s="43"/>
      <c r="AE17" s="43"/>
      <c r="AF17" s="35">
        <f t="shared" si="6"/>
        <v>0</v>
      </c>
    </row>
    <row r="18" spans="1:32">
      <c r="A18" s="7" t="s">
        <v>28</v>
      </c>
      <c r="B18" s="8" t="s">
        <v>202</v>
      </c>
      <c r="C18" s="32" t="s">
        <v>183</v>
      </c>
      <c r="D18" s="42"/>
      <c r="E18" s="57">
        <f t="shared" si="0"/>
        <v>0</v>
      </c>
      <c r="F18" s="42"/>
      <c r="G18" s="42"/>
      <c r="H18" s="42"/>
      <c r="I18" s="57">
        <f t="shared" si="1"/>
        <v>0</v>
      </c>
      <c r="J18" s="42"/>
      <c r="K18" s="42"/>
      <c r="L18" s="42"/>
      <c r="M18" s="57">
        <f t="shared" si="2"/>
        <v>0</v>
      </c>
      <c r="N18" s="42"/>
      <c r="O18" s="42"/>
      <c r="P18" s="57">
        <f t="shared" si="3"/>
        <v>0</v>
      </c>
      <c r="Q18" s="42"/>
      <c r="R18" s="42"/>
      <c r="S18" s="57">
        <f t="shared" si="4"/>
        <v>0</v>
      </c>
      <c r="T18" s="58">
        <f t="shared" si="5"/>
        <v>0</v>
      </c>
      <c r="U18" s="43"/>
      <c r="V18" s="9"/>
      <c r="W18" s="9"/>
      <c r="X18" s="9"/>
      <c r="Y18" s="9"/>
      <c r="Z18" s="9"/>
      <c r="AA18" s="43"/>
      <c r="AB18" s="9"/>
      <c r="AC18" s="43"/>
      <c r="AD18" s="43"/>
      <c r="AE18" s="43"/>
      <c r="AF18" s="35">
        <f t="shared" si="6"/>
        <v>0</v>
      </c>
    </row>
    <row r="19" spans="1:32">
      <c r="A19" s="7" t="s">
        <v>29</v>
      </c>
      <c r="B19" s="8" t="s">
        <v>203</v>
      </c>
      <c r="C19" s="28" t="s">
        <v>187</v>
      </c>
      <c r="D19" s="42"/>
      <c r="E19" s="57">
        <f t="shared" si="0"/>
        <v>0</v>
      </c>
      <c r="F19" s="42"/>
      <c r="G19" s="42"/>
      <c r="H19" s="42"/>
      <c r="I19" s="57">
        <f t="shared" si="1"/>
        <v>0</v>
      </c>
      <c r="J19" s="42"/>
      <c r="K19" s="42"/>
      <c r="L19" s="42"/>
      <c r="M19" s="57">
        <f t="shared" si="2"/>
        <v>0</v>
      </c>
      <c r="N19" s="42"/>
      <c r="O19" s="42"/>
      <c r="P19" s="57">
        <f t="shared" si="3"/>
        <v>0</v>
      </c>
      <c r="Q19" s="42"/>
      <c r="R19" s="42"/>
      <c r="S19" s="57">
        <f t="shared" si="4"/>
        <v>0</v>
      </c>
      <c r="T19" s="58">
        <f t="shared" si="5"/>
        <v>0</v>
      </c>
      <c r="U19" s="43"/>
      <c r="V19" s="9"/>
      <c r="W19" s="9"/>
      <c r="X19" s="9"/>
      <c r="Y19" s="9"/>
      <c r="Z19" s="9"/>
      <c r="AA19" s="43"/>
      <c r="AB19" s="9"/>
      <c r="AC19" s="43"/>
      <c r="AD19" s="43"/>
      <c r="AE19" s="43"/>
      <c r="AF19" s="35">
        <f t="shared" si="6"/>
        <v>0</v>
      </c>
    </row>
    <row r="20" spans="1:32">
      <c r="A20" s="7" t="s">
        <v>30</v>
      </c>
      <c r="B20" s="8" t="s">
        <v>204</v>
      </c>
      <c r="C20" s="28" t="s">
        <v>187</v>
      </c>
      <c r="D20" s="42"/>
      <c r="E20" s="57">
        <f t="shared" si="0"/>
        <v>0</v>
      </c>
      <c r="F20" s="42"/>
      <c r="G20" s="42"/>
      <c r="H20" s="42"/>
      <c r="I20" s="57">
        <f t="shared" si="1"/>
        <v>0</v>
      </c>
      <c r="J20" s="42"/>
      <c r="K20" s="42"/>
      <c r="L20" s="42"/>
      <c r="M20" s="57">
        <f t="shared" si="2"/>
        <v>0</v>
      </c>
      <c r="N20" s="42"/>
      <c r="O20" s="42"/>
      <c r="P20" s="57">
        <f t="shared" si="3"/>
        <v>0</v>
      </c>
      <c r="Q20" s="42"/>
      <c r="R20" s="42"/>
      <c r="S20" s="57">
        <f t="shared" si="4"/>
        <v>0</v>
      </c>
      <c r="T20" s="58">
        <f t="shared" si="5"/>
        <v>0</v>
      </c>
      <c r="U20" s="43"/>
      <c r="V20" s="9"/>
      <c r="W20" s="9"/>
      <c r="X20" s="9"/>
      <c r="Y20" s="9"/>
      <c r="Z20" s="9"/>
      <c r="AA20" s="43"/>
      <c r="AB20" s="9"/>
      <c r="AC20" s="43"/>
      <c r="AD20" s="43"/>
      <c r="AE20" s="43"/>
      <c r="AF20" s="35">
        <f t="shared" si="6"/>
        <v>0</v>
      </c>
    </row>
    <row r="21" spans="1:32">
      <c r="A21" s="7" t="s">
        <v>31</v>
      </c>
      <c r="B21" s="8" t="s">
        <v>205</v>
      </c>
      <c r="C21" s="29" t="s">
        <v>201</v>
      </c>
      <c r="D21" s="42"/>
      <c r="E21" s="57">
        <f t="shared" si="0"/>
        <v>0</v>
      </c>
      <c r="F21" s="42"/>
      <c r="G21" s="42"/>
      <c r="H21" s="42"/>
      <c r="I21" s="57">
        <f t="shared" si="1"/>
        <v>0</v>
      </c>
      <c r="J21" s="42"/>
      <c r="K21" s="42"/>
      <c r="L21" s="42"/>
      <c r="M21" s="57">
        <f t="shared" si="2"/>
        <v>0</v>
      </c>
      <c r="N21" s="42"/>
      <c r="O21" s="42"/>
      <c r="P21" s="57">
        <f t="shared" si="3"/>
        <v>0</v>
      </c>
      <c r="Q21" s="42"/>
      <c r="R21" s="42"/>
      <c r="S21" s="57">
        <f t="shared" si="4"/>
        <v>0</v>
      </c>
      <c r="T21" s="58">
        <f t="shared" si="5"/>
        <v>0</v>
      </c>
      <c r="U21" s="43"/>
      <c r="V21" s="9"/>
      <c r="W21" s="9"/>
      <c r="X21" s="9"/>
      <c r="Y21" s="9"/>
      <c r="Z21" s="9"/>
      <c r="AA21" s="43"/>
      <c r="AB21" s="9"/>
      <c r="AC21" s="43"/>
      <c r="AD21" s="43"/>
      <c r="AE21" s="43"/>
      <c r="AF21" s="35">
        <f t="shared" si="6"/>
        <v>0</v>
      </c>
    </row>
    <row r="22" spans="1:32">
      <c r="A22" s="7" t="s">
        <v>32</v>
      </c>
      <c r="B22" s="8" t="s">
        <v>206</v>
      </c>
      <c r="C22" s="32" t="s">
        <v>183</v>
      </c>
      <c r="D22" s="42"/>
      <c r="E22" s="57">
        <f t="shared" si="0"/>
        <v>0</v>
      </c>
      <c r="F22" s="42"/>
      <c r="G22" s="42"/>
      <c r="H22" s="42"/>
      <c r="I22" s="57">
        <f t="shared" si="1"/>
        <v>0</v>
      </c>
      <c r="J22" s="42"/>
      <c r="K22" s="42"/>
      <c r="L22" s="42"/>
      <c r="M22" s="57">
        <f t="shared" si="2"/>
        <v>0</v>
      </c>
      <c r="N22" s="42"/>
      <c r="O22" s="42"/>
      <c r="P22" s="57">
        <f t="shared" si="3"/>
        <v>0</v>
      </c>
      <c r="Q22" s="42"/>
      <c r="R22" s="42"/>
      <c r="S22" s="57">
        <f t="shared" si="4"/>
        <v>0</v>
      </c>
      <c r="T22" s="58">
        <f t="shared" si="5"/>
        <v>0</v>
      </c>
      <c r="U22" s="43"/>
      <c r="V22" s="9"/>
      <c r="W22" s="9"/>
      <c r="X22" s="9"/>
      <c r="Y22" s="9"/>
      <c r="Z22" s="9"/>
      <c r="AA22" s="43"/>
      <c r="AB22" s="9"/>
      <c r="AC22" s="43"/>
      <c r="AD22" s="43"/>
      <c r="AE22" s="43"/>
      <c r="AF22" s="35">
        <f t="shared" si="6"/>
        <v>0</v>
      </c>
    </row>
    <row r="23" spans="1:32">
      <c r="A23" s="7" t="s">
        <v>33</v>
      </c>
      <c r="B23" s="8" t="s">
        <v>207</v>
      </c>
      <c r="C23" s="29" t="s">
        <v>201</v>
      </c>
      <c r="D23" s="42"/>
      <c r="E23" s="57">
        <f t="shared" si="0"/>
        <v>0</v>
      </c>
      <c r="F23" s="42"/>
      <c r="G23" s="42"/>
      <c r="H23" s="42"/>
      <c r="I23" s="57">
        <f t="shared" si="1"/>
        <v>0</v>
      </c>
      <c r="J23" s="42"/>
      <c r="K23" s="42"/>
      <c r="L23" s="42"/>
      <c r="M23" s="57">
        <f t="shared" si="2"/>
        <v>0</v>
      </c>
      <c r="N23" s="42"/>
      <c r="O23" s="42"/>
      <c r="P23" s="57">
        <f t="shared" si="3"/>
        <v>0</v>
      </c>
      <c r="Q23" s="42"/>
      <c r="R23" s="42"/>
      <c r="S23" s="57">
        <f t="shared" si="4"/>
        <v>0</v>
      </c>
      <c r="T23" s="58">
        <f t="shared" si="5"/>
        <v>0</v>
      </c>
      <c r="U23" s="43"/>
      <c r="V23" s="9"/>
      <c r="W23" s="9"/>
      <c r="X23" s="9"/>
      <c r="Y23" s="9"/>
      <c r="Z23" s="9"/>
      <c r="AA23" s="43"/>
      <c r="AB23" s="9"/>
      <c r="AC23" s="43"/>
      <c r="AD23" s="43"/>
      <c r="AE23" s="43"/>
      <c r="AF23" s="35">
        <f t="shared" si="6"/>
        <v>0</v>
      </c>
    </row>
    <row r="24" spans="1:32">
      <c r="A24" s="7" t="s">
        <v>34</v>
      </c>
      <c r="B24" s="8" t="s">
        <v>208</v>
      </c>
      <c r="C24" s="26" t="s">
        <v>181</v>
      </c>
      <c r="D24" s="42"/>
      <c r="E24" s="57">
        <f t="shared" si="0"/>
        <v>0</v>
      </c>
      <c r="F24" s="42"/>
      <c r="G24" s="42"/>
      <c r="H24" s="42"/>
      <c r="I24" s="57">
        <f t="shared" si="1"/>
        <v>0</v>
      </c>
      <c r="J24" s="42"/>
      <c r="K24" s="42"/>
      <c r="L24" s="42"/>
      <c r="M24" s="57">
        <f t="shared" si="2"/>
        <v>0</v>
      </c>
      <c r="N24" s="42"/>
      <c r="O24" s="42"/>
      <c r="P24" s="57">
        <f t="shared" si="3"/>
        <v>0</v>
      </c>
      <c r="Q24" s="42"/>
      <c r="R24" s="42"/>
      <c r="S24" s="57">
        <f t="shared" si="4"/>
        <v>0</v>
      </c>
      <c r="T24" s="58">
        <f t="shared" si="5"/>
        <v>0</v>
      </c>
      <c r="U24" s="43"/>
      <c r="V24" s="9"/>
      <c r="W24" s="9"/>
      <c r="X24" s="9"/>
      <c r="Y24" s="9"/>
      <c r="Z24" s="9"/>
      <c r="AA24" s="43"/>
      <c r="AB24" s="9"/>
      <c r="AC24" s="43"/>
      <c r="AD24" s="43"/>
      <c r="AE24" s="43"/>
      <c r="AF24" s="35">
        <f t="shared" si="6"/>
        <v>0</v>
      </c>
    </row>
    <row r="25" spans="1:32">
      <c r="A25" s="7" t="s">
        <v>35</v>
      </c>
      <c r="B25" s="8" t="s">
        <v>209</v>
      </c>
      <c r="C25" s="27" t="s">
        <v>185</v>
      </c>
      <c r="D25" s="42"/>
      <c r="E25" s="57">
        <f t="shared" si="0"/>
        <v>0</v>
      </c>
      <c r="F25" s="42"/>
      <c r="G25" s="42"/>
      <c r="H25" s="42"/>
      <c r="I25" s="57">
        <f t="shared" si="1"/>
        <v>0</v>
      </c>
      <c r="J25" s="42"/>
      <c r="K25" s="42"/>
      <c r="L25" s="42"/>
      <c r="M25" s="57">
        <f t="shared" si="2"/>
        <v>0</v>
      </c>
      <c r="N25" s="42"/>
      <c r="O25" s="42"/>
      <c r="P25" s="57">
        <f t="shared" si="3"/>
        <v>0</v>
      </c>
      <c r="Q25" s="42"/>
      <c r="R25" s="42"/>
      <c r="S25" s="57">
        <f t="shared" si="4"/>
        <v>0</v>
      </c>
      <c r="T25" s="58">
        <f t="shared" si="5"/>
        <v>0</v>
      </c>
      <c r="U25" s="43"/>
      <c r="V25" s="9"/>
      <c r="W25" s="9"/>
      <c r="X25" s="9"/>
      <c r="Y25" s="9"/>
      <c r="Z25" s="9"/>
      <c r="AA25" s="43"/>
      <c r="AB25" s="9"/>
      <c r="AC25" s="43"/>
      <c r="AD25" s="43"/>
      <c r="AE25" s="43"/>
      <c r="AF25" s="35">
        <f t="shared" si="6"/>
        <v>0</v>
      </c>
    </row>
    <row r="26" spans="1:32">
      <c r="A26" s="7" t="s">
        <v>36</v>
      </c>
      <c r="B26" s="8" t="s">
        <v>210</v>
      </c>
      <c r="C26" s="26" t="s">
        <v>181</v>
      </c>
      <c r="D26" s="42"/>
      <c r="E26" s="57">
        <f t="shared" si="0"/>
        <v>0</v>
      </c>
      <c r="F26" s="42"/>
      <c r="G26" s="42"/>
      <c r="H26" s="42"/>
      <c r="I26" s="57">
        <f t="shared" si="1"/>
        <v>0</v>
      </c>
      <c r="J26" s="42"/>
      <c r="K26" s="42"/>
      <c r="L26" s="42"/>
      <c r="M26" s="57">
        <f t="shared" si="2"/>
        <v>0</v>
      </c>
      <c r="N26" s="42"/>
      <c r="O26" s="42"/>
      <c r="P26" s="57">
        <f t="shared" si="3"/>
        <v>0</v>
      </c>
      <c r="Q26" s="42"/>
      <c r="R26" s="42"/>
      <c r="S26" s="57">
        <f t="shared" si="4"/>
        <v>0</v>
      </c>
      <c r="T26" s="58">
        <f t="shared" si="5"/>
        <v>0</v>
      </c>
      <c r="U26" s="43"/>
      <c r="V26" s="9"/>
      <c r="W26" s="9"/>
      <c r="X26" s="9"/>
      <c r="Y26" s="9"/>
      <c r="Z26" s="9"/>
      <c r="AA26" s="43"/>
      <c r="AB26" s="9"/>
      <c r="AC26" s="43"/>
      <c r="AD26" s="43"/>
      <c r="AE26" s="43"/>
      <c r="AF26" s="35">
        <f t="shared" si="6"/>
        <v>0</v>
      </c>
    </row>
    <row r="27" spans="1:32">
      <c r="A27" s="24" t="s">
        <v>37</v>
      </c>
      <c r="B27" s="8" t="s">
        <v>211</v>
      </c>
      <c r="C27" s="33" t="s">
        <v>190</v>
      </c>
      <c r="D27" s="42"/>
      <c r="E27" s="57">
        <f t="shared" si="0"/>
        <v>0</v>
      </c>
      <c r="F27" s="42"/>
      <c r="G27" s="42"/>
      <c r="H27" s="42"/>
      <c r="I27" s="57">
        <f t="shared" si="1"/>
        <v>0</v>
      </c>
      <c r="J27" s="42"/>
      <c r="K27" s="42"/>
      <c r="L27" s="42"/>
      <c r="M27" s="57">
        <f t="shared" si="2"/>
        <v>0</v>
      </c>
      <c r="N27" s="42"/>
      <c r="O27" s="42"/>
      <c r="P27" s="57">
        <f t="shared" si="3"/>
        <v>0</v>
      </c>
      <c r="Q27" s="42"/>
      <c r="R27" s="42"/>
      <c r="S27" s="57">
        <f t="shared" si="4"/>
        <v>0</v>
      </c>
      <c r="T27" s="58">
        <f t="shared" si="5"/>
        <v>0</v>
      </c>
      <c r="U27" s="43"/>
      <c r="V27" s="9"/>
      <c r="W27" s="9"/>
      <c r="X27" s="9"/>
      <c r="Y27" s="9"/>
      <c r="Z27" s="9"/>
      <c r="AA27" s="43"/>
      <c r="AB27" s="9"/>
      <c r="AC27" s="43"/>
      <c r="AD27" s="43"/>
      <c r="AE27" s="43"/>
      <c r="AF27" s="35">
        <f t="shared" si="6"/>
        <v>0</v>
      </c>
    </row>
    <row r="28" spans="1:32">
      <c r="A28" s="7" t="s">
        <v>38</v>
      </c>
      <c r="B28" s="8" t="s">
        <v>212</v>
      </c>
      <c r="C28" s="33" t="s">
        <v>190</v>
      </c>
      <c r="D28" s="42"/>
      <c r="E28" s="57">
        <f t="shared" si="0"/>
        <v>0</v>
      </c>
      <c r="F28" s="42"/>
      <c r="G28" s="42"/>
      <c r="H28" s="42"/>
      <c r="I28" s="57">
        <f t="shared" si="1"/>
        <v>0</v>
      </c>
      <c r="J28" s="42"/>
      <c r="K28" s="42"/>
      <c r="L28" s="42"/>
      <c r="M28" s="57">
        <f t="shared" si="2"/>
        <v>0</v>
      </c>
      <c r="N28" s="42"/>
      <c r="O28" s="42"/>
      <c r="P28" s="57">
        <f t="shared" si="3"/>
        <v>0</v>
      </c>
      <c r="Q28" s="42"/>
      <c r="R28" s="42"/>
      <c r="S28" s="57">
        <f t="shared" si="4"/>
        <v>0</v>
      </c>
      <c r="T28" s="58">
        <f t="shared" si="5"/>
        <v>0</v>
      </c>
      <c r="U28" s="43"/>
      <c r="V28" s="9"/>
      <c r="W28" s="9"/>
      <c r="X28" s="9"/>
      <c r="Y28" s="9"/>
      <c r="Z28" s="9"/>
      <c r="AA28" s="43"/>
      <c r="AB28" s="9"/>
      <c r="AC28" s="43"/>
      <c r="AD28" s="43"/>
      <c r="AE28" s="43"/>
      <c r="AF28" s="35">
        <f t="shared" si="6"/>
        <v>0</v>
      </c>
    </row>
    <row r="29" spans="1:32">
      <c r="A29" s="7" t="s">
        <v>39</v>
      </c>
      <c r="B29" s="8" t="s">
        <v>213</v>
      </c>
      <c r="C29" s="32" t="s">
        <v>183</v>
      </c>
      <c r="D29" s="42"/>
      <c r="E29" s="57">
        <f t="shared" si="0"/>
        <v>0</v>
      </c>
      <c r="F29" s="42"/>
      <c r="G29" s="42"/>
      <c r="H29" s="42"/>
      <c r="I29" s="57">
        <f t="shared" si="1"/>
        <v>0</v>
      </c>
      <c r="J29" s="42"/>
      <c r="K29" s="42"/>
      <c r="L29" s="42"/>
      <c r="M29" s="57">
        <f t="shared" si="2"/>
        <v>0</v>
      </c>
      <c r="N29" s="42"/>
      <c r="O29" s="42"/>
      <c r="P29" s="57">
        <f t="shared" si="3"/>
        <v>0</v>
      </c>
      <c r="Q29" s="42"/>
      <c r="R29" s="42"/>
      <c r="S29" s="57">
        <f t="shared" si="4"/>
        <v>0</v>
      </c>
      <c r="T29" s="58">
        <f t="shared" si="5"/>
        <v>0</v>
      </c>
      <c r="U29" s="43"/>
      <c r="V29" s="9"/>
      <c r="W29" s="9"/>
      <c r="X29" s="9"/>
      <c r="Y29" s="9"/>
      <c r="Z29" s="9"/>
      <c r="AA29" s="43"/>
      <c r="AB29" s="9"/>
      <c r="AC29" s="43"/>
      <c r="AD29" s="43"/>
      <c r="AE29" s="43"/>
      <c r="AF29" s="35">
        <f t="shared" si="6"/>
        <v>0</v>
      </c>
    </row>
    <row r="30" spans="1:32">
      <c r="A30" s="7" t="s">
        <v>40</v>
      </c>
      <c r="B30" s="8" t="s">
        <v>214</v>
      </c>
      <c r="C30" s="32" t="s">
        <v>183</v>
      </c>
      <c r="D30" s="42"/>
      <c r="E30" s="57">
        <f t="shared" si="0"/>
        <v>0</v>
      </c>
      <c r="F30" s="42"/>
      <c r="G30" s="42"/>
      <c r="H30" s="42"/>
      <c r="I30" s="57">
        <f t="shared" si="1"/>
        <v>0</v>
      </c>
      <c r="J30" s="42"/>
      <c r="K30" s="42"/>
      <c r="L30" s="42"/>
      <c r="M30" s="57">
        <f t="shared" si="2"/>
        <v>0</v>
      </c>
      <c r="N30" s="42"/>
      <c r="O30" s="42"/>
      <c r="P30" s="57">
        <f t="shared" si="3"/>
        <v>0</v>
      </c>
      <c r="Q30" s="42"/>
      <c r="R30" s="42"/>
      <c r="S30" s="57">
        <f t="shared" si="4"/>
        <v>0</v>
      </c>
      <c r="T30" s="58">
        <f t="shared" si="5"/>
        <v>0</v>
      </c>
      <c r="U30" s="43"/>
      <c r="V30" s="9"/>
      <c r="W30" s="9"/>
      <c r="X30" s="9"/>
      <c r="Y30" s="9"/>
      <c r="Z30" s="9"/>
      <c r="AA30" s="43"/>
      <c r="AB30" s="9"/>
      <c r="AC30" s="43"/>
      <c r="AD30" s="43"/>
      <c r="AE30" s="43"/>
      <c r="AF30" s="35">
        <f t="shared" si="6"/>
        <v>0</v>
      </c>
    </row>
    <row r="31" spans="1:32">
      <c r="A31" s="7" t="s">
        <v>41</v>
      </c>
      <c r="B31" s="8" t="s">
        <v>215</v>
      </c>
      <c r="C31" s="34" t="s">
        <v>216</v>
      </c>
      <c r="D31" s="42"/>
      <c r="E31" s="57">
        <f t="shared" si="0"/>
        <v>0</v>
      </c>
      <c r="F31" s="42"/>
      <c r="G31" s="42"/>
      <c r="H31" s="42"/>
      <c r="I31" s="57">
        <f t="shared" si="1"/>
        <v>0</v>
      </c>
      <c r="J31" s="42"/>
      <c r="K31" s="42"/>
      <c r="L31" s="42"/>
      <c r="M31" s="57">
        <f t="shared" si="2"/>
        <v>0</v>
      </c>
      <c r="N31" s="42"/>
      <c r="O31" s="42"/>
      <c r="P31" s="57">
        <f t="shared" si="3"/>
        <v>0</v>
      </c>
      <c r="Q31" s="42"/>
      <c r="R31" s="42"/>
      <c r="S31" s="57">
        <f t="shared" si="4"/>
        <v>0</v>
      </c>
      <c r="T31" s="58">
        <f t="shared" si="5"/>
        <v>0</v>
      </c>
      <c r="U31" s="43"/>
      <c r="V31" s="9"/>
      <c r="W31" s="9"/>
      <c r="X31" s="9"/>
      <c r="Y31" s="9"/>
      <c r="Z31" s="9"/>
      <c r="AA31" s="43"/>
      <c r="AB31" s="9"/>
      <c r="AC31" s="43"/>
      <c r="AD31" s="43"/>
      <c r="AE31" s="43"/>
      <c r="AF31" s="35">
        <f t="shared" si="6"/>
        <v>0</v>
      </c>
    </row>
    <row r="32" spans="1:32">
      <c r="A32" s="7" t="s">
        <v>42</v>
      </c>
      <c r="B32" s="8" t="s">
        <v>217</v>
      </c>
      <c r="C32" s="28" t="s">
        <v>187</v>
      </c>
      <c r="D32" s="42"/>
      <c r="E32" s="57">
        <f t="shared" si="0"/>
        <v>0</v>
      </c>
      <c r="F32" s="42"/>
      <c r="G32" s="42"/>
      <c r="H32" s="42"/>
      <c r="I32" s="57">
        <f t="shared" si="1"/>
        <v>0</v>
      </c>
      <c r="J32" s="42"/>
      <c r="K32" s="42"/>
      <c r="L32" s="42"/>
      <c r="M32" s="57">
        <f t="shared" si="2"/>
        <v>0</v>
      </c>
      <c r="N32" s="42"/>
      <c r="O32" s="42"/>
      <c r="P32" s="57">
        <f t="shared" si="3"/>
        <v>0</v>
      </c>
      <c r="Q32" s="42"/>
      <c r="R32" s="42"/>
      <c r="S32" s="57">
        <f t="shared" si="4"/>
        <v>0</v>
      </c>
      <c r="T32" s="58">
        <f t="shared" si="5"/>
        <v>0</v>
      </c>
      <c r="U32" s="43"/>
      <c r="V32" s="9"/>
      <c r="W32" s="9"/>
      <c r="X32" s="9"/>
      <c r="Y32" s="9"/>
      <c r="Z32" s="9"/>
      <c r="AA32" s="43"/>
      <c r="AB32" s="9"/>
      <c r="AC32" s="43"/>
      <c r="AD32" s="43"/>
      <c r="AE32" s="43"/>
      <c r="AF32" s="35">
        <f t="shared" si="6"/>
        <v>0</v>
      </c>
    </row>
    <row r="33" spans="1:33">
      <c r="A33" s="7" t="s">
        <v>43</v>
      </c>
      <c r="B33" s="8" t="s">
        <v>218</v>
      </c>
      <c r="C33" s="28" t="s">
        <v>187</v>
      </c>
      <c r="D33" s="42"/>
      <c r="E33" s="57">
        <f t="shared" si="0"/>
        <v>0</v>
      </c>
      <c r="F33" s="42"/>
      <c r="G33" s="42"/>
      <c r="H33" s="42"/>
      <c r="I33" s="57">
        <f t="shared" si="1"/>
        <v>0</v>
      </c>
      <c r="J33" s="42"/>
      <c r="K33" s="42"/>
      <c r="L33" s="42"/>
      <c r="M33" s="57">
        <f t="shared" si="2"/>
        <v>0</v>
      </c>
      <c r="N33" s="42"/>
      <c r="O33" s="42"/>
      <c r="P33" s="57">
        <f t="shared" si="3"/>
        <v>0</v>
      </c>
      <c r="Q33" s="42"/>
      <c r="R33" s="42"/>
      <c r="S33" s="57">
        <f t="shared" si="4"/>
        <v>0</v>
      </c>
      <c r="T33" s="58">
        <f t="shared" si="5"/>
        <v>0</v>
      </c>
      <c r="U33" s="43"/>
      <c r="V33" s="9"/>
      <c r="W33" s="9"/>
      <c r="X33" s="9"/>
      <c r="Y33" s="9"/>
      <c r="Z33" s="9"/>
      <c r="AA33" s="43"/>
      <c r="AB33" s="9"/>
      <c r="AC33" s="43"/>
      <c r="AD33" s="43"/>
      <c r="AE33" s="43"/>
      <c r="AF33" s="35">
        <f t="shared" si="6"/>
        <v>0</v>
      </c>
    </row>
    <row r="34" spans="1:33">
      <c r="A34" s="7" t="s">
        <v>44</v>
      </c>
      <c r="B34" s="8" t="s">
        <v>219</v>
      </c>
      <c r="C34" s="34" t="s">
        <v>216</v>
      </c>
      <c r="D34" s="42"/>
      <c r="E34" s="57">
        <f t="shared" si="0"/>
        <v>0</v>
      </c>
      <c r="F34" s="42"/>
      <c r="G34" s="42"/>
      <c r="H34" s="42"/>
      <c r="I34" s="57">
        <f t="shared" si="1"/>
        <v>0</v>
      </c>
      <c r="J34" s="42"/>
      <c r="K34" s="42"/>
      <c r="L34" s="42"/>
      <c r="M34" s="57">
        <f t="shared" si="2"/>
        <v>0</v>
      </c>
      <c r="N34" s="42"/>
      <c r="O34" s="42"/>
      <c r="P34" s="57">
        <f t="shared" si="3"/>
        <v>0</v>
      </c>
      <c r="Q34" s="42"/>
      <c r="R34" s="42"/>
      <c r="S34" s="57">
        <f t="shared" si="4"/>
        <v>0</v>
      </c>
      <c r="T34" s="58">
        <f t="shared" si="5"/>
        <v>0</v>
      </c>
      <c r="U34" s="43"/>
      <c r="V34" s="9"/>
      <c r="W34" s="9"/>
      <c r="X34" s="9"/>
      <c r="Y34" s="9"/>
      <c r="Z34" s="9"/>
      <c r="AA34" s="43"/>
      <c r="AB34" s="9"/>
      <c r="AC34" s="43"/>
      <c r="AD34" s="43"/>
      <c r="AE34" s="43"/>
      <c r="AF34" s="35">
        <f t="shared" si="6"/>
        <v>0</v>
      </c>
    </row>
    <row r="35" spans="1:33">
      <c r="A35" s="7" t="s">
        <v>45</v>
      </c>
      <c r="B35" s="8" t="s">
        <v>220</v>
      </c>
      <c r="C35" s="28" t="s">
        <v>187</v>
      </c>
      <c r="D35" s="42"/>
      <c r="E35" s="57">
        <f t="shared" si="0"/>
        <v>0</v>
      </c>
      <c r="F35" s="42"/>
      <c r="G35" s="42"/>
      <c r="H35" s="42"/>
      <c r="I35" s="57">
        <f t="shared" si="1"/>
        <v>0</v>
      </c>
      <c r="J35" s="42"/>
      <c r="K35" s="42"/>
      <c r="L35" s="42"/>
      <c r="M35" s="57">
        <f t="shared" si="2"/>
        <v>0</v>
      </c>
      <c r="N35" s="42"/>
      <c r="O35" s="42"/>
      <c r="P35" s="57">
        <f t="shared" si="3"/>
        <v>0</v>
      </c>
      <c r="Q35" s="42"/>
      <c r="R35" s="42"/>
      <c r="S35" s="57">
        <f t="shared" si="4"/>
        <v>0</v>
      </c>
      <c r="T35" s="58">
        <f t="shared" si="5"/>
        <v>0</v>
      </c>
      <c r="U35" s="43"/>
      <c r="V35" s="9"/>
      <c r="W35" s="9"/>
      <c r="X35" s="9"/>
      <c r="Y35" s="9"/>
      <c r="Z35" s="9"/>
      <c r="AA35" s="43"/>
      <c r="AB35" s="9"/>
      <c r="AC35" s="43"/>
      <c r="AD35" s="43"/>
      <c r="AE35" s="43"/>
      <c r="AF35" s="35">
        <f t="shared" ref="AF35:AF66" si="7">SUM(T35:AD35)</f>
        <v>0</v>
      </c>
    </row>
    <row r="36" spans="1:33">
      <c r="A36" s="7" t="s">
        <v>46</v>
      </c>
      <c r="B36" s="8" t="s">
        <v>221</v>
      </c>
      <c r="C36" s="32" t="s">
        <v>183</v>
      </c>
      <c r="D36" s="42"/>
      <c r="E36" s="57">
        <f t="shared" si="0"/>
        <v>0</v>
      </c>
      <c r="F36" s="42"/>
      <c r="G36" s="42"/>
      <c r="H36" s="42"/>
      <c r="I36" s="57">
        <f t="shared" si="1"/>
        <v>0</v>
      </c>
      <c r="J36" s="42"/>
      <c r="K36" s="42"/>
      <c r="L36" s="42"/>
      <c r="M36" s="57">
        <f t="shared" si="2"/>
        <v>0</v>
      </c>
      <c r="N36" s="42"/>
      <c r="O36" s="42"/>
      <c r="P36" s="57">
        <f t="shared" si="3"/>
        <v>0</v>
      </c>
      <c r="Q36" s="42"/>
      <c r="R36" s="42"/>
      <c r="S36" s="57">
        <f t="shared" si="4"/>
        <v>0</v>
      </c>
      <c r="T36" s="58">
        <f t="shared" si="5"/>
        <v>0</v>
      </c>
      <c r="U36" s="43"/>
      <c r="V36" s="9"/>
      <c r="W36" s="9"/>
      <c r="X36" s="9"/>
      <c r="Y36" s="9"/>
      <c r="Z36" s="9"/>
      <c r="AA36" s="43"/>
      <c r="AB36" s="9"/>
      <c r="AC36" s="43"/>
      <c r="AD36" s="43"/>
      <c r="AE36" s="43"/>
      <c r="AF36" s="35">
        <f t="shared" si="7"/>
        <v>0</v>
      </c>
    </row>
    <row r="37" spans="1:33">
      <c r="A37" s="7" t="s">
        <v>47</v>
      </c>
      <c r="B37" s="8" t="s">
        <v>222</v>
      </c>
      <c r="C37" s="33" t="s">
        <v>190</v>
      </c>
      <c r="D37" s="42"/>
      <c r="E37" s="57">
        <f t="shared" si="0"/>
        <v>0</v>
      </c>
      <c r="F37" s="42"/>
      <c r="G37" s="42"/>
      <c r="H37" s="42"/>
      <c r="I37" s="57">
        <f t="shared" si="1"/>
        <v>0</v>
      </c>
      <c r="J37" s="42"/>
      <c r="K37" s="42"/>
      <c r="L37" s="42"/>
      <c r="M37" s="57">
        <f t="shared" si="2"/>
        <v>0</v>
      </c>
      <c r="N37" s="42"/>
      <c r="O37" s="42"/>
      <c r="P37" s="57">
        <f t="shared" si="3"/>
        <v>0</v>
      </c>
      <c r="Q37" s="42"/>
      <c r="R37" s="42"/>
      <c r="S37" s="57">
        <f t="shared" si="4"/>
        <v>0</v>
      </c>
      <c r="T37" s="58">
        <f t="shared" si="5"/>
        <v>0</v>
      </c>
      <c r="U37" s="43"/>
      <c r="V37" s="9"/>
      <c r="W37" s="9"/>
      <c r="X37" s="9"/>
      <c r="Y37" s="9"/>
      <c r="Z37" s="9"/>
      <c r="AA37" s="43"/>
      <c r="AB37" s="9"/>
      <c r="AC37" s="43"/>
      <c r="AD37" s="43"/>
      <c r="AE37" s="43"/>
      <c r="AF37" s="35">
        <f t="shared" si="7"/>
        <v>0</v>
      </c>
    </row>
    <row r="38" spans="1:33">
      <c r="A38" s="7" t="s">
        <v>48</v>
      </c>
      <c r="B38" s="8" t="s">
        <v>223</v>
      </c>
      <c r="C38" s="32" t="s">
        <v>183</v>
      </c>
      <c r="D38" s="42"/>
      <c r="E38" s="57">
        <f t="shared" si="0"/>
        <v>0</v>
      </c>
      <c r="F38" s="42"/>
      <c r="G38" s="42"/>
      <c r="H38" s="42"/>
      <c r="I38" s="57">
        <f t="shared" si="1"/>
        <v>0</v>
      </c>
      <c r="J38" s="42"/>
      <c r="K38" s="42"/>
      <c r="L38" s="42"/>
      <c r="M38" s="57">
        <f t="shared" si="2"/>
        <v>0</v>
      </c>
      <c r="N38" s="42"/>
      <c r="O38" s="42"/>
      <c r="P38" s="57">
        <f t="shared" si="3"/>
        <v>0</v>
      </c>
      <c r="Q38" s="42"/>
      <c r="R38" s="42"/>
      <c r="S38" s="57">
        <f t="shared" si="4"/>
        <v>0</v>
      </c>
      <c r="T38" s="58">
        <f t="shared" si="5"/>
        <v>0</v>
      </c>
      <c r="U38" s="43"/>
      <c r="V38" s="9"/>
      <c r="W38" s="9"/>
      <c r="X38" s="9"/>
      <c r="Y38" s="9"/>
      <c r="Z38" s="9"/>
      <c r="AA38" s="43"/>
      <c r="AB38" s="9"/>
      <c r="AC38" s="43"/>
      <c r="AD38" s="43"/>
      <c r="AE38" s="43"/>
      <c r="AF38" s="35">
        <f t="shared" si="7"/>
        <v>0</v>
      </c>
    </row>
    <row r="39" spans="1:33">
      <c r="A39" s="7" t="s">
        <v>49</v>
      </c>
      <c r="B39" s="8" t="s">
        <v>224</v>
      </c>
      <c r="C39" s="33" t="s">
        <v>190</v>
      </c>
      <c r="D39" s="42"/>
      <c r="E39" s="57">
        <f t="shared" si="0"/>
        <v>0</v>
      </c>
      <c r="F39" s="42"/>
      <c r="G39" s="42"/>
      <c r="H39" s="42"/>
      <c r="I39" s="57">
        <f t="shared" si="1"/>
        <v>0</v>
      </c>
      <c r="J39" s="42"/>
      <c r="K39" s="42"/>
      <c r="L39" s="42"/>
      <c r="M39" s="57">
        <f t="shared" si="2"/>
        <v>0</v>
      </c>
      <c r="N39" s="42"/>
      <c r="O39" s="42"/>
      <c r="P39" s="57">
        <f t="shared" si="3"/>
        <v>0</v>
      </c>
      <c r="Q39" s="42"/>
      <c r="R39" s="42"/>
      <c r="S39" s="57">
        <f t="shared" si="4"/>
        <v>0</v>
      </c>
      <c r="T39" s="58">
        <f t="shared" si="5"/>
        <v>0</v>
      </c>
      <c r="U39" s="43"/>
      <c r="V39" s="9"/>
      <c r="W39" s="9"/>
      <c r="X39" s="9"/>
      <c r="Y39" s="9"/>
      <c r="Z39" s="9"/>
      <c r="AA39" s="43"/>
      <c r="AB39" s="9"/>
      <c r="AC39" s="43"/>
      <c r="AD39" s="43"/>
      <c r="AE39" s="43"/>
      <c r="AF39" s="35">
        <f t="shared" si="7"/>
        <v>0</v>
      </c>
    </row>
    <row r="40" spans="1:33">
      <c r="A40" s="7" t="s">
        <v>50</v>
      </c>
      <c r="B40" s="8" t="s">
        <v>225</v>
      </c>
      <c r="C40" s="34" t="s">
        <v>216</v>
      </c>
      <c r="D40" s="42"/>
      <c r="E40" s="57">
        <f t="shared" si="0"/>
        <v>0</v>
      </c>
      <c r="F40" s="42"/>
      <c r="G40" s="42"/>
      <c r="H40" s="42"/>
      <c r="I40" s="57">
        <f t="shared" si="1"/>
        <v>0</v>
      </c>
      <c r="J40" s="42"/>
      <c r="K40" s="42"/>
      <c r="L40" s="42"/>
      <c r="M40" s="57">
        <f t="shared" si="2"/>
        <v>0</v>
      </c>
      <c r="N40" s="42"/>
      <c r="O40" s="42"/>
      <c r="P40" s="57">
        <f t="shared" si="3"/>
        <v>0</v>
      </c>
      <c r="Q40" s="42"/>
      <c r="R40" s="42"/>
      <c r="S40" s="57">
        <f t="shared" si="4"/>
        <v>0</v>
      </c>
      <c r="T40" s="58">
        <f t="shared" si="5"/>
        <v>0</v>
      </c>
      <c r="U40" s="43"/>
      <c r="V40" s="9"/>
      <c r="W40" s="9"/>
      <c r="X40" s="9"/>
      <c r="Y40" s="9"/>
      <c r="Z40" s="9"/>
      <c r="AA40" s="43"/>
      <c r="AB40" s="9"/>
      <c r="AC40" s="43"/>
      <c r="AD40" s="43"/>
      <c r="AE40" s="43"/>
      <c r="AF40" s="35">
        <f t="shared" si="7"/>
        <v>0</v>
      </c>
    </row>
    <row r="41" spans="1:33">
      <c r="A41" s="7" t="s">
        <v>51</v>
      </c>
      <c r="B41" s="8" t="s">
        <v>226</v>
      </c>
      <c r="C41" s="32" t="s">
        <v>183</v>
      </c>
      <c r="D41" s="42"/>
      <c r="E41" s="57">
        <f t="shared" si="0"/>
        <v>0</v>
      </c>
      <c r="F41" s="42"/>
      <c r="G41" s="42"/>
      <c r="H41" s="42"/>
      <c r="I41" s="57">
        <f t="shared" si="1"/>
        <v>0</v>
      </c>
      <c r="J41" s="42"/>
      <c r="K41" s="42"/>
      <c r="L41" s="42"/>
      <c r="M41" s="57">
        <f t="shared" si="2"/>
        <v>0</v>
      </c>
      <c r="N41" s="42"/>
      <c r="O41" s="42"/>
      <c r="P41" s="57">
        <f t="shared" si="3"/>
        <v>0</v>
      </c>
      <c r="Q41" s="42"/>
      <c r="R41" s="42"/>
      <c r="S41" s="57">
        <f t="shared" si="4"/>
        <v>0</v>
      </c>
      <c r="T41" s="58">
        <f t="shared" si="5"/>
        <v>0</v>
      </c>
      <c r="U41" s="43"/>
      <c r="V41" s="9"/>
      <c r="W41" s="9"/>
      <c r="X41" s="9"/>
      <c r="Y41" s="9"/>
      <c r="Z41" s="9"/>
      <c r="AA41" s="43"/>
      <c r="AB41" s="9"/>
      <c r="AC41" s="43"/>
      <c r="AD41" s="43"/>
      <c r="AE41" s="43"/>
      <c r="AF41" s="35">
        <f t="shared" si="7"/>
        <v>0</v>
      </c>
    </row>
    <row r="42" spans="1:33" s="22" customFormat="1" ht="15.75">
      <c r="A42" s="7" t="s">
        <v>52</v>
      </c>
      <c r="B42" s="8" t="s">
        <v>227</v>
      </c>
      <c r="C42" s="33" t="s">
        <v>190</v>
      </c>
      <c r="D42" s="42"/>
      <c r="E42" s="57">
        <f t="shared" si="0"/>
        <v>0</v>
      </c>
      <c r="F42" s="42"/>
      <c r="G42" s="42"/>
      <c r="H42" s="42"/>
      <c r="I42" s="57">
        <f t="shared" si="1"/>
        <v>0</v>
      </c>
      <c r="J42" s="42"/>
      <c r="K42" s="42"/>
      <c r="L42" s="42"/>
      <c r="M42" s="57">
        <f t="shared" si="2"/>
        <v>0</v>
      </c>
      <c r="N42" s="42"/>
      <c r="O42" s="42"/>
      <c r="P42" s="57">
        <f t="shared" si="3"/>
        <v>0</v>
      </c>
      <c r="Q42" s="42"/>
      <c r="R42" s="42"/>
      <c r="S42" s="57">
        <f t="shared" si="4"/>
        <v>0</v>
      </c>
      <c r="T42" s="58">
        <f t="shared" si="5"/>
        <v>0</v>
      </c>
      <c r="U42" s="43"/>
      <c r="V42" s="9"/>
      <c r="W42" s="9"/>
      <c r="X42" s="9"/>
      <c r="Y42" s="9"/>
      <c r="Z42" s="9"/>
      <c r="AA42" s="43"/>
      <c r="AB42" s="9"/>
      <c r="AC42" s="43"/>
      <c r="AD42" s="43"/>
      <c r="AE42" s="43"/>
      <c r="AF42" s="35">
        <f t="shared" si="7"/>
        <v>0</v>
      </c>
      <c r="AG42" s="18"/>
    </row>
    <row r="43" spans="1:33" s="22" customFormat="1" ht="15.75">
      <c r="A43" s="7" t="s">
        <v>53</v>
      </c>
      <c r="B43" s="8" t="s">
        <v>228</v>
      </c>
      <c r="C43" s="34" t="s">
        <v>216</v>
      </c>
      <c r="D43" s="42"/>
      <c r="E43" s="57">
        <f t="shared" si="0"/>
        <v>0</v>
      </c>
      <c r="F43" s="42"/>
      <c r="G43" s="42"/>
      <c r="H43" s="42"/>
      <c r="I43" s="57">
        <f t="shared" si="1"/>
        <v>0</v>
      </c>
      <c r="J43" s="42"/>
      <c r="K43" s="42"/>
      <c r="L43" s="42"/>
      <c r="M43" s="57">
        <f t="shared" si="2"/>
        <v>0</v>
      </c>
      <c r="N43" s="42"/>
      <c r="O43" s="42"/>
      <c r="P43" s="57">
        <f t="shared" si="3"/>
        <v>0</v>
      </c>
      <c r="Q43" s="42"/>
      <c r="R43" s="42"/>
      <c r="S43" s="57">
        <f t="shared" si="4"/>
        <v>0</v>
      </c>
      <c r="T43" s="58">
        <f t="shared" si="5"/>
        <v>0</v>
      </c>
      <c r="U43" s="43"/>
      <c r="V43" s="9"/>
      <c r="W43" s="9"/>
      <c r="X43" s="9"/>
      <c r="Y43" s="9"/>
      <c r="Z43" s="9"/>
      <c r="AA43" s="43"/>
      <c r="AB43" s="9"/>
      <c r="AC43" s="43"/>
      <c r="AD43" s="43"/>
      <c r="AE43" s="43"/>
      <c r="AF43" s="35">
        <f t="shared" si="7"/>
        <v>0</v>
      </c>
      <c r="AG43" s="18"/>
    </row>
    <row r="44" spans="1:33" s="22" customFormat="1" ht="15.75">
      <c r="A44" s="7" t="s">
        <v>54</v>
      </c>
      <c r="B44" s="8" t="s">
        <v>229</v>
      </c>
      <c r="C44" s="28" t="s">
        <v>187</v>
      </c>
      <c r="D44" s="42"/>
      <c r="E44" s="57">
        <f t="shared" si="0"/>
        <v>0</v>
      </c>
      <c r="F44" s="42"/>
      <c r="G44" s="42"/>
      <c r="H44" s="42"/>
      <c r="I44" s="57">
        <f t="shared" si="1"/>
        <v>0</v>
      </c>
      <c r="J44" s="42"/>
      <c r="K44" s="42"/>
      <c r="L44" s="42"/>
      <c r="M44" s="57">
        <f t="shared" si="2"/>
        <v>0</v>
      </c>
      <c r="N44" s="42"/>
      <c r="O44" s="42"/>
      <c r="P44" s="57">
        <f t="shared" si="3"/>
        <v>0</v>
      </c>
      <c r="Q44" s="42"/>
      <c r="R44" s="42"/>
      <c r="S44" s="57">
        <f t="shared" si="4"/>
        <v>0</v>
      </c>
      <c r="T44" s="58">
        <f t="shared" si="5"/>
        <v>0</v>
      </c>
      <c r="U44" s="43"/>
      <c r="V44" s="9"/>
      <c r="W44" s="9"/>
      <c r="X44" s="9"/>
      <c r="Y44" s="9"/>
      <c r="Z44" s="9"/>
      <c r="AA44" s="43"/>
      <c r="AB44" s="9"/>
      <c r="AC44" s="43"/>
      <c r="AD44" s="43"/>
      <c r="AE44" s="43"/>
      <c r="AF44" s="35">
        <f t="shared" si="7"/>
        <v>0</v>
      </c>
      <c r="AG44" s="18"/>
    </row>
    <row r="45" spans="1:33" s="22" customFormat="1" ht="15.75">
      <c r="A45" s="7" t="s">
        <v>55</v>
      </c>
      <c r="B45" s="8" t="s">
        <v>230</v>
      </c>
      <c r="C45" s="29" t="s">
        <v>201</v>
      </c>
      <c r="D45" s="42"/>
      <c r="E45" s="57">
        <f t="shared" si="0"/>
        <v>0</v>
      </c>
      <c r="F45" s="42"/>
      <c r="G45" s="42"/>
      <c r="H45" s="42"/>
      <c r="I45" s="57">
        <f t="shared" si="1"/>
        <v>0</v>
      </c>
      <c r="J45" s="42"/>
      <c r="K45" s="42"/>
      <c r="L45" s="42"/>
      <c r="M45" s="57">
        <f t="shared" si="2"/>
        <v>0</v>
      </c>
      <c r="N45" s="42"/>
      <c r="O45" s="42"/>
      <c r="P45" s="57">
        <f t="shared" si="3"/>
        <v>0</v>
      </c>
      <c r="Q45" s="42"/>
      <c r="R45" s="42"/>
      <c r="S45" s="57">
        <f t="shared" si="4"/>
        <v>0</v>
      </c>
      <c r="T45" s="58">
        <f t="shared" si="5"/>
        <v>0</v>
      </c>
      <c r="U45" s="43"/>
      <c r="V45" s="9"/>
      <c r="W45" s="9"/>
      <c r="X45" s="9"/>
      <c r="Y45" s="9"/>
      <c r="Z45" s="9"/>
      <c r="AA45" s="43"/>
      <c r="AB45" s="9"/>
      <c r="AC45" s="43"/>
      <c r="AD45" s="43"/>
      <c r="AE45" s="43"/>
      <c r="AF45" s="35">
        <f t="shared" si="7"/>
        <v>0</v>
      </c>
      <c r="AG45" s="18"/>
    </row>
    <row r="46" spans="1:33" s="22" customFormat="1" ht="15.75">
      <c r="A46" s="7" t="s">
        <v>56</v>
      </c>
      <c r="B46" s="8" t="s">
        <v>231</v>
      </c>
      <c r="C46" s="34" t="s">
        <v>216</v>
      </c>
      <c r="D46" s="42"/>
      <c r="E46" s="57">
        <f t="shared" si="0"/>
        <v>0</v>
      </c>
      <c r="F46" s="42"/>
      <c r="G46" s="42"/>
      <c r="H46" s="42"/>
      <c r="I46" s="57">
        <f t="shared" si="1"/>
        <v>0</v>
      </c>
      <c r="J46" s="42"/>
      <c r="K46" s="42"/>
      <c r="L46" s="42"/>
      <c r="M46" s="57">
        <f t="shared" si="2"/>
        <v>0</v>
      </c>
      <c r="N46" s="42"/>
      <c r="O46" s="42"/>
      <c r="P46" s="57">
        <f t="shared" si="3"/>
        <v>0</v>
      </c>
      <c r="Q46" s="42"/>
      <c r="R46" s="42"/>
      <c r="S46" s="57">
        <f t="shared" si="4"/>
        <v>0</v>
      </c>
      <c r="T46" s="58">
        <f t="shared" si="5"/>
        <v>0</v>
      </c>
      <c r="U46" s="43"/>
      <c r="V46" s="9"/>
      <c r="W46" s="9"/>
      <c r="X46" s="9"/>
      <c r="Y46" s="9"/>
      <c r="Z46" s="9"/>
      <c r="AA46" s="43"/>
      <c r="AB46" s="9"/>
      <c r="AC46" s="43"/>
      <c r="AD46" s="43"/>
      <c r="AE46" s="43"/>
      <c r="AF46" s="35">
        <f t="shared" si="7"/>
        <v>0</v>
      </c>
      <c r="AG46" s="18"/>
    </row>
    <row r="47" spans="1:33" s="22" customFormat="1" ht="15.75">
      <c r="A47" s="7" t="s">
        <v>57</v>
      </c>
      <c r="B47" s="8" t="s">
        <v>232</v>
      </c>
      <c r="C47" s="32" t="s">
        <v>183</v>
      </c>
      <c r="D47" s="42"/>
      <c r="E47" s="57">
        <f t="shared" si="0"/>
        <v>0</v>
      </c>
      <c r="F47" s="42"/>
      <c r="G47" s="42"/>
      <c r="H47" s="42"/>
      <c r="I47" s="57">
        <f t="shared" si="1"/>
        <v>0</v>
      </c>
      <c r="J47" s="42"/>
      <c r="K47" s="42"/>
      <c r="L47" s="42"/>
      <c r="M47" s="57">
        <f t="shared" si="2"/>
        <v>0</v>
      </c>
      <c r="N47" s="42"/>
      <c r="O47" s="42"/>
      <c r="P47" s="57">
        <f t="shared" si="3"/>
        <v>0</v>
      </c>
      <c r="Q47" s="42"/>
      <c r="R47" s="42"/>
      <c r="S47" s="57">
        <f t="shared" si="4"/>
        <v>0</v>
      </c>
      <c r="T47" s="58">
        <f t="shared" si="5"/>
        <v>0</v>
      </c>
      <c r="U47" s="43"/>
      <c r="V47" s="9"/>
      <c r="W47" s="9"/>
      <c r="X47" s="9"/>
      <c r="Y47" s="9"/>
      <c r="Z47" s="9"/>
      <c r="AA47" s="43"/>
      <c r="AB47" s="9"/>
      <c r="AC47" s="43"/>
      <c r="AD47" s="43"/>
      <c r="AE47" s="43"/>
      <c r="AF47" s="35">
        <f t="shared" si="7"/>
        <v>0</v>
      </c>
      <c r="AG47" s="18"/>
    </row>
    <row r="48" spans="1:33" s="22" customFormat="1" ht="15.75">
      <c r="A48" s="7" t="s">
        <v>58</v>
      </c>
      <c r="B48" s="8" t="s">
        <v>233</v>
      </c>
      <c r="C48" s="34" t="s">
        <v>216</v>
      </c>
      <c r="D48" s="42"/>
      <c r="E48" s="57">
        <f t="shared" si="0"/>
        <v>0</v>
      </c>
      <c r="F48" s="42"/>
      <c r="G48" s="42"/>
      <c r="H48" s="42"/>
      <c r="I48" s="57">
        <f t="shared" si="1"/>
        <v>0</v>
      </c>
      <c r="J48" s="42"/>
      <c r="K48" s="42"/>
      <c r="L48" s="42"/>
      <c r="M48" s="57">
        <f t="shared" si="2"/>
        <v>0</v>
      </c>
      <c r="N48" s="42"/>
      <c r="O48" s="42"/>
      <c r="P48" s="57">
        <f t="shared" si="3"/>
        <v>0</v>
      </c>
      <c r="Q48" s="42"/>
      <c r="R48" s="42"/>
      <c r="S48" s="57">
        <f t="shared" si="4"/>
        <v>0</v>
      </c>
      <c r="T48" s="58">
        <f t="shared" si="5"/>
        <v>0</v>
      </c>
      <c r="U48" s="43"/>
      <c r="V48" s="9"/>
      <c r="W48" s="9"/>
      <c r="X48" s="9"/>
      <c r="Y48" s="9"/>
      <c r="Z48" s="9"/>
      <c r="AA48" s="43"/>
      <c r="AB48" s="9"/>
      <c r="AC48" s="43"/>
      <c r="AD48" s="43"/>
      <c r="AE48" s="43"/>
      <c r="AF48" s="35">
        <f t="shared" si="7"/>
        <v>0</v>
      </c>
      <c r="AG48" s="18"/>
    </row>
    <row r="49" spans="1:33" s="22" customFormat="1" ht="15.75">
      <c r="A49" s="7" t="s">
        <v>59</v>
      </c>
      <c r="B49" s="8" t="s">
        <v>234</v>
      </c>
      <c r="C49" s="32" t="s">
        <v>183</v>
      </c>
      <c r="D49" s="42"/>
      <c r="E49" s="57">
        <f t="shared" si="0"/>
        <v>0</v>
      </c>
      <c r="F49" s="42"/>
      <c r="G49" s="42"/>
      <c r="H49" s="42"/>
      <c r="I49" s="57">
        <f t="shared" si="1"/>
        <v>0</v>
      </c>
      <c r="J49" s="42"/>
      <c r="K49" s="42"/>
      <c r="L49" s="42"/>
      <c r="M49" s="57">
        <f t="shared" si="2"/>
        <v>0</v>
      </c>
      <c r="N49" s="42"/>
      <c r="O49" s="42"/>
      <c r="P49" s="57">
        <f t="shared" si="3"/>
        <v>0</v>
      </c>
      <c r="Q49" s="42"/>
      <c r="R49" s="42"/>
      <c r="S49" s="57">
        <f t="shared" si="4"/>
        <v>0</v>
      </c>
      <c r="T49" s="58">
        <f t="shared" si="5"/>
        <v>0</v>
      </c>
      <c r="U49" s="43"/>
      <c r="V49" s="9"/>
      <c r="W49" s="9"/>
      <c r="X49" s="9"/>
      <c r="Y49" s="9"/>
      <c r="Z49" s="9"/>
      <c r="AA49" s="43"/>
      <c r="AB49" s="9"/>
      <c r="AC49" s="43"/>
      <c r="AD49" s="43"/>
      <c r="AE49" s="43"/>
      <c r="AF49" s="35">
        <f t="shared" si="7"/>
        <v>0</v>
      </c>
      <c r="AG49" s="18"/>
    </row>
    <row r="50" spans="1:33" s="22" customFormat="1" ht="15.75">
      <c r="A50" s="7" t="s">
        <v>60</v>
      </c>
      <c r="B50" s="8" t="s">
        <v>235</v>
      </c>
      <c r="C50" s="28" t="s">
        <v>187</v>
      </c>
      <c r="D50" s="42"/>
      <c r="E50" s="57">
        <f t="shared" si="0"/>
        <v>0</v>
      </c>
      <c r="F50" s="42"/>
      <c r="G50" s="42"/>
      <c r="H50" s="42"/>
      <c r="I50" s="57">
        <f t="shared" si="1"/>
        <v>0</v>
      </c>
      <c r="J50" s="42"/>
      <c r="K50" s="42"/>
      <c r="L50" s="42"/>
      <c r="M50" s="57">
        <f t="shared" si="2"/>
        <v>0</v>
      </c>
      <c r="N50" s="42"/>
      <c r="O50" s="42"/>
      <c r="P50" s="57">
        <f t="shared" si="3"/>
        <v>0</v>
      </c>
      <c r="Q50" s="42"/>
      <c r="R50" s="42"/>
      <c r="S50" s="57">
        <f t="shared" si="4"/>
        <v>0</v>
      </c>
      <c r="T50" s="58">
        <f t="shared" si="5"/>
        <v>0</v>
      </c>
      <c r="U50" s="43"/>
      <c r="V50" s="9"/>
      <c r="W50" s="9"/>
      <c r="X50" s="9"/>
      <c r="Y50" s="9"/>
      <c r="Z50" s="9"/>
      <c r="AA50" s="43"/>
      <c r="AB50" s="9"/>
      <c r="AC50" s="43"/>
      <c r="AD50" s="43"/>
      <c r="AE50" s="43"/>
      <c r="AF50" s="35">
        <f t="shared" si="7"/>
        <v>0</v>
      </c>
      <c r="AG50" s="18"/>
    </row>
    <row r="51" spans="1:33" s="22" customFormat="1" ht="15.75">
      <c r="A51" s="7" t="s">
        <v>61</v>
      </c>
      <c r="B51" s="8" t="s">
        <v>236</v>
      </c>
      <c r="C51" s="34" t="s">
        <v>216</v>
      </c>
      <c r="D51" s="42"/>
      <c r="E51" s="57">
        <f t="shared" si="0"/>
        <v>0</v>
      </c>
      <c r="F51" s="42"/>
      <c r="G51" s="42"/>
      <c r="H51" s="42"/>
      <c r="I51" s="57">
        <f t="shared" si="1"/>
        <v>0</v>
      </c>
      <c r="J51" s="42"/>
      <c r="K51" s="42"/>
      <c r="L51" s="42"/>
      <c r="M51" s="57">
        <f t="shared" si="2"/>
        <v>0</v>
      </c>
      <c r="N51" s="42"/>
      <c r="O51" s="42"/>
      <c r="P51" s="57">
        <f t="shared" si="3"/>
        <v>0</v>
      </c>
      <c r="Q51" s="42"/>
      <c r="R51" s="42"/>
      <c r="S51" s="57">
        <f t="shared" si="4"/>
        <v>0</v>
      </c>
      <c r="T51" s="58">
        <f t="shared" si="5"/>
        <v>0</v>
      </c>
      <c r="U51" s="43"/>
      <c r="V51" s="9"/>
      <c r="W51" s="9"/>
      <c r="X51" s="9"/>
      <c r="Y51" s="9"/>
      <c r="Z51" s="9"/>
      <c r="AA51" s="43"/>
      <c r="AB51" s="9"/>
      <c r="AC51" s="43"/>
      <c r="AD51" s="43"/>
      <c r="AE51" s="43"/>
      <c r="AF51" s="35">
        <f t="shared" si="7"/>
        <v>0</v>
      </c>
      <c r="AG51" s="18"/>
    </row>
    <row r="52" spans="1:33" s="22" customFormat="1" ht="15.75">
      <c r="A52" s="7" t="s">
        <v>62</v>
      </c>
      <c r="B52" s="8" t="s">
        <v>237</v>
      </c>
      <c r="C52" s="28" t="s">
        <v>187</v>
      </c>
      <c r="D52" s="42"/>
      <c r="E52" s="57">
        <f t="shared" si="0"/>
        <v>0</v>
      </c>
      <c r="F52" s="42"/>
      <c r="G52" s="42"/>
      <c r="H52" s="42"/>
      <c r="I52" s="57">
        <f t="shared" si="1"/>
        <v>0</v>
      </c>
      <c r="J52" s="42"/>
      <c r="K52" s="42"/>
      <c r="L52" s="42"/>
      <c r="M52" s="57">
        <f t="shared" si="2"/>
        <v>0</v>
      </c>
      <c r="N52" s="42"/>
      <c r="O52" s="42"/>
      <c r="P52" s="57">
        <f t="shared" si="3"/>
        <v>0</v>
      </c>
      <c r="Q52" s="42"/>
      <c r="R52" s="42"/>
      <c r="S52" s="57">
        <f t="shared" si="4"/>
        <v>0</v>
      </c>
      <c r="T52" s="58">
        <f t="shared" si="5"/>
        <v>0</v>
      </c>
      <c r="U52" s="43"/>
      <c r="V52" s="9"/>
      <c r="W52" s="9"/>
      <c r="X52" s="9"/>
      <c r="Y52" s="9"/>
      <c r="Z52" s="9"/>
      <c r="AA52" s="43"/>
      <c r="AB52" s="9"/>
      <c r="AC52" s="43"/>
      <c r="AD52" s="43"/>
      <c r="AE52" s="43"/>
      <c r="AF52" s="35">
        <f t="shared" si="7"/>
        <v>0</v>
      </c>
      <c r="AG52" s="18"/>
    </row>
    <row r="53" spans="1:33" s="22" customFormat="1" ht="15.75">
      <c r="A53" s="7" t="s">
        <v>63</v>
      </c>
      <c r="B53" s="8" t="s">
        <v>238</v>
      </c>
      <c r="C53" s="33" t="s">
        <v>190</v>
      </c>
      <c r="D53" s="42"/>
      <c r="E53" s="57">
        <f t="shared" si="0"/>
        <v>0</v>
      </c>
      <c r="F53" s="42"/>
      <c r="G53" s="42"/>
      <c r="H53" s="42"/>
      <c r="I53" s="57">
        <f t="shared" si="1"/>
        <v>0</v>
      </c>
      <c r="J53" s="42"/>
      <c r="K53" s="42"/>
      <c r="L53" s="42"/>
      <c r="M53" s="57">
        <f t="shared" si="2"/>
        <v>0</v>
      </c>
      <c r="N53" s="42"/>
      <c r="O53" s="42"/>
      <c r="P53" s="57">
        <f t="shared" si="3"/>
        <v>0</v>
      </c>
      <c r="Q53" s="42"/>
      <c r="R53" s="42"/>
      <c r="S53" s="57">
        <f t="shared" si="4"/>
        <v>0</v>
      </c>
      <c r="T53" s="58">
        <f t="shared" si="5"/>
        <v>0</v>
      </c>
      <c r="U53" s="43"/>
      <c r="V53" s="9"/>
      <c r="W53" s="9"/>
      <c r="X53" s="9"/>
      <c r="Y53" s="9"/>
      <c r="Z53" s="9"/>
      <c r="AA53" s="43"/>
      <c r="AB53" s="9"/>
      <c r="AC53" s="43"/>
      <c r="AD53" s="43"/>
      <c r="AE53" s="43"/>
      <c r="AF53" s="35">
        <f t="shared" si="7"/>
        <v>0</v>
      </c>
      <c r="AG53" s="18"/>
    </row>
    <row r="54" spans="1:33" s="22" customFormat="1" ht="15.75">
      <c r="A54" s="7" t="s">
        <v>64</v>
      </c>
      <c r="B54" s="8" t="s">
        <v>239</v>
      </c>
      <c r="C54" s="27" t="s">
        <v>185</v>
      </c>
      <c r="D54" s="42"/>
      <c r="E54" s="57">
        <f t="shared" si="0"/>
        <v>0</v>
      </c>
      <c r="F54" s="42"/>
      <c r="G54" s="42"/>
      <c r="H54" s="42"/>
      <c r="I54" s="57">
        <f t="shared" si="1"/>
        <v>0</v>
      </c>
      <c r="J54" s="42"/>
      <c r="K54" s="42"/>
      <c r="L54" s="42"/>
      <c r="M54" s="57">
        <f t="shared" si="2"/>
        <v>0</v>
      </c>
      <c r="N54" s="42"/>
      <c r="O54" s="42"/>
      <c r="P54" s="57">
        <f t="shared" si="3"/>
        <v>0</v>
      </c>
      <c r="Q54" s="42"/>
      <c r="R54" s="42"/>
      <c r="S54" s="57">
        <f t="shared" si="4"/>
        <v>0</v>
      </c>
      <c r="T54" s="58">
        <f t="shared" si="5"/>
        <v>0</v>
      </c>
      <c r="U54" s="43"/>
      <c r="V54" s="9"/>
      <c r="W54" s="9"/>
      <c r="X54" s="9"/>
      <c r="Y54" s="9"/>
      <c r="Z54" s="9"/>
      <c r="AA54" s="43"/>
      <c r="AB54" s="9"/>
      <c r="AC54" s="43"/>
      <c r="AD54" s="43"/>
      <c r="AE54" s="43"/>
      <c r="AF54" s="35">
        <f t="shared" si="7"/>
        <v>0</v>
      </c>
      <c r="AG54" s="18"/>
    </row>
    <row r="55" spans="1:33">
      <c r="A55" s="7" t="s">
        <v>65</v>
      </c>
      <c r="B55" s="8" t="s">
        <v>240</v>
      </c>
      <c r="C55" s="28" t="s">
        <v>187</v>
      </c>
      <c r="D55" s="42"/>
      <c r="E55" s="57">
        <f t="shared" si="0"/>
        <v>0</v>
      </c>
      <c r="F55" s="42"/>
      <c r="G55" s="42"/>
      <c r="H55" s="42"/>
      <c r="I55" s="57">
        <f t="shared" si="1"/>
        <v>0</v>
      </c>
      <c r="J55" s="42"/>
      <c r="K55" s="42"/>
      <c r="L55" s="42"/>
      <c r="M55" s="57">
        <f t="shared" si="2"/>
        <v>0</v>
      </c>
      <c r="N55" s="42"/>
      <c r="O55" s="42"/>
      <c r="P55" s="57">
        <f t="shared" si="3"/>
        <v>0</v>
      </c>
      <c r="Q55" s="42"/>
      <c r="R55" s="42"/>
      <c r="S55" s="57">
        <f t="shared" si="4"/>
        <v>0</v>
      </c>
      <c r="T55" s="58">
        <f t="shared" si="5"/>
        <v>0</v>
      </c>
      <c r="U55" s="43"/>
      <c r="V55" s="9"/>
      <c r="W55" s="9"/>
      <c r="X55" s="9"/>
      <c r="Y55" s="9"/>
      <c r="Z55" s="9"/>
      <c r="AA55" s="43"/>
      <c r="AB55" s="9"/>
      <c r="AC55" s="43"/>
      <c r="AD55" s="43"/>
      <c r="AE55" s="43"/>
      <c r="AF55" s="35">
        <f t="shared" si="7"/>
        <v>0</v>
      </c>
    </row>
    <row r="56" spans="1:33">
      <c r="A56" s="7" t="s">
        <v>66</v>
      </c>
      <c r="B56" s="8" t="s">
        <v>241</v>
      </c>
      <c r="C56" s="32" t="s">
        <v>183</v>
      </c>
      <c r="D56" s="42"/>
      <c r="E56" s="57">
        <f t="shared" si="0"/>
        <v>0</v>
      </c>
      <c r="F56" s="42"/>
      <c r="G56" s="42"/>
      <c r="H56" s="42"/>
      <c r="I56" s="57">
        <f t="shared" si="1"/>
        <v>0</v>
      </c>
      <c r="J56" s="42"/>
      <c r="K56" s="42"/>
      <c r="L56" s="42"/>
      <c r="M56" s="57">
        <f t="shared" si="2"/>
        <v>0</v>
      </c>
      <c r="N56" s="42"/>
      <c r="O56" s="42"/>
      <c r="P56" s="57">
        <f t="shared" si="3"/>
        <v>0</v>
      </c>
      <c r="Q56" s="42"/>
      <c r="R56" s="42"/>
      <c r="S56" s="57">
        <f t="shared" si="4"/>
        <v>0</v>
      </c>
      <c r="T56" s="58">
        <f t="shared" si="5"/>
        <v>0</v>
      </c>
      <c r="U56" s="43"/>
      <c r="V56" s="9"/>
      <c r="W56" s="9"/>
      <c r="X56" s="9"/>
      <c r="Y56" s="9"/>
      <c r="Z56" s="9"/>
      <c r="AA56" s="43"/>
      <c r="AB56" s="9"/>
      <c r="AC56" s="43"/>
      <c r="AD56" s="43"/>
      <c r="AE56" s="43"/>
      <c r="AF56" s="35">
        <f t="shared" si="7"/>
        <v>0</v>
      </c>
    </row>
    <row r="57" spans="1:33">
      <c r="A57" s="7" t="s">
        <v>67</v>
      </c>
      <c r="B57" s="8" t="s">
        <v>242</v>
      </c>
      <c r="C57" s="27" t="s">
        <v>185</v>
      </c>
      <c r="D57" s="42"/>
      <c r="E57" s="57">
        <f t="shared" si="0"/>
        <v>0</v>
      </c>
      <c r="F57" s="42"/>
      <c r="G57" s="42"/>
      <c r="H57" s="42"/>
      <c r="I57" s="57">
        <f t="shared" si="1"/>
        <v>0</v>
      </c>
      <c r="J57" s="42"/>
      <c r="K57" s="42"/>
      <c r="L57" s="42"/>
      <c r="M57" s="57">
        <f t="shared" si="2"/>
        <v>0</v>
      </c>
      <c r="N57" s="42"/>
      <c r="O57" s="42"/>
      <c r="P57" s="57">
        <f t="shared" si="3"/>
        <v>0</v>
      </c>
      <c r="Q57" s="42"/>
      <c r="R57" s="42"/>
      <c r="S57" s="57">
        <f t="shared" si="4"/>
        <v>0</v>
      </c>
      <c r="T57" s="58">
        <f t="shared" si="5"/>
        <v>0</v>
      </c>
      <c r="U57" s="43"/>
      <c r="V57" s="9"/>
      <c r="W57" s="9"/>
      <c r="X57" s="9"/>
      <c r="Y57" s="9"/>
      <c r="Z57" s="9"/>
      <c r="AA57" s="43"/>
      <c r="AB57" s="9"/>
      <c r="AC57" s="43"/>
      <c r="AD57" s="43"/>
      <c r="AE57" s="43"/>
      <c r="AF57" s="35">
        <f t="shared" si="7"/>
        <v>0</v>
      </c>
    </row>
    <row r="58" spans="1:33">
      <c r="A58" s="7" t="s">
        <v>68</v>
      </c>
      <c r="B58" s="8" t="s">
        <v>243</v>
      </c>
      <c r="C58" s="33" t="s">
        <v>190</v>
      </c>
      <c r="D58" s="42"/>
      <c r="E58" s="57">
        <f t="shared" si="0"/>
        <v>0</v>
      </c>
      <c r="F58" s="42"/>
      <c r="G58" s="42"/>
      <c r="H58" s="42"/>
      <c r="I58" s="57">
        <f t="shared" si="1"/>
        <v>0</v>
      </c>
      <c r="J58" s="42"/>
      <c r="K58" s="42"/>
      <c r="L58" s="42"/>
      <c r="M58" s="57">
        <f t="shared" si="2"/>
        <v>0</v>
      </c>
      <c r="N58" s="42"/>
      <c r="O58" s="42"/>
      <c r="P58" s="57">
        <f t="shared" si="3"/>
        <v>0</v>
      </c>
      <c r="Q58" s="42"/>
      <c r="R58" s="42"/>
      <c r="S58" s="57">
        <f t="shared" si="4"/>
        <v>0</v>
      </c>
      <c r="T58" s="58">
        <f t="shared" si="5"/>
        <v>0</v>
      </c>
      <c r="U58" s="43"/>
      <c r="V58" s="9"/>
      <c r="W58" s="9"/>
      <c r="X58" s="9"/>
      <c r="Y58" s="9"/>
      <c r="Z58" s="9"/>
      <c r="AA58" s="43"/>
      <c r="AB58" s="9"/>
      <c r="AC58" s="43"/>
      <c r="AD58" s="43"/>
      <c r="AE58" s="43"/>
      <c r="AF58" s="35">
        <f t="shared" si="7"/>
        <v>0</v>
      </c>
    </row>
    <row r="59" spans="1:33">
      <c r="A59" s="7" t="s">
        <v>69</v>
      </c>
      <c r="B59" s="8" t="s">
        <v>244</v>
      </c>
      <c r="C59" s="33" t="s">
        <v>190</v>
      </c>
      <c r="D59" s="42"/>
      <c r="E59" s="57">
        <f t="shared" si="0"/>
        <v>0</v>
      </c>
      <c r="F59" s="42"/>
      <c r="G59" s="42"/>
      <c r="H59" s="42"/>
      <c r="I59" s="57">
        <f t="shared" si="1"/>
        <v>0</v>
      </c>
      <c r="J59" s="42"/>
      <c r="K59" s="42"/>
      <c r="L59" s="42"/>
      <c r="M59" s="57">
        <f t="shared" si="2"/>
        <v>0</v>
      </c>
      <c r="N59" s="42"/>
      <c r="O59" s="42"/>
      <c r="P59" s="57">
        <f t="shared" si="3"/>
        <v>0</v>
      </c>
      <c r="Q59" s="42"/>
      <c r="R59" s="42"/>
      <c r="S59" s="57">
        <f t="shared" si="4"/>
        <v>0</v>
      </c>
      <c r="T59" s="58">
        <f t="shared" si="5"/>
        <v>0</v>
      </c>
      <c r="U59" s="43"/>
      <c r="V59" s="9"/>
      <c r="W59" s="9"/>
      <c r="X59" s="9"/>
      <c r="Y59" s="9"/>
      <c r="Z59" s="9"/>
      <c r="AA59" s="43"/>
      <c r="AB59" s="9"/>
      <c r="AC59" s="43"/>
      <c r="AD59" s="43"/>
      <c r="AE59" s="43"/>
      <c r="AF59" s="35">
        <f t="shared" si="7"/>
        <v>0</v>
      </c>
    </row>
    <row r="60" spans="1:33">
      <c r="A60" s="7" t="s">
        <v>70</v>
      </c>
      <c r="B60" s="8" t="s">
        <v>245</v>
      </c>
      <c r="C60" s="34" t="s">
        <v>216</v>
      </c>
      <c r="D60" s="42"/>
      <c r="E60" s="57">
        <f t="shared" si="0"/>
        <v>0</v>
      </c>
      <c r="F60" s="42"/>
      <c r="G60" s="42"/>
      <c r="H60" s="42"/>
      <c r="I60" s="57">
        <f t="shared" si="1"/>
        <v>0</v>
      </c>
      <c r="J60" s="42"/>
      <c r="K60" s="42"/>
      <c r="L60" s="42"/>
      <c r="M60" s="57">
        <f t="shared" si="2"/>
        <v>0</v>
      </c>
      <c r="N60" s="42"/>
      <c r="O60" s="42"/>
      <c r="P60" s="57">
        <f t="shared" si="3"/>
        <v>0</v>
      </c>
      <c r="Q60" s="42"/>
      <c r="R60" s="42"/>
      <c r="S60" s="57">
        <f t="shared" si="4"/>
        <v>0</v>
      </c>
      <c r="T60" s="58">
        <f t="shared" si="5"/>
        <v>0</v>
      </c>
      <c r="U60" s="43"/>
      <c r="V60" s="9"/>
      <c r="W60" s="9"/>
      <c r="X60" s="9"/>
      <c r="Y60" s="9"/>
      <c r="Z60" s="9"/>
      <c r="AA60" s="43"/>
      <c r="AB60" s="9"/>
      <c r="AC60" s="43"/>
      <c r="AD60" s="43"/>
      <c r="AE60" s="43"/>
      <c r="AF60" s="35">
        <f t="shared" si="7"/>
        <v>0</v>
      </c>
    </row>
    <row r="61" spans="1:33">
      <c r="A61" s="7" t="s">
        <v>71</v>
      </c>
      <c r="B61" s="8" t="s">
        <v>246</v>
      </c>
      <c r="C61" s="26" t="s">
        <v>181</v>
      </c>
      <c r="D61" s="42"/>
      <c r="E61" s="57">
        <f t="shared" si="0"/>
        <v>0</v>
      </c>
      <c r="F61" s="42"/>
      <c r="G61" s="42"/>
      <c r="H61" s="42"/>
      <c r="I61" s="57">
        <f t="shared" si="1"/>
        <v>0</v>
      </c>
      <c r="J61" s="42"/>
      <c r="K61" s="42"/>
      <c r="L61" s="42"/>
      <c r="M61" s="57">
        <f t="shared" si="2"/>
        <v>0</v>
      </c>
      <c r="N61" s="42"/>
      <c r="O61" s="42"/>
      <c r="P61" s="57">
        <f t="shared" si="3"/>
        <v>0</v>
      </c>
      <c r="Q61" s="42"/>
      <c r="R61" s="42"/>
      <c r="S61" s="57">
        <f t="shared" si="4"/>
        <v>0</v>
      </c>
      <c r="T61" s="58">
        <f t="shared" si="5"/>
        <v>0</v>
      </c>
      <c r="U61" s="43"/>
      <c r="V61" s="9"/>
      <c r="W61" s="9"/>
      <c r="X61" s="9"/>
      <c r="Y61" s="9"/>
      <c r="Z61" s="9"/>
      <c r="AA61" s="43"/>
      <c r="AB61" s="9"/>
      <c r="AC61" s="43"/>
      <c r="AD61" s="43"/>
      <c r="AE61" s="43"/>
      <c r="AF61" s="35">
        <f t="shared" si="7"/>
        <v>0</v>
      </c>
    </row>
    <row r="62" spans="1:33">
      <c r="A62" s="7" t="s">
        <v>72</v>
      </c>
      <c r="B62" s="8" t="s">
        <v>247</v>
      </c>
      <c r="C62" s="27" t="s">
        <v>185</v>
      </c>
      <c r="D62" s="42"/>
      <c r="E62" s="57">
        <f t="shared" si="0"/>
        <v>0</v>
      </c>
      <c r="F62" s="42"/>
      <c r="G62" s="42"/>
      <c r="H62" s="42"/>
      <c r="I62" s="57">
        <f t="shared" si="1"/>
        <v>0</v>
      </c>
      <c r="J62" s="42"/>
      <c r="K62" s="42"/>
      <c r="L62" s="42"/>
      <c r="M62" s="57">
        <f t="shared" si="2"/>
        <v>0</v>
      </c>
      <c r="N62" s="42"/>
      <c r="O62" s="42"/>
      <c r="P62" s="57">
        <f t="shared" si="3"/>
        <v>0</v>
      </c>
      <c r="Q62" s="42"/>
      <c r="R62" s="42"/>
      <c r="S62" s="57">
        <f t="shared" si="4"/>
        <v>0</v>
      </c>
      <c r="T62" s="58">
        <f t="shared" si="5"/>
        <v>0</v>
      </c>
      <c r="U62" s="43"/>
      <c r="V62" s="9"/>
      <c r="W62" s="9"/>
      <c r="X62" s="9"/>
      <c r="Y62" s="9"/>
      <c r="Z62" s="9"/>
      <c r="AA62" s="43"/>
      <c r="AB62" s="9"/>
      <c r="AC62" s="43"/>
      <c r="AD62" s="43"/>
      <c r="AE62" s="43"/>
      <c r="AF62" s="35">
        <f t="shared" si="7"/>
        <v>0</v>
      </c>
    </row>
    <row r="63" spans="1:33">
      <c r="A63" s="7" t="s">
        <v>73</v>
      </c>
      <c r="B63" s="8" t="s">
        <v>248</v>
      </c>
      <c r="C63" s="28" t="s">
        <v>187</v>
      </c>
      <c r="D63" s="42"/>
      <c r="E63" s="57">
        <f t="shared" si="0"/>
        <v>0</v>
      </c>
      <c r="F63" s="42"/>
      <c r="G63" s="42"/>
      <c r="H63" s="42"/>
      <c r="I63" s="57">
        <f t="shared" si="1"/>
        <v>0</v>
      </c>
      <c r="J63" s="42"/>
      <c r="K63" s="42"/>
      <c r="L63" s="42"/>
      <c r="M63" s="57">
        <f t="shared" si="2"/>
        <v>0</v>
      </c>
      <c r="N63" s="42"/>
      <c r="O63" s="42"/>
      <c r="P63" s="57">
        <f t="shared" si="3"/>
        <v>0</v>
      </c>
      <c r="Q63" s="42"/>
      <c r="R63" s="42"/>
      <c r="S63" s="57">
        <f t="shared" si="4"/>
        <v>0</v>
      </c>
      <c r="T63" s="58">
        <f t="shared" si="5"/>
        <v>0</v>
      </c>
      <c r="U63" s="43"/>
      <c r="V63" s="9"/>
      <c r="W63" s="9"/>
      <c r="X63" s="9"/>
      <c r="Y63" s="9"/>
      <c r="Z63" s="9"/>
      <c r="AA63" s="43"/>
      <c r="AB63" s="9"/>
      <c r="AC63" s="43"/>
      <c r="AD63" s="43"/>
      <c r="AE63" s="43"/>
      <c r="AF63" s="35">
        <f t="shared" si="7"/>
        <v>0</v>
      </c>
    </row>
    <row r="64" spans="1:33">
      <c r="A64" s="7" t="s">
        <v>74</v>
      </c>
      <c r="B64" s="8" t="s">
        <v>249</v>
      </c>
      <c r="C64" s="33" t="s">
        <v>190</v>
      </c>
      <c r="D64" s="42"/>
      <c r="E64" s="57">
        <f t="shared" si="0"/>
        <v>0</v>
      </c>
      <c r="F64" s="42"/>
      <c r="G64" s="42"/>
      <c r="H64" s="42"/>
      <c r="I64" s="57">
        <f t="shared" si="1"/>
        <v>0</v>
      </c>
      <c r="J64" s="42"/>
      <c r="K64" s="42"/>
      <c r="L64" s="42"/>
      <c r="M64" s="57">
        <f t="shared" si="2"/>
        <v>0</v>
      </c>
      <c r="N64" s="42"/>
      <c r="O64" s="42"/>
      <c r="P64" s="57">
        <f t="shared" si="3"/>
        <v>0</v>
      </c>
      <c r="Q64" s="42"/>
      <c r="R64" s="42"/>
      <c r="S64" s="57">
        <f t="shared" si="4"/>
        <v>0</v>
      </c>
      <c r="T64" s="58">
        <f t="shared" si="5"/>
        <v>0</v>
      </c>
      <c r="U64" s="43"/>
      <c r="V64" s="9"/>
      <c r="W64" s="9"/>
      <c r="X64" s="9"/>
      <c r="Y64" s="9"/>
      <c r="Z64" s="9"/>
      <c r="AA64" s="43"/>
      <c r="AB64" s="9"/>
      <c r="AC64" s="43"/>
      <c r="AD64" s="43"/>
      <c r="AE64" s="43"/>
      <c r="AF64" s="35">
        <f t="shared" si="7"/>
        <v>0</v>
      </c>
    </row>
    <row r="65" spans="1:33">
      <c r="A65" s="7" t="s">
        <v>75</v>
      </c>
      <c r="B65" s="8" t="s">
        <v>250</v>
      </c>
      <c r="C65" s="27" t="s">
        <v>185</v>
      </c>
      <c r="D65" s="42"/>
      <c r="E65" s="57">
        <f t="shared" si="0"/>
        <v>0</v>
      </c>
      <c r="F65" s="42"/>
      <c r="G65" s="42"/>
      <c r="H65" s="42"/>
      <c r="I65" s="57">
        <f t="shared" si="1"/>
        <v>0</v>
      </c>
      <c r="J65" s="42"/>
      <c r="K65" s="42"/>
      <c r="L65" s="42"/>
      <c r="M65" s="57">
        <f t="shared" si="2"/>
        <v>0</v>
      </c>
      <c r="N65" s="42"/>
      <c r="O65" s="42"/>
      <c r="P65" s="57">
        <f t="shared" si="3"/>
        <v>0</v>
      </c>
      <c r="Q65" s="42"/>
      <c r="R65" s="42"/>
      <c r="S65" s="57">
        <f t="shared" si="4"/>
        <v>0</v>
      </c>
      <c r="T65" s="58">
        <f t="shared" si="5"/>
        <v>0</v>
      </c>
      <c r="U65" s="43"/>
      <c r="V65" s="9"/>
      <c r="W65" s="9"/>
      <c r="X65" s="9"/>
      <c r="Y65" s="9"/>
      <c r="Z65" s="9"/>
      <c r="AA65" s="43"/>
      <c r="AB65" s="9"/>
      <c r="AC65" s="43"/>
      <c r="AD65" s="43"/>
      <c r="AE65" s="43"/>
      <c r="AF65" s="35">
        <f t="shared" si="7"/>
        <v>0</v>
      </c>
    </row>
    <row r="66" spans="1:33">
      <c r="A66" s="7" t="s">
        <v>76</v>
      </c>
      <c r="B66" s="8" t="s">
        <v>251</v>
      </c>
      <c r="C66" s="27" t="s">
        <v>185</v>
      </c>
      <c r="D66" s="42"/>
      <c r="E66" s="57">
        <f t="shared" si="0"/>
        <v>0</v>
      </c>
      <c r="F66" s="42"/>
      <c r="G66" s="42"/>
      <c r="H66" s="42"/>
      <c r="I66" s="57">
        <f t="shared" si="1"/>
        <v>0</v>
      </c>
      <c r="J66" s="42"/>
      <c r="K66" s="42"/>
      <c r="L66" s="42"/>
      <c r="M66" s="57">
        <f t="shared" si="2"/>
        <v>0</v>
      </c>
      <c r="N66" s="42"/>
      <c r="O66" s="42"/>
      <c r="P66" s="57">
        <f t="shared" si="3"/>
        <v>0</v>
      </c>
      <c r="Q66" s="42"/>
      <c r="R66" s="42"/>
      <c r="S66" s="57">
        <f t="shared" si="4"/>
        <v>0</v>
      </c>
      <c r="T66" s="58">
        <f t="shared" si="5"/>
        <v>0</v>
      </c>
      <c r="U66" s="43"/>
      <c r="V66" s="9"/>
      <c r="W66" s="9"/>
      <c r="X66" s="9"/>
      <c r="Y66" s="9"/>
      <c r="Z66" s="9"/>
      <c r="AA66" s="43"/>
      <c r="AB66" s="9"/>
      <c r="AC66" s="43"/>
      <c r="AD66" s="43"/>
      <c r="AE66" s="43"/>
      <c r="AF66" s="35">
        <f t="shared" si="7"/>
        <v>0</v>
      </c>
    </row>
    <row r="67" spans="1:33">
      <c r="A67" s="7" t="s">
        <v>77</v>
      </c>
      <c r="B67" s="8" t="s">
        <v>252</v>
      </c>
      <c r="C67" s="26" t="s">
        <v>181</v>
      </c>
      <c r="D67" s="42"/>
      <c r="E67" s="57">
        <f t="shared" ref="E67:E130" si="8">SUM(D67)</f>
        <v>0</v>
      </c>
      <c r="F67" s="42"/>
      <c r="G67" s="42"/>
      <c r="H67" s="42"/>
      <c r="I67" s="57">
        <f t="shared" ref="I67:I130" si="9">SUM(F67:H67)</f>
        <v>0</v>
      </c>
      <c r="J67" s="42"/>
      <c r="K67" s="42"/>
      <c r="L67" s="42"/>
      <c r="M67" s="57">
        <f t="shared" ref="M67:M130" si="10">SUM(J67:L67)</f>
        <v>0</v>
      </c>
      <c r="N67" s="42"/>
      <c r="O67" s="42"/>
      <c r="P67" s="57">
        <f t="shared" ref="P67:P130" si="11">SUM(N67:O67)</f>
        <v>0</v>
      </c>
      <c r="Q67" s="42"/>
      <c r="R67" s="42"/>
      <c r="S67" s="57">
        <f t="shared" ref="S67:S130" si="12">SUM(Q67:R67)</f>
        <v>0</v>
      </c>
      <c r="T67" s="58">
        <f t="shared" ref="T67:T130" si="13">E67+I67+M67+P67+S67</f>
        <v>0</v>
      </c>
      <c r="U67" s="43"/>
      <c r="V67" s="9"/>
      <c r="W67" s="9"/>
      <c r="X67" s="9"/>
      <c r="Y67" s="9"/>
      <c r="Z67" s="9"/>
      <c r="AA67" s="43"/>
      <c r="AB67" s="9"/>
      <c r="AC67" s="43"/>
      <c r="AD67" s="43"/>
      <c r="AE67" s="43"/>
      <c r="AF67" s="35">
        <f t="shared" ref="AF67:AF98" si="14">SUM(T67:AD67)</f>
        <v>0</v>
      </c>
    </row>
    <row r="68" spans="1:33">
      <c r="A68" s="7" t="s">
        <v>78</v>
      </c>
      <c r="B68" s="8" t="s">
        <v>253</v>
      </c>
      <c r="C68" s="33" t="s">
        <v>190</v>
      </c>
      <c r="D68" s="42"/>
      <c r="E68" s="57">
        <f t="shared" si="8"/>
        <v>0</v>
      </c>
      <c r="F68" s="42"/>
      <c r="G68" s="42"/>
      <c r="H68" s="42"/>
      <c r="I68" s="57">
        <f t="shared" si="9"/>
        <v>0</v>
      </c>
      <c r="J68" s="42"/>
      <c r="K68" s="42"/>
      <c r="L68" s="42"/>
      <c r="M68" s="57">
        <f t="shared" si="10"/>
        <v>0</v>
      </c>
      <c r="N68" s="42"/>
      <c r="O68" s="42"/>
      <c r="P68" s="57">
        <f t="shared" si="11"/>
        <v>0</v>
      </c>
      <c r="Q68" s="42"/>
      <c r="R68" s="42"/>
      <c r="S68" s="57">
        <f t="shared" si="12"/>
        <v>0</v>
      </c>
      <c r="T68" s="58">
        <f t="shared" si="13"/>
        <v>0</v>
      </c>
      <c r="U68" s="43"/>
      <c r="V68" s="9"/>
      <c r="W68" s="9"/>
      <c r="X68" s="9"/>
      <c r="Y68" s="9"/>
      <c r="Z68" s="9"/>
      <c r="AA68" s="43"/>
      <c r="AB68" s="9"/>
      <c r="AC68" s="43"/>
      <c r="AD68" s="43"/>
      <c r="AE68" s="43"/>
      <c r="AF68" s="35">
        <f t="shared" si="14"/>
        <v>0</v>
      </c>
    </row>
    <row r="69" spans="1:33">
      <c r="A69" s="7" t="s">
        <v>79</v>
      </c>
      <c r="B69" s="8" t="s">
        <v>254</v>
      </c>
      <c r="C69" s="28" t="s">
        <v>187</v>
      </c>
      <c r="D69" s="42"/>
      <c r="E69" s="57">
        <f t="shared" si="8"/>
        <v>0</v>
      </c>
      <c r="F69" s="42"/>
      <c r="G69" s="42"/>
      <c r="H69" s="42"/>
      <c r="I69" s="57">
        <f t="shared" si="9"/>
        <v>0</v>
      </c>
      <c r="J69" s="42"/>
      <c r="K69" s="42"/>
      <c r="L69" s="42"/>
      <c r="M69" s="57">
        <f t="shared" si="10"/>
        <v>0</v>
      </c>
      <c r="N69" s="42"/>
      <c r="O69" s="42"/>
      <c r="P69" s="57">
        <f t="shared" si="11"/>
        <v>0</v>
      </c>
      <c r="Q69" s="42"/>
      <c r="R69" s="42"/>
      <c r="S69" s="57">
        <f t="shared" si="12"/>
        <v>0</v>
      </c>
      <c r="T69" s="58">
        <f t="shared" si="13"/>
        <v>0</v>
      </c>
      <c r="U69" s="43"/>
      <c r="V69" s="9"/>
      <c r="W69" s="9"/>
      <c r="X69" s="9"/>
      <c r="Y69" s="9"/>
      <c r="Z69" s="9"/>
      <c r="AA69" s="43"/>
      <c r="AB69" s="9"/>
      <c r="AC69" s="43"/>
      <c r="AD69" s="43"/>
      <c r="AE69" s="43"/>
      <c r="AF69" s="35">
        <f t="shared" si="14"/>
        <v>0</v>
      </c>
    </row>
    <row r="70" spans="1:33">
      <c r="A70" s="7" t="s">
        <v>80</v>
      </c>
      <c r="B70" s="8" t="s">
        <v>255</v>
      </c>
      <c r="C70" s="26" t="s">
        <v>181</v>
      </c>
      <c r="D70" s="42"/>
      <c r="E70" s="57">
        <f t="shared" si="8"/>
        <v>0</v>
      </c>
      <c r="F70" s="42"/>
      <c r="G70" s="42"/>
      <c r="H70" s="42"/>
      <c r="I70" s="57">
        <f t="shared" si="9"/>
        <v>0</v>
      </c>
      <c r="J70" s="42"/>
      <c r="K70" s="42"/>
      <c r="L70" s="42"/>
      <c r="M70" s="57">
        <f t="shared" si="10"/>
        <v>0</v>
      </c>
      <c r="N70" s="42"/>
      <c r="O70" s="42"/>
      <c r="P70" s="57">
        <f t="shared" si="11"/>
        <v>0</v>
      </c>
      <c r="Q70" s="42"/>
      <c r="R70" s="42"/>
      <c r="S70" s="57">
        <f t="shared" si="12"/>
        <v>0</v>
      </c>
      <c r="T70" s="58">
        <f t="shared" si="13"/>
        <v>0</v>
      </c>
      <c r="U70" s="43"/>
      <c r="V70" s="9"/>
      <c r="W70" s="9"/>
      <c r="X70" s="9"/>
      <c r="Y70" s="9"/>
      <c r="Z70" s="9"/>
      <c r="AA70" s="43"/>
      <c r="AB70" s="9"/>
      <c r="AC70" s="43"/>
      <c r="AD70" s="43"/>
      <c r="AE70" s="43"/>
      <c r="AF70" s="35">
        <f t="shared" si="14"/>
        <v>0</v>
      </c>
    </row>
    <row r="71" spans="1:33">
      <c r="A71" s="7" t="s">
        <v>81</v>
      </c>
      <c r="B71" s="8" t="s">
        <v>256</v>
      </c>
      <c r="C71" s="29" t="s">
        <v>201</v>
      </c>
      <c r="D71" s="42"/>
      <c r="E71" s="57">
        <f t="shared" si="8"/>
        <v>0</v>
      </c>
      <c r="F71" s="42"/>
      <c r="G71" s="42"/>
      <c r="H71" s="42"/>
      <c r="I71" s="57">
        <f t="shared" si="9"/>
        <v>0</v>
      </c>
      <c r="J71" s="42"/>
      <c r="K71" s="42"/>
      <c r="L71" s="42"/>
      <c r="M71" s="57">
        <f t="shared" si="10"/>
        <v>0</v>
      </c>
      <c r="N71" s="42"/>
      <c r="O71" s="42"/>
      <c r="P71" s="57">
        <f t="shared" si="11"/>
        <v>0</v>
      </c>
      <c r="Q71" s="42"/>
      <c r="R71" s="42"/>
      <c r="S71" s="57">
        <f t="shared" si="12"/>
        <v>0</v>
      </c>
      <c r="T71" s="58">
        <f t="shared" si="13"/>
        <v>0</v>
      </c>
      <c r="U71" s="43"/>
      <c r="V71" s="9"/>
      <c r="W71" s="9"/>
      <c r="X71" s="9"/>
      <c r="Y71" s="9"/>
      <c r="Z71" s="9"/>
      <c r="AA71" s="43"/>
      <c r="AB71" s="9"/>
      <c r="AC71" s="43"/>
      <c r="AD71" s="43"/>
      <c r="AE71" s="43"/>
      <c r="AF71" s="35">
        <f t="shared" si="14"/>
        <v>0</v>
      </c>
    </row>
    <row r="72" spans="1:33">
      <c r="A72" s="7" t="s">
        <v>82</v>
      </c>
      <c r="B72" s="8" t="s">
        <v>257</v>
      </c>
      <c r="C72" s="34" t="s">
        <v>216</v>
      </c>
      <c r="D72" s="42"/>
      <c r="E72" s="57">
        <f t="shared" si="8"/>
        <v>0</v>
      </c>
      <c r="F72" s="42"/>
      <c r="G72" s="42"/>
      <c r="H72" s="42"/>
      <c r="I72" s="57">
        <f t="shared" si="9"/>
        <v>0</v>
      </c>
      <c r="J72" s="42"/>
      <c r="K72" s="42"/>
      <c r="L72" s="42"/>
      <c r="M72" s="57">
        <f t="shared" si="10"/>
        <v>0</v>
      </c>
      <c r="N72" s="42"/>
      <c r="O72" s="42"/>
      <c r="P72" s="57">
        <f t="shared" si="11"/>
        <v>0</v>
      </c>
      <c r="Q72" s="42"/>
      <c r="R72" s="42"/>
      <c r="S72" s="57">
        <f t="shared" si="12"/>
        <v>0</v>
      </c>
      <c r="T72" s="58">
        <f t="shared" si="13"/>
        <v>0</v>
      </c>
      <c r="U72" s="43"/>
      <c r="V72" s="9"/>
      <c r="W72" s="9"/>
      <c r="X72" s="9"/>
      <c r="Y72" s="9"/>
      <c r="Z72" s="9"/>
      <c r="AA72" s="43"/>
      <c r="AB72" s="9"/>
      <c r="AC72" s="43"/>
      <c r="AD72" s="43"/>
      <c r="AE72" s="43"/>
      <c r="AF72" s="35">
        <f t="shared" si="14"/>
        <v>0</v>
      </c>
    </row>
    <row r="73" spans="1:33">
      <c r="A73" s="7" t="s">
        <v>83</v>
      </c>
      <c r="B73" s="8" t="s">
        <v>258</v>
      </c>
      <c r="C73" s="33" t="s">
        <v>190</v>
      </c>
      <c r="D73" s="42"/>
      <c r="E73" s="57">
        <f t="shared" si="8"/>
        <v>0</v>
      </c>
      <c r="F73" s="42"/>
      <c r="G73" s="42"/>
      <c r="H73" s="42"/>
      <c r="I73" s="57">
        <f t="shared" si="9"/>
        <v>0</v>
      </c>
      <c r="J73" s="42"/>
      <c r="K73" s="42"/>
      <c r="L73" s="42"/>
      <c r="M73" s="57">
        <f t="shared" si="10"/>
        <v>0</v>
      </c>
      <c r="N73" s="42"/>
      <c r="O73" s="42"/>
      <c r="P73" s="57">
        <f t="shared" si="11"/>
        <v>0</v>
      </c>
      <c r="Q73" s="42"/>
      <c r="R73" s="42"/>
      <c r="S73" s="57">
        <f t="shared" si="12"/>
        <v>0</v>
      </c>
      <c r="T73" s="58">
        <f t="shared" si="13"/>
        <v>0</v>
      </c>
      <c r="U73" s="43"/>
      <c r="V73" s="9"/>
      <c r="W73" s="9"/>
      <c r="X73" s="9"/>
      <c r="Y73" s="9"/>
      <c r="Z73" s="9"/>
      <c r="AA73" s="43"/>
      <c r="AB73" s="9"/>
      <c r="AC73" s="43"/>
      <c r="AD73" s="43"/>
      <c r="AE73" s="43"/>
      <c r="AF73" s="35">
        <f t="shared" si="14"/>
        <v>0</v>
      </c>
    </row>
    <row r="74" spans="1:33">
      <c r="A74" s="7" t="s">
        <v>84</v>
      </c>
      <c r="B74" s="8" t="s">
        <v>259</v>
      </c>
      <c r="C74" s="34" t="s">
        <v>216</v>
      </c>
      <c r="D74" s="42"/>
      <c r="E74" s="57">
        <f t="shared" si="8"/>
        <v>0</v>
      </c>
      <c r="F74" s="42"/>
      <c r="G74" s="42"/>
      <c r="H74" s="42"/>
      <c r="I74" s="57">
        <f t="shared" si="9"/>
        <v>0</v>
      </c>
      <c r="J74" s="42"/>
      <c r="K74" s="42"/>
      <c r="L74" s="42"/>
      <c r="M74" s="57">
        <f t="shared" si="10"/>
        <v>0</v>
      </c>
      <c r="N74" s="42"/>
      <c r="O74" s="42"/>
      <c r="P74" s="57">
        <f t="shared" si="11"/>
        <v>0</v>
      </c>
      <c r="Q74" s="42"/>
      <c r="R74" s="42"/>
      <c r="S74" s="57">
        <f t="shared" si="12"/>
        <v>0</v>
      </c>
      <c r="T74" s="58">
        <f t="shared" si="13"/>
        <v>0</v>
      </c>
      <c r="U74" s="43"/>
      <c r="V74" s="9"/>
      <c r="W74" s="9"/>
      <c r="X74" s="9"/>
      <c r="Y74" s="9"/>
      <c r="Z74" s="9"/>
      <c r="AA74" s="43"/>
      <c r="AB74" s="9"/>
      <c r="AC74" s="43"/>
      <c r="AD74" s="43"/>
      <c r="AE74" s="43"/>
      <c r="AF74" s="35">
        <f t="shared" si="14"/>
        <v>0</v>
      </c>
    </row>
    <row r="75" spans="1:33">
      <c r="A75" s="7" t="s">
        <v>85</v>
      </c>
      <c r="B75" s="8" t="s">
        <v>260</v>
      </c>
      <c r="C75" s="26" t="s">
        <v>181</v>
      </c>
      <c r="D75" s="42"/>
      <c r="E75" s="57">
        <f t="shared" si="8"/>
        <v>0</v>
      </c>
      <c r="F75" s="42"/>
      <c r="G75" s="42"/>
      <c r="H75" s="42"/>
      <c r="I75" s="57">
        <f t="shared" si="9"/>
        <v>0</v>
      </c>
      <c r="J75" s="42"/>
      <c r="K75" s="42"/>
      <c r="L75" s="42"/>
      <c r="M75" s="57">
        <f t="shared" si="10"/>
        <v>0</v>
      </c>
      <c r="N75" s="42"/>
      <c r="O75" s="42"/>
      <c r="P75" s="57">
        <f t="shared" si="11"/>
        <v>0</v>
      </c>
      <c r="Q75" s="42"/>
      <c r="R75" s="42"/>
      <c r="S75" s="57">
        <f t="shared" si="12"/>
        <v>0</v>
      </c>
      <c r="T75" s="58">
        <f t="shared" si="13"/>
        <v>0</v>
      </c>
      <c r="U75" s="43"/>
      <c r="V75" s="9"/>
      <c r="W75" s="9"/>
      <c r="X75" s="9"/>
      <c r="Y75" s="9"/>
      <c r="Z75" s="9"/>
      <c r="AA75" s="43"/>
      <c r="AB75" s="9"/>
      <c r="AC75" s="43"/>
      <c r="AD75" s="43"/>
      <c r="AE75" s="43"/>
      <c r="AF75" s="35">
        <f t="shared" si="14"/>
        <v>0</v>
      </c>
    </row>
    <row r="76" spans="1:33">
      <c r="A76" s="7" t="s">
        <v>86</v>
      </c>
      <c r="B76" s="8" t="s">
        <v>261</v>
      </c>
      <c r="C76" s="27" t="s">
        <v>185</v>
      </c>
      <c r="D76" s="42"/>
      <c r="E76" s="57">
        <f t="shared" si="8"/>
        <v>0</v>
      </c>
      <c r="F76" s="42"/>
      <c r="G76" s="42"/>
      <c r="H76" s="42"/>
      <c r="I76" s="57">
        <f t="shared" si="9"/>
        <v>0</v>
      </c>
      <c r="J76" s="42"/>
      <c r="K76" s="42"/>
      <c r="L76" s="42"/>
      <c r="M76" s="57">
        <f t="shared" si="10"/>
        <v>0</v>
      </c>
      <c r="N76" s="42"/>
      <c r="O76" s="42"/>
      <c r="P76" s="57">
        <f t="shared" si="11"/>
        <v>0</v>
      </c>
      <c r="Q76" s="42"/>
      <c r="R76" s="42"/>
      <c r="S76" s="57">
        <f t="shared" si="12"/>
        <v>0</v>
      </c>
      <c r="T76" s="58">
        <f t="shared" si="13"/>
        <v>0</v>
      </c>
      <c r="U76" s="43"/>
      <c r="V76" s="9"/>
      <c r="W76" s="9"/>
      <c r="X76" s="9"/>
      <c r="Y76" s="9"/>
      <c r="Z76" s="9"/>
      <c r="AA76" s="43"/>
      <c r="AB76" s="9"/>
      <c r="AC76" s="43"/>
      <c r="AD76" s="43"/>
      <c r="AE76" s="43"/>
      <c r="AF76" s="35">
        <f t="shared" si="14"/>
        <v>0</v>
      </c>
    </row>
    <row r="77" spans="1:33">
      <c r="A77" s="24" t="s">
        <v>87</v>
      </c>
      <c r="B77" s="8" t="s">
        <v>262</v>
      </c>
      <c r="C77" s="32" t="s">
        <v>183</v>
      </c>
      <c r="D77" s="42"/>
      <c r="E77" s="57">
        <f t="shared" si="8"/>
        <v>0</v>
      </c>
      <c r="F77" s="42"/>
      <c r="G77" s="42"/>
      <c r="H77" s="42"/>
      <c r="I77" s="57">
        <f t="shared" si="9"/>
        <v>0</v>
      </c>
      <c r="J77" s="42"/>
      <c r="K77" s="42"/>
      <c r="L77" s="42"/>
      <c r="M77" s="57">
        <f t="shared" si="10"/>
        <v>0</v>
      </c>
      <c r="N77" s="42"/>
      <c r="O77" s="42"/>
      <c r="P77" s="57">
        <f t="shared" si="11"/>
        <v>0</v>
      </c>
      <c r="Q77" s="42"/>
      <c r="R77" s="42"/>
      <c r="S77" s="57">
        <f t="shared" si="12"/>
        <v>0</v>
      </c>
      <c r="T77" s="58">
        <f t="shared" si="13"/>
        <v>0</v>
      </c>
      <c r="U77" s="43"/>
      <c r="V77" s="9"/>
      <c r="W77" s="9"/>
      <c r="X77" s="9"/>
      <c r="Y77" s="9"/>
      <c r="Z77" s="9"/>
      <c r="AA77" s="43"/>
      <c r="AB77" s="9"/>
      <c r="AC77" s="43"/>
      <c r="AD77" s="43"/>
      <c r="AE77" s="43"/>
      <c r="AF77" s="35">
        <f t="shared" si="14"/>
        <v>0</v>
      </c>
    </row>
    <row r="78" spans="1:33" ht="15.75">
      <c r="A78" s="7" t="s">
        <v>88</v>
      </c>
      <c r="B78" s="8" t="s">
        <v>263</v>
      </c>
      <c r="C78" s="26" t="s">
        <v>181</v>
      </c>
      <c r="D78" s="42"/>
      <c r="E78" s="57">
        <f t="shared" si="8"/>
        <v>0</v>
      </c>
      <c r="F78" s="42"/>
      <c r="G78" s="42"/>
      <c r="H78" s="42"/>
      <c r="I78" s="57">
        <f t="shared" si="9"/>
        <v>0</v>
      </c>
      <c r="J78" s="42"/>
      <c r="K78" s="42"/>
      <c r="L78" s="42"/>
      <c r="M78" s="57">
        <f t="shared" si="10"/>
        <v>0</v>
      </c>
      <c r="N78" s="42"/>
      <c r="O78" s="42"/>
      <c r="P78" s="57">
        <f t="shared" si="11"/>
        <v>0</v>
      </c>
      <c r="Q78" s="42"/>
      <c r="R78" s="42"/>
      <c r="S78" s="57">
        <f t="shared" si="12"/>
        <v>0</v>
      </c>
      <c r="T78" s="58">
        <f t="shared" si="13"/>
        <v>0</v>
      </c>
      <c r="U78" s="43"/>
      <c r="V78" s="9"/>
      <c r="W78" s="9"/>
      <c r="X78" s="9"/>
      <c r="Y78" s="9"/>
      <c r="Z78" s="9"/>
      <c r="AA78" s="43"/>
      <c r="AB78" s="9"/>
      <c r="AC78" s="43"/>
      <c r="AD78" s="43"/>
      <c r="AE78" s="43"/>
      <c r="AF78" s="35">
        <f t="shared" si="14"/>
        <v>0</v>
      </c>
      <c r="AG78" s="22"/>
    </row>
    <row r="79" spans="1:33" ht="15.75">
      <c r="A79" s="7" t="s">
        <v>89</v>
      </c>
      <c r="B79" s="8" t="s">
        <v>264</v>
      </c>
      <c r="C79" s="33" t="s">
        <v>190</v>
      </c>
      <c r="D79" s="42"/>
      <c r="E79" s="57">
        <f t="shared" si="8"/>
        <v>0</v>
      </c>
      <c r="F79" s="42"/>
      <c r="G79" s="42"/>
      <c r="H79" s="42"/>
      <c r="I79" s="57">
        <f t="shared" si="9"/>
        <v>0</v>
      </c>
      <c r="J79" s="42"/>
      <c r="K79" s="42"/>
      <c r="L79" s="42"/>
      <c r="M79" s="57">
        <f t="shared" si="10"/>
        <v>0</v>
      </c>
      <c r="N79" s="42"/>
      <c r="O79" s="42"/>
      <c r="P79" s="57">
        <f t="shared" si="11"/>
        <v>0</v>
      </c>
      <c r="Q79" s="42"/>
      <c r="R79" s="42"/>
      <c r="S79" s="57">
        <f t="shared" si="12"/>
        <v>0</v>
      </c>
      <c r="T79" s="58">
        <f t="shared" si="13"/>
        <v>0</v>
      </c>
      <c r="U79" s="43"/>
      <c r="V79" s="9"/>
      <c r="W79" s="9"/>
      <c r="X79" s="9"/>
      <c r="Y79" s="9"/>
      <c r="Z79" s="9"/>
      <c r="AA79" s="43"/>
      <c r="AB79" s="9"/>
      <c r="AC79" s="43"/>
      <c r="AD79" s="43"/>
      <c r="AE79" s="43"/>
      <c r="AF79" s="35">
        <f t="shared" si="14"/>
        <v>0</v>
      </c>
      <c r="AG79" s="22"/>
    </row>
    <row r="80" spans="1:33" ht="15.75">
      <c r="A80" s="7" t="s">
        <v>90</v>
      </c>
      <c r="B80" s="8" t="s">
        <v>265</v>
      </c>
      <c r="C80" s="27" t="s">
        <v>185</v>
      </c>
      <c r="D80" s="42"/>
      <c r="E80" s="57">
        <f t="shared" si="8"/>
        <v>0</v>
      </c>
      <c r="F80" s="42"/>
      <c r="G80" s="42"/>
      <c r="H80" s="42"/>
      <c r="I80" s="57">
        <f t="shared" si="9"/>
        <v>0</v>
      </c>
      <c r="J80" s="42"/>
      <c r="K80" s="42"/>
      <c r="L80" s="42"/>
      <c r="M80" s="57">
        <f t="shared" si="10"/>
        <v>0</v>
      </c>
      <c r="N80" s="42"/>
      <c r="O80" s="42"/>
      <c r="P80" s="57">
        <f t="shared" si="11"/>
        <v>0</v>
      </c>
      <c r="Q80" s="42"/>
      <c r="R80" s="42"/>
      <c r="S80" s="57">
        <f t="shared" si="12"/>
        <v>0</v>
      </c>
      <c r="T80" s="58">
        <f t="shared" si="13"/>
        <v>0</v>
      </c>
      <c r="U80" s="43"/>
      <c r="V80" s="9"/>
      <c r="W80" s="9"/>
      <c r="X80" s="9"/>
      <c r="Y80" s="9"/>
      <c r="Z80" s="9"/>
      <c r="AA80" s="43"/>
      <c r="AB80" s="9"/>
      <c r="AC80" s="43"/>
      <c r="AD80" s="43"/>
      <c r="AE80" s="43"/>
      <c r="AF80" s="35">
        <f t="shared" si="14"/>
        <v>0</v>
      </c>
      <c r="AG80" s="22"/>
    </row>
    <row r="81" spans="1:33" ht="15.75">
      <c r="A81" s="7" t="s">
        <v>91</v>
      </c>
      <c r="B81" s="8" t="s">
        <v>266</v>
      </c>
      <c r="C81" s="27" t="s">
        <v>185</v>
      </c>
      <c r="D81" s="42"/>
      <c r="E81" s="57">
        <f t="shared" si="8"/>
        <v>0</v>
      </c>
      <c r="F81" s="42"/>
      <c r="G81" s="42"/>
      <c r="H81" s="42"/>
      <c r="I81" s="57">
        <f t="shared" si="9"/>
        <v>0</v>
      </c>
      <c r="J81" s="42"/>
      <c r="K81" s="42"/>
      <c r="L81" s="42"/>
      <c r="M81" s="57">
        <f t="shared" si="10"/>
        <v>0</v>
      </c>
      <c r="N81" s="42"/>
      <c r="O81" s="42"/>
      <c r="P81" s="57">
        <f t="shared" si="11"/>
        <v>0</v>
      </c>
      <c r="Q81" s="42"/>
      <c r="R81" s="42"/>
      <c r="S81" s="57">
        <f t="shared" si="12"/>
        <v>0</v>
      </c>
      <c r="T81" s="58">
        <f t="shared" si="13"/>
        <v>0</v>
      </c>
      <c r="U81" s="43"/>
      <c r="V81" s="9"/>
      <c r="W81" s="9"/>
      <c r="X81" s="9"/>
      <c r="Y81" s="9"/>
      <c r="Z81" s="9"/>
      <c r="AA81" s="43"/>
      <c r="AB81" s="9"/>
      <c r="AC81" s="43"/>
      <c r="AD81" s="43"/>
      <c r="AE81" s="43"/>
      <c r="AF81" s="35">
        <f t="shared" si="14"/>
        <v>0</v>
      </c>
      <c r="AG81" s="22"/>
    </row>
    <row r="82" spans="1:33" ht="15.75">
      <c r="A82" s="7" t="s">
        <v>92</v>
      </c>
      <c r="B82" s="8" t="s">
        <v>267</v>
      </c>
      <c r="C82" s="29" t="s">
        <v>201</v>
      </c>
      <c r="D82" s="42"/>
      <c r="E82" s="57">
        <f t="shared" si="8"/>
        <v>0</v>
      </c>
      <c r="F82" s="42"/>
      <c r="G82" s="42"/>
      <c r="H82" s="42"/>
      <c r="I82" s="57">
        <f t="shared" si="9"/>
        <v>0</v>
      </c>
      <c r="J82" s="42"/>
      <c r="K82" s="42"/>
      <c r="L82" s="42"/>
      <c r="M82" s="57">
        <f t="shared" si="10"/>
        <v>0</v>
      </c>
      <c r="N82" s="42"/>
      <c r="O82" s="42"/>
      <c r="P82" s="57">
        <f t="shared" si="11"/>
        <v>0</v>
      </c>
      <c r="Q82" s="42"/>
      <c r="R82" s="42"/>
      <c r="S82" s="57">
        <f t="shared" si="12"/>
        <v>0</v>
      </c>
      <c r="T82" s="58">
        <f t="shared" si="13"/>
        <v>0</v>
      </c>
      <c r="U82" s="43"/>
      <c r="V82" s="9"/>
      <c r="W82" s="9"/>
      <c r="X82" s="9"/>
      <c r="Y82" s="9"/>
      <c r="Z82" s="9"/>
      <c r="AA82" s="43"/>
      <c r="AB82" s="9"/>
      <c r="AC82" s="43"/>
      <c r="AD82" s="43"/>
      <c r="AE82" s="43"/>
      <c r="AF82" s="35">
        <f t="shared" si="14"/>
        <v>0</v>
      </c>
      <c r="AG82" s="22"/>
    </row>
    <row r="83" spans="1:33" ht="15.75">
      <c r="A83" s="7" t="s">
        <v>93</v>
      </c>
      <c r="B83" s="8" t="s">
        <v>268</v>
      </c>
      <c r="C83" s="34" t="s">
        <v>216</v>
      </c>
      <c r="D83" s="42"/>
      <c r="E83" s="57">
        <f t="shared" si="8"/>
        <v>0</v>
      </c>
      <c r="F83" s="42"/>
      <c r="G83" s="42"/>
      <c r="H83" s="42"/>
      <c r="I83" s="57">
        <f t="shared" si="9"/>
        <v>0</v>
      </c>
      <c r="J83" s="42"/>
      <c r="K83" s="42"/>
      <c r="L83" s="42"/>
      <c r="M83" s="57">
        <f t="shared" si="10"/>
        <v>0</v>
      </c>
      <c r="N83" s="42"/>
      <c r="O83" s="42"/>
      <c r="P83" s="57">
        <f t="shared" si="11"/>
        <v>0</v>
      </c>
      <c r="Q83" s="42"/>
      <c r="R83" s="42"/>
      <c r="S83" s="57">
        <f t="shared" si="12"/>
        <v>0</v>
      </c>
      <c r="T83" s="58">
        <f t="shared" si="13"/>
        <v>0</v>
      </c>
      <c r="U83" s="43"/>
      <c r="V83" s="9"/>
      <c r="W83" s="9"/>
      <c r="X83" s="9"/>
      <c r="Y83" s="9"/>
      <c r="Z83" s="9"/>
      <c r="AA83" s="43"/>
      <c r="AB83" s="9"/>
      <c r="AC83" s="43"/>
      <c r="AD83" s="43"/>
      <c r="AE83" s="43"/>
      <c r="AF83" s="35">
        <f t="shared" si="14"/>
        <v>0</v>
      </c>
      <c r="AG83" s="22"/>
    </row>
    <row r="84" spans="1:33" ht="15.75">
      <c r="A84" s="7" t="s">
        <v>94</v>
      </c>
      <c r="B84" s="8" t="s">
        <v>269</v>
      </c>
      <c r="C84" s="32" t="s">
        <v>183</v>
      </c>
      <c r="D84" s="42"/>
      <c r="E84" s="57">
        <f t="shared" si="8"/>
        <v>0</v>
      </c>
      <c r="F84" s="42"/>
      <c r="G84" s="42"/>
      <c r="H84" s="42"/>
      <c r="I84" s="57">
        <f t="shared" si="9"/>
        <v>0</v>
      </c>
      <c r="J84" s="42"/>
      <c r="K84" s="42"/>
      <c r="L84" s="42"/>
      <c r="M84" s="57">
        <f t="shared" si="10"/>
        <v>0</v>
      </c>
      <c r="N84" s="42"/>
      <c r="O84" s="42"/>
      <c r="P84" s="57">
        <f t="shared" si="11"/>
        <v>0</v>
      </c>
      <c r="Q84" s="42"/>
      <c r="R84" s="42"/>
      <c r="S84" s="57">
        <f t="shared" si="12"/>
        <v>0</v>
      </c>
      <c r="T84" s="58">
        <f t="shared" si="13"/>
        <v>0</v>
      </c>
      <c r="U84" s="43"/>
      <c r="V84" s="9"/>
      <c r="W84" s="9"/>
      <c r="X84" s="9"/>
      <c r="Y84" s="9"/>
      <c r="Z84" s="9"/>
      <c r="AA84" s="43"/>
      <c r="AB84" s="9"/>
      <c r="AC84" s="43"/>
      <c r="AD84" s="43"/>
      <c r="AE84" s="43"/>
      <c r="AF84" s="35">
        <f t="shared" si="14"/>
        <v>0</v>
      </c>
      <c r="AG84" s="22"/>
    </row>
    <row r="85" spans="1:33" ht="15.75">
      <c r="A85" s="7" t="s">
        <v>95</v>
      </c>
      <c r="B85" s="8" t="s">
        <v>270</v>
      </c>
      <c r="C85" s="28" t="s">
        <v>187</v>
      </c>
      <c r="D85" s="42"/>
      <c r="E85" s="57">
        <f t="shared" si="8"/>
        <v>0</v>
      </c>
      <c r="F85" s="42"/>
      <c r="G85" s="42"/>
      <c r="H85" s="42"/>
      <c r="I85" s="57">
        <f t="shared" si="9"/>
        <v>0</v>
      </c>
      <c r="J85" s="42"/>
      <c r="K85" s="42"/>
      <c r="L85" s="42"/>
      <c r="M85" s="57">
        <f t="shared" si="10"/>
        <v>0</v>
      </c>
      <c r="N85" s="42"/>
      <c r="O85" s="42"/>
      <c r="P85" s="57">
        <f t="shared" si="11"/>
        <v>0</v>
      </c>
      <c r="Q85" s="42"/>
      <c r="R85" s="42"/>
      <c r="S85" s="57">
        <f t="shared" si="12"/>
        <v>0</v>
      </c>
      <c r="T85" s="58">
        <f t="shared" si="13"/>
        <v>0</v>
      </c>
      <c r="U85" s="43"/>
      <c r="V85" s="9"/>
      <c r="W85" s="9"/>
      <c r="X85" s="9"/>
      <c r="Y85" s="9"/>
      <c r="Z85" s="9"/>
      <c r="AA85" s="43"/>
      <c r="AB85" s="9"/>
      <c r="AC85" s="43"/>
      <c r="AD85" s="43"/>
      <c r="AE85" s="43"/>
      <c r="AF85" s="35">
        <f t="shared" si="14"/>
        <v>0</v>
      </c>
      <c r="AG85" s="22"/>
    </row>
    <row r="86" spans="1:33" ht="15.75">
      <c r="A86" s="7" t="s">
        <v>96</v>
      </c>
      <c r="B86" s="8" t="s">
        <v>271</v>
      </c>
      <c r="C86" s="34" t="s">
        <v>216</v>
      </c>
      <c r="D86" s="42"/>
      <c r="E86" s="57">
        <f t="shared" si="8"/>
        <v>0</v>
      </c>
      <c r="F86" s="42"/>
      <c r="G86" s="42"/>
      <c r="H86" s="42"/>
      <c r="I86" s="57">
        <f t="shared" si="9"/>
        <v>0</v>
      </c>
      <c r="J86" s="42"/>
      <c r="K86" s="42"/>
      <c r="L86" s="42"/>
      <c r="M86" s="57">
        <f t="shared" si="10"/>
        <v>0</v>
      </c>
      <c r="N86" s="42"/>
      <c r="O86" s="42"/>
      <c r="P86" s="57">
        <f t="shared" si="11"/>
        <v>0</v>
      </c>
      <c r="Q86" s="42"/>
      <c r="R86" s="42"/>
      <c r="S86" s="57">
        <f t="shared" si="12"/>
        <v>0</v>
      </c>
      <c r="T86" s="58">
        <f t="shared" si="13"/>
        <v>0</v>
      </c>
      <c r="U86" s="43"/>
      <c r="V86" s="9"/>
      <c r="W86" s="9"/>
      <c r="X86" s="9"/>
      <c r="Y86" s="9"/>
      <c r="Z86" s="9"/>
      <c r="AA86" s="43"/>
      <c r="AB86" s="9"/>
      <c r="AC86" s="43"/>
      <c r="AD86" s="43"/>
      <c r="AE86" s="43"/>
      <c r="AF86" s="35">
        <f t="shared" si="14"/>
        <v>0</v>
      </c>
      <c r="AG86" s="22"/>
    </row>
    <row r="87" spans="1:33" ht="15.75">
      <c r="A87" s="7" t="s">
        <v>97</v>
      </c>
      <c r="B87" s="8" t="s">
        <v>272</v>
      </c>
      <c r="C87" s="28" t="s">
        <v>187</v>
      </c>
      <c r="D87" s="42"/>
      <c r="E87" s="57">
        <f t="shared" si="8"/>
        <v>0</v>
      </c>
      <c r="F87" s="42"/>
      <c r="G87" s="42"/>
      <c r="H87" s="42"/>
      <c r="I87" s="57">
        <f t="shared" si="9"/>
        <v>0</v>
      </c>
      <c r="J87" s="42"/>
      <c r="K87" s="42"/>
      <c r="L87" s="42"/>
      <c r="M87" s="57">
        <f t="shared" si="10"/>
        <v>0</v>
      </c>
      <c r="N87" s="42"/>
      <c r="O87" s="42"/>
      <c r="P87" s="57">
        <f t="shared" si="11"/>
        <v>0</v>
      </c>
      <c r="Q87" s="42"/>
      <c r="R87" s="42"/>
      <c r="S87" s="57">
        <f t="shared" si="12"/>
        <v>0</v>
      </c>
      <c r="T87" s="58">
        <f t="shared" si="13"/>
        <v>0</v>
      </c>
      <c r="U87" s="43"/>
      <c r="V87" s="9"/>
      <c r="W87" s="9"/>
      <c r="X87" s="9"/>
      <c r="Y87" s="9"/>
      <c r="Z87" s="9"/>
      <c r="AA87" s="43"/>
      <c r="AB87" s="9"/>
      <c r="AC87" s="43"/>
      <c r="AD87" s="43"/>
      <c r="AE87" s="43"/>
      <c r="AF87" s="35">
        <f t="shared" si="14"/>
        <v>0</v>
      </c>
      <c r="AG87" s="22"/>
    </row>
    <row r="88" spans="1:33" ht="15.75">
      <c r="A88" s="7" t="s">
        <v>98</v>
      </c>
      <c r="B88" s="8" t="s">
        <v>273</v>
      </c>
      <c r="C88" s="28" t="s">
        <v>187</v>
      </c>
      <c r="D88" s="42"/>
      <c r="E88" s="57">
        <f t="shared" si="8"/>
        <v>0</v>
      </c>
      <c r="F88" s="42"/>
      <c r="G88" s="42"/>
      <c r="H88" s="42"/>
      <c r="I88" s="57">
        <f t="shared" si="9"/>
        <v>0</v>
      </c>
      <c r="J88" s="42"/>
      <c r="K88" s="42"/>
      <c r="L88" s="42"/>
      <c r="M88" s="57">
        <f t="shared" si="10"/>
        <v>0</v>
      </c>
      <c r="N88" s="42"/>
      <c r="O88" s="42"/>
      <c r="P88" s="57">
        <f t="shared" si="11"/>
        <v>0</v>
      </c>
      <c r="Q88" s="42"/>
      <c r="R88" s="42"/>
      <c r="S88" s="57">
        <f t="shared" si="12"/>
        <v>0</v>
      </c>
      <c r="T88" s="58">
        <f t="shared" si="13"/>
        <v>0</v>
      </c>
      <c r="U88" s="43"/>
      <c r="V88" s="9"/>
      <c r="W88" s="9"/>
      <c r="X88" s="9"/>
      <c r="Y88" s="9"/>
      <c r="Z88" s="9"/>
      <c r="AA88" s="43"/>
      <c r="AB88" s="9"/>
      <c r="AC88" s="43"/>
      <c r="AD88" s="43"/>
      <c r="AE88" s="43"/>
      <c r="AF88" s="35">
        <f t="shared" si="14"/>
        <v>0</v>
      </c>
      <c r="AG88" s="22"/>
    </row>
    <row r="89" spans="1:33" ht="15.75">
      <c r="A89" s="7" t="s">
        <v>99</v>
      </c>
      <c r="B89" s="8" t="s">
        <v>274</v>
      </c>
      <c r="C89" s="29" t="s">
        <v>201</v>
      </c>
      <c r="D89" s="42"/>
      <c r="E89" s="57">
        <f t="shared" si="8"/>
        <v>0</v>
      </c>
      <c r="F89" s="42"/>
      <c r="G89" s="42"/>
      <c r="H89" s="42"/>
      <c r="I89" s="57">
        <f t="shared" si="9"/>
        <v>0</v>
      </c>
      <c r="J89" s="42"/>
      <c r="K89" s="42"/>
      <c r="L89" s="42"/>
      <c r="M89" s="57">
        <f t="shared" si="10"/>
        <v>0</v>
      </c>
      <c r="N89" s="42"/>
      <c r="O89" s="42"/>
      <c r="P89" s="57">
        <f t="shared" si="11"/>
        <v>0</v>
      </c>
      <c r="Q89" s="42"/>
      <c r="R89" s="42"/>
      <c r="S89" s="57">
        <f t="shared" si="12"/>
        <v>0</v>
      </c>
      <c r="T89" s="58">
        <f t="shared" si="13"/>
        <v>0</v>
      </c>
      <c r="U89" s="43"/>
      <c r="V89" s="9"/>
      <c r="W89" s="9"/>
      <c r="X89" s="9"/>
      <c r="Y89" s="9"/>
      <c r="Z89" s="9"/>
      <c r="AA89" s="43"/>
      <c r="AB89" s="9"/>
      <c r="AC89" s="43"/>
      <c r="AD89" s="43"/>
      <c r="AE89" s="43"/>
      <c r="AF89" s="35">
        <f t="shared" si="14"/>
        <v>0</v>
      </c>
      <c r="AG89" s="22"/>
    </row>
    <row r="90" spans="1:33" ht="15.75">
      <c r="A90" s="7" t="s">
        <v>100</v>
      </c>
      <c r="B90" s="8" t="s">
        <v>275</v>
      </c>
      <c r="C90" s="26" t="s">
        <v>181</v>
      </c>
      <c r="D90" s="42"/>
      <c r="E90" s="57">
        <f t="shared" si="8"/>
        <v>0</v>
      </c>
      <c r="F90" s="42"/>
      <c r="G90" s="42"/>
      <c r="H90" s="42"/>
      <c r="I90" s="57">
        <f t="shared" si="9"/>
        <v>0</v>
      </c>
      <c r="J90" s="42"/>
      <c r="K90" s="42"/>
      <c r="L90" s="42"/>
      <c r="M90" s="57">
        <f t="shared" si="10"/>
        <v>0</v>
      </c>
      <c r="N90" s="42"/>
      <c r="O90" s="42"/>
      <c r="P90" s="57">
        <f t="shared" si="11"/>
        <v>0</v>
      </c>
      <c r="Q90" s="42"/>
      <c r="R90" s="42"/>
      <c r="S90" s="57">
        <f t="shared" si="12"/>
        <v>0</v>
      </c>
      <c r="T90" s="58">
        <f t="shared" si="13"/>
        <v>0</v>
      </c>
      <c r="U90" s="43"/>
      <c r="V90" s="9"/>
      <c r="W90" s="9"/>
      <c r="X90" s="9"/>
      <c r="Y90" s="9"/>
      <c r="Z90" s="9"/>
      <c r="AA90" s="43"/>
      <c r="AB90" s="21"/>
      <c r="AC90" s="43"/>
      <c r="AD90" s="43"/>
      <c r="AE90" s="43"/>
      <c r="AF90" s="35">
        <f t="shared" si="14"/>
        <v>0</v>
      </c>
      <c r="AG90" s="22"/>
    </row>
    <row r="91" spans="1:33" ht="15.75">
      <c r="A91" s="7" t="s">
        <v>101</v>
      </c>
      <c r="B91" s="8" t="s">
        <v>276</v>
      </c>
      <c r="C91" s="33" t="s">
        <v>190</v>
      </c>
      <c r="D91" s="42"/>
      <c r="E91" s="57">
        <f t="shared" si="8"/>
        <v>0</v>
      </c>
      <c r="F91" s="42"/>
      <c r="G91" s="42"/>
      <c r="H91" s="42"/>
      <c r="I91" s="57">
        <f t="shared" si="9"/>
        <v>0</v>
      </c>
      <c r="J91" s="42"/>
      <c r="K91" s="42"/>
      <c r="L91" s="42"/>
      <c r="M91" s="57">
        <f t="shared" si="10"/>
        <v>0</v>
      </c>
      <c r="N91" s="42"/>
      <c r="O91" s="42"/>
      <c r="P91" s="57">
        <f t="shared" si="11"/>
        <v>0</v>
      </c>
      <c r="Q91" s="42"/>
      <c r="R91" s="42"/>
      <c r="S91" s="57">
        <f t="shared" si="12"/>
        <v>0</v>
      </c>
      <c r="T91" s="58">
        <f t="shared" si="13"/>
        <v>0</v>
      </c>
      <c r="U91" s="43"/>
      <c r="V91" s="9"/>
      <c r="W91" s="9"/>
      <c r="X91" s="9"/>
      <c r="Y91" s="9"/>
      <c r="Z91" s="9"/>
      <c r="AA91" s="43"/>
      <c r="AB91" s="9"/>
      <c r="AC91" s="43"/>
      <c r="AD91" s="44"/>
      <c r="AE91" s="43"/>
      <c r="AF91" s="35">
        <f t="shared" si="14"/>
        <v>0</v>
      </c>
      <c r="AG91" s="22"/>
    </row>
    <row r="92" spans="1:33" s="23" customFormat="1" ht="15.75">
      <c r="A92" s="7" t="s">
        <v>102</v>
      </c>
      <c r="B92" s="8" t="s">
        <v>277</v>
      </c>
      <c r="C92" s="28" t="s">
        <v>187</v>
      </c>
      <c r="D92" s="42"/>
      <c r="E92" s="57">
        <f t="shared" si="8"/>
        <v>0</v>
      </c>
      <c r="F92" s="42"/>
      <c r="G92" s="42"/>
      <c r="H92" s="42"/>
      <c r="I92" s="57">
        <f t="shared" si="9"/>
        <v>0</v>
      </c>
      <c r="J92" s="42"/>
      <c r="K92" s="42"/>
      <c r="L92" s="42"/>
      <c r="M92" s="57">
        <f t="shared" si="10"/>
        <v>0</v>
      </c>
      <c r="N92" s="42"/>
      <c r="O92" s="42"/>
      <c r="P92" s="57">
        <f t="shared" si="11"/>
        <v>0</v>
      </c>
      <c r="Q92" s="42"/>
      <c r="R92" s="42"/>
      <c r="S92" s="57">
        <f t="shared" si="12"/>
        <v>0</v>
      </c>
      <c r="T92" s="58">
        <f t="shared" si="13"/>
        <v>0</v>
      </c>
      <c r="U92" s="43"/>
      <c r="V92" s="9"/>
      <c r="W92" s="9"/>
      <c r="X92" s="9"/>
      <c r="Y92" s="9"/>
      <c r="Z92" s="9"/>
      <c r="AA92" s="43"/>
      <c r="AB92" s="9"/>
      <c r="AC92" s="43"/>
      <c r="AD92" s="43"/>
      <c r="AE92" s="43"/>
      <c r="AF92" s="35">
        <f t="shared" si="14"/>
        <v>0</v>
      </c>
      <c r="AG92" s="22"/>
    </row>
    <row r="93" spans="1:33" ht="15.75">
      <c r="A93" s="7" t="s">
        <v>103</v>
      </c>
      <c r="B93" s="8" t="s">
        <v>278</v>
      </c>
      <c r="C93" s="28" t="s">
        <v>187</v>
      </c>
      <c r="D93" s="42"/>
      <c r="E93" s="57">
        <f t="shared" si="8"/>
        <v>0</v>
      </c>
      <c r="F93" s="42"/>
      <c r="G93" s="42"/>
      <c r="H93" s="42"/>
      <c r="I93" s="57">
        <f t="shared" si="9"/>
        <v>0</v>
      </c>
      <c r="J93" s="42"/>
      <c r="K93" s="42"/>
      <c r="L93" s="42"/>
      <c r="M93" s="57">
        <f t="shared" si="10"/>
        <v>0</v>
      </c>
      <c r="N93" s="42"/>
      <c r="O93" s="42"/>
      <c r="P93" s="57">
        <f t="shared" si="11"/>
        <v>0</v>
      </c>
      <c r="Q93" s="42"/>
      <c r="R93" s="42"/>
      <c r="S93" s="57">
        <f t="shared" si="12"/>
        <v>0</v>
      </c>
      <c r="T93" s="58">
        <f t="shared" si="13"/>
        <v>0</v>
      </c>
      <c r="U93" s="43"/>
      <c r="V93" s="9"/>
      <c r="W93" s="9"/>
      <c r="X93" s="9"/>
      <c r="Y93" s="9"/>
      <c r="Z93" s="9"/>
      <c r="AA93" s="43"/>
      <c r="AB93" s="9"/>
      <c r="AC93" s="43"/>
      <c r="AD93" s="43"/>
      <c r="AE93" s="43"/>
      <c r="AF93" s="35">
        <f t="shared" si="14"/>
        <v>0</v>
      </c>
      <c r="AG93" s="22"/>
    </row>
    <row r="94" spans="1:33" ht="15.75">
      <c r="A94" s="7" t="s">
        <v>104</v>
      </c>
      <c r="B94" s="8" t="s">
        <v>279</v>
      </c>
      <c r="C94" s="28" t="s">
        <v>187</v>
      </c>
      <c r="D94" s="42"/>
      <c r="E94" s="57">
        <f t="shared" si="8"/>
        <v>0</v>
      </c>
      <c r="F94" s="42"/>
      <c r="G94" s="42"/>
      <c r="H94" s="42"/>
      <c r="I94" s="57">
        <f t="shared" si="9"/>
        <v>0</v>
      </c>
      <c r="J94" s="42"/>
      <c r="K94" s="42"/>
      <c r="L94" s="42"/>
      <c r="M94" s="57">
        <f t="shared" si="10"/>
        <v>0</v>
      </c>
      <c r="N94" s="42"/>
      <c r="O94" s="42"/>
      <c r="P94" s="57">
        <f t="shared" si="11"/>
        <v>0</v>
      </c>
      <c r="Q94" s="42"/>
      <c r="R94" s="42"/>
      <c r="S94" s="57">
        <f t="shared" si="12"/>
        <v>0</v>
      </c>
      <c r="T94" s="58">
        <f t="shared" si="13"/>
        <v>0</v>
      </c>
      <c r="U94" s="43"/>
      <c r="V94" s="9"/>
      <c r="W94" s="9"/>
      <c r="X94" s="9"/>
      <c r="Y94" s="9"/>
      <c r="Z94" s="9"/>
      <c r="AA94" s="43"/>
      <c r="AB94" s="9"/>
      <c r="AC94" s="43"/>
      <c r="AD94" s="43"/>
      <c r="AE94" s="43"/>
      <c r="AF94" s="35">
        <f t="shared" si="14"/>
        <v>0</v>
      </c>
      <c r="AG94" s="22"/>
    </row>
    <row r="95" spans="1:33">
      <c r="A95" s="7" t="s">
        <v>105</v>
      </c>
      <c r="B95" s="8" t="s">
        <v>280</v>
      </c>
      <c r="C95" s="27" t="s">
        <v>185</v>
      </c>
      <c r="D95" s="42"/>
      <c r="E95" s="57">
        <f t="shared" si="8"/>
        <v>0</v>
      </c>
      <c r="F95" s="42"/>
      <c r="G95" s="42"/>
      <c r="H95" s="42"/>
      <c r="I95" s="57">
        <f t="shared" si="9"/>
        <v>0</v>
      </c>
      <c r="J95" s="42"/>
      <c r="K95" s="42"/>
      <c r="L95" s="42"/>
      <c r="M95" s="57">
        <f t="shared" si="10"/>
        <v>0</v>
      </c>
      <c r="N95" s="42"/>
      <c r="O95" s="42"/>
      <c r="P95" s="57">
        <f t="shared" si="11"/>
        <v>0</v>
      </c>
      <c r="Q95" s="42"/>
      <c r="R95" s="42"/>
      <c r="S95" s="57">
        <f t="shared" si="12"/>
        <v>0</v>
      </c>
      <c r="T95" s="58">
        <f t="shared" si="13"/>
        <v>0</v>
      </c>
      <c r="U95" s="43"/>
      <c r="V95" s="9"/>
      <c r="W95" s="9"/>
      <c r="X95" s="9"/>
      <c r="Y95" s="9"/>
      <c r="Z95" s="9"/>
      <c r="AA95" s="43"/>
      <c r="AB95" s="9"/>
      <c r="AC95" s="43"/>
      <c r="AD95" s="43"/>
      <c r="AE95" s="43"/>
      <c r="AF95" s="35">
        <f t="shared" si="14"/>
        <v>0</v>
      </c>
    </row>
    <row r="96" spans="1:33">
      <c r="A96" s="7" t="s">
        <v>106</v>
      </c>
      <c r="B96" s="8" t="s">
        <v>281</v>
      </c>
      <c r="C96" s="27" t="s">
        <v>185</v>
      </c>
      <c r="D96" s="42"/>
      <c r="E96" s="57">
        <f t="shared" si="8"/>
        <v>0</v>
      </c>
      <c r="F96" s="42"/>
      <c r="G96" s="42"/>
      <c r="H96" s="42"/>
      <c r="I96" s="57">
        <f t="shared" si="9"/>
        <v>0</v>
      </c>
      <c r="J96" s="42"/>
      <c r="K96" s="42"/>
      <c r="L96" s="42"/>
      <c r="M96" s="57">
        <f t="shared" si="10"/>
        <v>0</v>
      </c>
      <c r="N96" s="42"/>
      <c r="O96" s="42"/>
      <c r="P96" s="57">
        <f t="shared" si="11"/>
        <v>0</v>
      </c>
      <c r="Q96" s="42"/>
      <c r="R96" s="42"/>
      <c r="S96" s="57">
        <f t="shared" si="12"/>
        <v>0</v>
      </c>
      <c r="T96" s="58">
        <f t="shared" si="13"/>
        <v>0</v>
      </c>
      <c r="U96" s="43"/>
      <c r="V96" s="9"/>
      <c r="W96" s="9"/>
      <c r="X96" s="9"/>
      <c r="Y96" s="9"/>
      <c r="Z96" s="9"/>
      <c r="AA96" s="43"/>
      <c r="AB96" s="9"/>
      <c r="AC96" s="43"/>
      <c r="AD96" s="43"/>
      <c r="AE96" s="43"/>
      <c r="AF96" s="35">
        <f t="shared" si="14"/>
        <v>0</v>
      </c>
    </row>
    <row r="97" spans="1:32">
      <c r="A97" s="7" t="s">
        <v>107</v>
      </c>
      <c r="B97" s="8" t="s">
        <v>282</v>
      </c>
      <c r="C97" s="26" t="s">
        <v>181</v>
      </c>
      <c r="D97" s="42"/>
      <c r="E97" s="57">
        <f t="shared" si="8"/>
        <v>0</v>
      </c>
      <c r="F97" s="42"/>
      <c r="G97" s="42"/>
      <c r="H97" s="42"/>
      <c r="I97" s="57">
        <f t="shared" si="9"/>
        <v>0</v>
      </c>
      <c r="J97" s="42"/>
      <c r="K97" s="42"/>
      <c r="L97" s="42"/>
      <c r="M97" s="57">
        <f t="shared" si="10"/>
        <v>0</v>
      </c>
      <c r="N97" s="42"/>
      <c r="O97" s="42"/>
      <c r="P97" s="57">
        <f t="shared" si="11"/>
        <v>0</v>
      </c>
      <c r="Q97" s="42"/>
      <c r="R97" s="42"/>
      <c r="S97" s="57">
        <f t="shared" si="12"/>
        <v>0</v>
      </c>
      <c r="T97" s="58">
        <f t="shared" si="13"/>
        <v>0</v>
      </c>
      <c r="U97" s="43"/>
      <c r="V97" s="9"/>
      <c r="W97" s="9"/>
      <c r="X97" s="9"/>
      <c r="Y97" s="9"/>
      <c r="Z97" s="9"/>
      <c r="AA97" s="43"/>
      <c r="AB97" s="9"/>
      <c r="AC97" s="43"/>
      <c r="AD97" s="43"/>
      <c r="AE97" s="43"/>
      <c r="AF97" s="35">
        <f t="shared" si="14"/>
        <v>0</v>
      </c>
    </row>
    <row r="98" spans="1:32">
      <c r="A98" s="7" t="s">
        <v>108</v>
      </c>
      <c r="B98" s="8" t="s">
        <v>283</v>
      </c>
      <c r="C98" s="33" t="s">
        <v>190</v>
      </c>
      <c r="D98" s="42"/>
      <c r="E98" s="57">
        <f t="shared" si="8"/>
        <v>0</v>
      </c>
      <c r="F98" s="42"/>
      <c r="G98" s="42"/>
      <c r="H98" s="42"/>
      <c r="I98" s="57">
        <f t="shared" si="9"/>
        <v>0</v>
      </c>
      <c r="J98" s="42"/>
      <c r="K98" s="42"/>
      <c r="L98" s="42"/>
      <c r="M98" s="57">
        <f t="shared" si="10"/>
        <v>0</v>
      </c>
      <c r="N98" s="42"/>
      <c r="O98" s="42"/>
      <c r="P98" s="57">
        <f t="shared" si="11"/>
        <v>0</v>
      </c>
      <c r="Q98" s="42"/>
      <c r="R98" s="42"/>
      <c r="S98" s="57">
        <f t="shared" si="12"/>
        <v>0</v>
      </c>
      <c r="T98" s="58">
        <f t="shared" si="13"/>
        <v>0</v>
      </c>
      <c r="U98" s="43"/>
      <c r="V98" s="9"/>
      <c r="W98" s="9"/>
      <c r="X98" s="9"/>
      <c r="Y98" s="9"/>
      <c r="Z98" s="9"/>
      <c r="AA98" s="43"/>
      <c r="AB98" s="9"/>
      <c r="AC98" s="43"/>
      <c r="AD98" s="43"/>
      <c r="AE98" s="43"/>
      <c r="AF98" s="35">
        <f t="shared" si="14"/>
        <v>0</v>
      </c>
    </row>
    <row r="99" spans="1:32">
      <c r="A99" s="7" t="s">
        <v>109</v>
      </c>
      <c r="B99" s="8" t="s">
        <v>284</v>
      </c>
      <c r="C99" s="33" t="s">
        <v>190</v>
      </c>
      <c r="D99" s="42"/>
      <c r="E99" s="57">
        <f t="shared" si="8"/>
        <v>0</v>
      </c>
      <c r="F99" s="42"/>
      <c r="G99" s="42"/>
      <c r="H99" s="42"/>
      <c r="I99" s="57">
        <f t="shared" si="9"/>
        <v>0</v>
      </c>
      <c r="J99" s="42"/>
      <c r="K99" s="42"/>
      <c r="L99" s="42"/>
      <c r="M99" s="57">
        <f t="shared" si="10"/>
        <v>0</v>
      </c>
      <c r="N99" s="42"/>
      <c r="O99" s="42"/>
      <c r="P99" s="57">
        <f t="shared" si="11"/>
        <v>0</v>
      </c>
      <c r="Q99" s="42"/>
      <c r="R99" s="42"/>
      <c r="S99" s="57">
        <f t="shared" si="12"/>
        <v>0</v>
      </c>
      <c r="T99" s="58">
        <f t="shared" si="13"/>
        <v>0</v>
      </c>
      <c r="U99" s="43"/>
      <c r="V99" s="9"/>
      <c r="W99" s="9"/>
      <c r="X99" s="9"/>
      <c r="Y99" s="9"/>
      <c r="Z99" s="9"/>
      <c r="AA99" s="43"/>
      <c r="AB99" s="9"/>
      <c r="AC99" s="43"/>
      <c r="AD99" s="43"/>
      <c r="AE99" s="43"/>
      <c r="AF99" s="35">
        <f t="shared" ref="AF99:AF130" si="15">SUM(T99:AD99)</f>
        <v>0</v>
      </c>
    </row>
    <row r="100" spans="1:32">
      <c r="A100" s="7" t="s">
        <v>110</v>
      </c>
      <c r="B100" s="8" t="s">
        <v>285</v>
      </c>
      <c r="C100" s="32" t="s">
        <v>183</v>
      </c>
      <c r="D100" s="42"/>
      <c r="E100" s="57">
        <f t="shared" si="8"/>
        <v>0</v>
      </c>
      <c r="F100" s="42"/>
      <c r="G100" s="42"/>
      <c r="H100" s="42"/>
      <c r="I100" s="57">
        <f t="shared" si="9"/>
        <v>0</v>
      </c>
      <c r="J100" s="42"/>
      <c r="K100" s="42"/>
      <c r="L100" s="42"/>
      <c r="M100" s="57">
        <f t="shared" si="10"/>
        <v>0</v>
      </c>
      <c r="N100" s="42"/>
      <c r="O100" s="42"/>
      <c r="P100" s="57">
        <f t="shared" si="11"/>
        <v>0</v>
      </c>
      <c r="Q100" s="42"/>
      <c r="R100" s="42"/>
      <c r="S100" s="57">
        <f t="shared" si="12"/>
        <v>0</v>
      </c>
      <c r="T100" s="58">
        <f t="shared" si="13"/>
        <v>0</v>
      </c>
      <c r="U100" s="43"/>
      <c r="V100" s="9"/>
      <c r="W100" s="9"/>
      <c r="X100" s="9"/>
      <c r="Y100" s="9"/>
      <c r="Z100" s="9"/>
      <c r="AA100" s="43"/>
      <c r="AB100" s="9"/>
      <c r="AC100" s="43"/>
      <c r="AD100" s="43"/>
      <c r="AE100" s="43"/>
      <c r="AF100" s="35">
        <f t="shared" si="15"/>
        <v>0</v>
      </c>
    </row>
    <row r="101" spans="1:32">
      <c r="A101" s="7" t="s">
        <v>111</v>
      </c>
      <c r="B101" s="8" t="s">
        <v>286</v>
      </c>
      <c r="C101" s="28" t="s">
        <v>187</v>
      </c>
      <c r="D101" s="42"/>
      <c r="E101" s="57">
        <f t="shared" si="8"/>
        <v>0</v>
      </c>
      <c r="F101" s="42"/>
      <c r="G101" s="42"/>
      <c r="H101" s="42"/>
      <c r="I101" s="57">
        <f t="shared" si="9"/>
        <v>0</v>
      </c>
      <c r="J101" s="42"/>
      <c r="K101" s="42"/>
      <c r="L101" s="42"/>
      <c r="M101" s="57">
        <f t="shared" si="10"/>
        <v>0</v>
      </c>
      <c r="N101" s="42"/>
      <c r="O101" s="42"/>
      <c r="P101" s="57">
        <f t="shared" si="11"/>
        <v>0</v>
      </c>
      <c r="Q101" s="42"/>
      <c r="R101" s="42"/>
      <c r="S101" s="57">
        <f t="shared" si="12"/>
        <v>0</v>
      </c>
      <c r="T101" s="58">
        <f t="shared" si="13"/>
        <v>0</v>
      </c>
      <c r="U101" s="43"/>
      <c r="V101" s="9"/>
      <c r="W101" s="9"/>
      <c r="X101" s="9"/>
      <c r="Y101" s="9"/>
      <c r="Z101" s="9"/>
      <c r="AA101" s="43"/>
      <c r="AB101" s="9"/>
      <c r="AC101" s="43"/>
      <c r="AD101" s="43"/>
      <c r="AE101" s="43"/>
      <c r="AF101" s="35">
        <f t="shared" si="15"/>
        <v>0</v>
      </c>
    </row>
    <row r="102" spans="1:32">
      <c r="A102" s="7" t="s">
        <v>112</v>
      </c>
      <c r="B102" s="8" t="s">
        <v>287</v>
      </c>
      <c r="C102" s="27" t="s">
        <v>185</v>
      </c>
      <c r="D102" s="42"/>
      <c r="E102" s="57">
        <f t="shared" si="8"/>
        <v>0</v>
      </c>
      <c r="F102" s="42"/>
      <c r="G102" s="42"/>
      <c r="H102" s="42"/>
      <c r="I102" s="57">
        <f t="shared" si="9"/>
        <v>0</v>
      </c>
      <c r="J102" s="42"/>
      <c r="K102" s="42"/>
      <c r="L102" s="42"/>
      <c r="M102" s="57">
        <f t="shared" si="10"/>
        <v>0</v>
      </c>
      <c r="N102" s="42"/>
      <c r="O102" s="42"/>
      <c r="P102" s="57">
        <f t="shared" si="11"/>
        <v>0</v>
      </c>
      <c r="Q102" s="42"/>
      <c r="R102" s="42"/>
      <c r="S102" s="57">
        <f t="shared" si="12"/>
        <v>0</v>
      </c>
      <c r="T102" s="58">
        <f t="shared" si="13"/>
        <v>0</v>
      </c>
      <c r="U102" s="43"/>
      <c r="V102" s="9"/>
      <c r="W102" s="9"/>
      <c r="X102" s="9"/>
      <c r="Y102" s="9"/>
      <c r="Z102" s="9"/>
      <c r="AA102" s="43"/>
      <c r="AB102" s="9"/>
      <c r="AC102" s="43"/>
      <c r="AD102" s="43"/>
      <c r="AE102" s="43"/>
      <c r="AF102" s="35">
        <f t="shared" si="15"/>
        <v>0</v>
      </c>
    </row>
    <row r="103" spans="1:32">
      <c r="A103" s="7" t="s">
        <v>113</v>
      </c>
      <c r="B103" s="8" t="s">
        <v>288</v>
      </c>
      <c r="C103" s="27" t="s">
        <v>185</v>
      </c>
      <c r="D103" s="42"/>
      <c r="E103" s="57">
        <f t="shared" si="8"/>
        <v>0</v>
      </c>
      <c r="F103" s="42"/>
      <c r="G103" s="42"/>
      <c r="H103" s="42"/>
      <c r="I103" s="57">
        <f t="shared" si="9"/>
        <v>0</v>
      </c>
      <c r="J103" s="42"/>
      <c r="K103" s="42"/>
      <c r="L103" s="42"/>
      <c r="M103" s="57">
        <f t="shared" si="10"/>
        <v>0</v>
      </c>
      <c r="N103" s="42"/>
      <c r="O103" s="42"/>
      <c r="P103" s="57">
        <f t="shared" si="11"/>
        <v>0</v>
      </c>
      <c r="Q103" s="42"/>
      <c r="R103" s="42"/>
      <c r="S103" s="57">
        <f t="shared" si="12"/>
        <v>0</v>
      </c>
      <c r="T103" s="58">
        <f t="shared" si="13"/>
        <v>0</v>
      </c>
      <c r="U103" s="43"/>
      <c r="V103" s="9"/>
      <c r="W103" s="9"/>
      <c r="X103" s="9"/>
      <c r="Y103" s="9"/>
      <c r="Z103" s="9"/>
      <c r="AA103" s="43"/>
      <c r="AB103" s="9"/>
      <c r="AC103" s="43"/>
      <c r="AD103" s="43"/>
      <c r="AE103" s="43"/>
      <c r="AF103" s="35">
        <f t="shared" si="15"/>
        <v>0</v>
      </c>
    </row>
    <row r="104" spans="1:32">
      <c r="A104" s="7" t="s">
        <v>114</v>
      </c>
      <c r="B104" s="8" t="s">
        <v>289</v>
      </c>
      <c r="C104" s="29" t="s">
        <v>201</v>
      </c>
      <c r="D104" s="42"/>
      <c r="E104" s="57">
        <f t="shared" si="8"/>
        <v>0</v>
      </c>
      <c r="F104" s="42"/>
      <c r="G104" s="42"/>
      <c r="H104" s="42"/>
      <c r="I104" s="57">
        <f t="shared" si="9"/>
        <v>0</v>
      </c>
      <c r="J104" s="42"/>
      <c r="K104" s="42"/>
      <c r="L104" s="42"/>
      <c r="M104" s="57">
        <f t="shared" si="10"/>
        <v>0</v>
      </c>
      <c r="N104" s="42"/>
      <c r="O104" s="42"/>
      <c r="P104" s="57">
        <f t="shared" si="11"/>
        <v>0</v>
      </c>
      <c r="Q104" s="42"/>
      <c r="R104" s="42"/>
      <c r="S104" s="57">
        <f t="shared" si="12"/>
        <v>0</v>
      </c>
      <c r="T104" s="58">
        <f t="shared" si="13"/>
        <v>0</v>
      </c>
      <c r="U104" s="43"/>
      <c r="V104" s="9"/>
      <c r="W104" s="9"/>
      <c r="X104" s="9"/>
      <c r="Y104" s="9"/>
      <c r="Z104" s="9"/>
      <c r="AA104" s="43"/>
      <c r="AB104" s="9"/>
      <c r="AC104" s="43"/>
      <c r="AD104" s="43"/>
      <c r="AE104" s="43"/>
      <c r="AF104" s="35">
        <f t="shared" si="15"/>
        <v>0</v>
      </c>
    </row>
    <row r="105" spans="1:32">
      <c r="A105" s="7" t="s">
        <v>115</v>
      </c>
      <c r="B105" s="8" t="s">
        <v>290</v>
      </c>
      <c r="C105" s="28" t="s">
        <v>187</v>
      </c>
      <c r="D105" s="42"/>
      <c r="E105" s="57">
        <f t="shared" si="8"/>
        <v>0</v>
      </c>
      <c r="F105" s="42"/>
      <c r="G105" s="42"/>
      <c r="H105" s="42"/>
      <c r="I105" s="57">
        <f t="shared" si="9"/>
        <v>0</v>
      </c>
      <c r="J105" s="42"/>
      <c r="K105" s="42"/>
      <c r="L105" s="42"/>
      <c r="M105" s="57">
        <f t="shared" si="10"/>
        <v>0</v>
      </c>
      <c r="N105" s="42"/>
      <c r="O105" s="42"/>
      <c r="P105" s="57">
        <f t="shared" si="11"/>
        <v>0</v>
      </c>
      <c r="Q105" s="42"/>
      <c r="R105" s="42"/>
      <c r="S105" s="57">
        <f t="shared" si="12"/>
        <v>0</v>
      </c>
      <c r="T105" s="58">
        <f t="shared" si="13"/>
        <v>0</v>
      </c>
      <c r="U105" s="43"/>
      <c r="V105" s="9"/>
      <c r="W105" s="9"/>
      <c r="X105" s="9"/>
      <c r="Y105" s="9"/>
      <c r="Z105" s="9"/>
      <c r="AA105" s="43"/>
      <c r="AB105" s="9"/>
      <c r="AC105" s="43"/>
      <c r="AD105" s="43"/>
      <c r="AE105" s="43"/>
      <c r="AF105" s="35">
        <f t="shared" si="15"/>
        <v>0</v>
      </c>
    </row>
    <row r="106" spans="1:32">
      <c r="A106" s="7" t="s">
        <v>116</v>
      </c>
      <c r="B106" s="8" t="s">
        <v>291</v>
      </c>
      <c r="C106" s="32" t="s">
        <v>183</v>
      </c>
      <c r="D106" s="42"/>
      <c r="E106" s="57">
        <f t="shared" si="8"/>
        <v>0</v>
      </c>
      <c r="F106" s="42"/>
      <c r="G106" s="42"/>
      <c r="H106" s="42"/>
      <c r="I106" s="57">
        <f t="shared" si="9"/>
        <v>0</v>
      </c>
      <c r="J106" s="42"/>
      <c r="K106" s="42"/>
      <c r="L106" s="42"/>
      <c r="M106" s="57">
        <f t="shared" si="10"/>
        <v>0</v>
      </c>
      <c r="N106" s="42"/>
      <c r="O106" s="42"/>
      <c r="P106" s="57">
        <f t="shared" si="11"/>
        <v>0</v>
      </c>
      <c r="Q106" s="42"/>
      <c r="R106" s="42"/>
      <c r="S106" s="57">
        <f t="shared" si="12"/>
        <v>0</v>
      </c>
      <c r="T106" s="58">
        <f t="shared" si="13"/>
        <v>0</v>
      </c>
      <c r="U106" s="43"/>
      <c r="V106" s="9"/>
      <c r="W106" s="9"/>
      <c r="X106" s="9"/>
      <c r="Y106" s="9"/>
      <c r="Z106" s="9"/>
      <c r="AA106" s="43"/>
      <c r="AB106" s="9"/>
      <c r="AC106" s="43"/>
      <c r="AD106" s="43"/>
      <c r="AE106" s="43"/>
      <c r="AF106" s="35">
        <f t="shared" si="15"/>
        <v>0</v>
      </c>
    </row>
    <row r="107" spans="1:32">
      <c r="A107" s="7" t="s">
        <v>117</v>
      </c>
      <c r="B107" s="8" t="s">
        <v>292</v>
      </c>
      <c r="C107" s="28" t="s">
        <v>187</v>
      </c>
      <c r="D107" s="42"/>
      <c r="E107" s="57">
        <f t="shared" si="8"/>
        <v>0</v>
      </c>
      <c r="F107" s="42"/>
      <c r="G107" s="42"/>
      <c r="H107" s="42"/>
      <c r="I107" s="57">
        <f t="shared" si="9"/>
        <v>0</v>
      </c>
      <c r="J107" s="42"/>
      <c r="K107" s="42"/>
      <c r="L107" s="42"/>
      <c r="M107" s="57">
        <f t="shared" si="10"/>
        <v>0</v>
      </c>
      <c r="N107" s="42"/>
      <c r="O107" s="42"/>
      <c r="P107" s="57">
        <f t="shared" si="11"/>
        <v>0</v>
      </c>
      <c r="Q107" s="42"/>
      <c r="R107" s="42"/>
      <c r="S107" s="57">
        <f t="shared" si="12"/>
        <v>0</v>
      </c>
      <c r="T107" s="58">
        <f t="shared" si="13"/>
        <v>0</v>
      </c>
      <c r="U107" s="43"/>
      <c r="V107" s="9"/>
      <c r="W107" s="9"/>
      <c r="X107" s="9"/>
      <c r="Y107" s="9"/>
      <c r="Z107" s="9"/>
      <c r="AA107" s="43"/>
      <c r="AB107" s="9"/>
      <c r="AC107" s="43"/>
      <c r="AD107" s="43"/>
      <c r="AE107" s="43"/>
      <c r="AF107" s="35">
        <f t="shared" si="15"/>
        <v>0</v>
      </c>
    </row>
    <row r="108" spans="1:32">
      <c r="A108" s="7" t="s">
        <v>118</v>
      </c>
      <c r="B108" s="8" t="s">
        <v>293</v>
      </c>
      <c r="C108" s="34" t="s">
        <v>216</v>
      </c>
      <c r="D108" s="42"/>
      <c r="E108" s="57">
        <f t="shared" si="8"/>
        <v>0</v>
      </c>
      <c r="F108" s="42"/>
      <c r="G108" s="42"/>
      <c r="H108" s="42"/>
      <c r="I108" s="57">
        <f t="shared" si="9"/>
        <v>0</v>
      </c>
      <c r="J108" s="42"/>
      <c r="K108" s="42"/>
      <c r="L108" s="42"/>
      <c r="M108" s="57">
        <f t="shared" si="10"/>
        <v>0</v>
      </c>
      <c r="N108" s="42"/>
      <c r="O108" s="42"/>
      <c r="P108" s="57">
        <f t="shared" si="11"/>
        <v>0</v>
      </c>
      <c r="Q108" s="42"/>
      <c r="R108" s="42"/>
      <c r="S108" s="57">
        <f t="shared" si="12"/>
        <v>0</v>
      </c>
      <c r="T108" s="58">
        <f t="shared" si="13"/>
        <v>0</v>
      </c>
      <c r="U108" s="43"/>
      <c r="V108" s="9"/>
      <c r="W108" s="9"/>
      <c r="X108" s="9"/>
      <c r="Y108" s="9"/>
      <c r="Z108" s="9"/>
      <c r="AA108" s="43"/>
      <c r="AB108" s="9"/>
      <c r="AC108" s="43"/>
      <c r="AD108" s="43"/>
      <c r="AE108" s="43"/>
      <c r="AF108" s="35">
        <f t="shared" si="15"/>
        <v>0</v>
      </c>
    </row>
    <row r="109" spans="1:32">
      <c r="A109" s="7" t="s">
        <v>119</v>
      </c>
      <c r="B109" s="8" t="s">
        <v>294</v>
      </c>
      <c r="C109" s="27" t="s">
        <v>185</v>
      </c>
      <c r="D109" s="42"/>
      <c r="E109" s="57">
        <f t="shared" si="8"/>
        <v>0</v>
      </c>
      <c r="F109" s="42"/>
      <c r="G109" s="42"/>
      <c r="H109" s="42"/>
      <c r="I109" s="57">
        <f t="shared" si="9"/>
        <v>0</v>
      </c>
      <c r="J109" s="42"/>
      <c r="K109" s="42"/>
      <c r="L109" s="42"/>
      <c r="M109" s="57">
        <f t="shared" si="10"/>
        <v>0</v>
      </c>
      <c r="N109" s="42"/>
      <c r="O109" s="42"/>
      <c r="P109" s="57">
        <f t="shared" si="11"/>
        <v>0</v>
      </c>
      <c r="Q109" s="42"/>
      <c r="R109" s="42"/>
      <c r="S109" s="57">
        <f t="shared" si="12"/>
        <v>0</v>
      </c>
      <c r="T109" s="58">
        <f t="shared" si="13"/>
        <v>0</v>
      </c>
      <c r="U109" s="43"/>
      <c r="V109" s="9"/>
      <c r="W109" s="9"/>
      <c r="X109" s="9"/>
      <c r="Y109" s="9"/>
      <c r="Z109" s="9"/>
      <c r="AA109" s="43"/>
      <c r="AB109" s="9"/>
      <c r="AC109" s="43"/>
      <c r="AD109" s="43"/>
      <c r="AE109" s="43"/>
      <c r="AF109" s="35">
        <f t="shared" si="15"/>
        <v>0</v>
      </c>
    </row>
    <row r="110" spans="1:32">
      <c r="A110" s="7" t="s">
        <v>120</v>
      </c>
      <c r="B110" s="8" t="s">
        <v>295</v>
      </c>
      <c r="C110" s="33" t="s">
        <v>190</v>
      </c>
      <c r="D110" s="42"/>
      <c r="E110" s="57">
        <f t="shared" si="8"/>
        <v>0</v>
      </c>
      <c r="F110" s="42"/>
      <c r="G110" s="42"/>
      <c r="H110" s="42"/>
      <c r="I110" s="57">
        <f t="shared" si="9"/>
        <v>0</v>
      </c>
      <c r="J110" s="42"/>
      <c r="K110" s="42"/>
      <c r="L110" s="42"/>
      <c r="M110" s="57">
        <f t="shared" si="10"/>
        <v>0</v>
      </c>
      <c r="N110" s="42"/>
      <c r="O110" s="42"/>
      <c r="P110" s="57">
        <f t="shared" si="11"/>
        <v>0</v>
      </c>
      <c r="Q110" s="42"/>
      <c r="R110" s="42"/>
      <c r="S110" s="57">
        <f t="shared" si="12"/>
        <v>0</v>
      </c>
      <c r="T110" s="58">
        <f t="shared" si="13"/>
        <v>0</v>
      </c>
      <c r="U110" s="43"/>
      <c r="V110" s="9"/>
      <c r="W110" s="9"/>
      <c r="X110" s="9"/>
      <c r="Y110" s="9"/>
      <c r="Z110" s="9"/>
      <c r="AA110" s="43"/>
      <c r="AB110" s="9"/>
      <c r="AC110" s="43"/>
      <c r="AD110" s="43"/>
      <c r="AE110" s="43"/>
      <c r="AF110" s="35">
        <f t="shared" si="15"/>
        <v>0</v>
      </c>
    </row>
    <row r="111" spans="1:32">
      <c r="A111" s="7" t="s">
        <v>121</v>
      </c>
      <c r="B111" s="8" t="s">
        <v>296</v>
      </c>
      <c r="C111" s="26" t="s">
        <v>181</v>
      </c>
      <c r="D111" s="42"/>
      <c r="E111" s="57">
        <f t="shared" si="8"/>
        <v>0</v>
      </c>
      <c r="F111" s="42"/>
      <c r="G111" s="42"/>
      <c r="H111" s="42"/>
      <c r="I111" s="57">
        <f t="shared" si="9"/>
        <v>0</v>
      </c>
      <c r="J111" s="42"/>
      <c r="K111" s="42"/>
      <c r="L111" s="42"/>
      <c r="M111" s="57">
        <f t="shared" si="10"/>
        <v>0</v>
      </c>
      <c r="N111" s="42"/>
      <c r="O111" s="42"/>
      <c r="P111" s="57">
        <f t="shared" si="11"/>
        <v>0</v>
      </c>
      <c r="Q111" s="42"/>
      <c r="R111" s="42"/>
      <c r="S111" s="57">
        <f t="shared" si="12"/>
        <v>0</v>
      </c>
      <c r="T111" s="58">
        <f t="shared" si="13"/>
        <v>0</v>
      </c>
      <c r="U111" s="43"/>
      <c r="V111" s="9"/>
      <c r="W111" s="9"/>
      <c r="X111" s="9"/>
      <c r="Y111" s="9"/>
      <c r="Z111" s="9"/>
      <c r="AA111" s="43"/>
      <c r="AB111" s="9"/>
      <c r="AC111" s="43"/>
      <c r="AD111" s="43"/>
      <c r="AE111" s="43"/>
      <c r="AF111" s="35">
        <f t="shared" si="15"/>
        <v>0</v>
      </c>
    </row>
    <row r="112" spans="1:32">
      <c r="A112" s="7" t="s">
        <v>122</v>
      </c>
      <c r="B112" s="8" t="s">
        <v>297</v>
      </c>
      <c r="C112" s="26" t="s">
        <v>181</v>
      </c>
      <c r="D112" s="42"/>
      <c r="E112" s="57">
        <f t="shared" si="8"/>
        <v>0</v>
      </c>
      <c r="F112" s="42"/>
      <c r="G112" s="42"/>
      <c r="H112" s="42"/>
      <c r="I112" s="57">
        <f t="shared" si="9"/>
        <v>0</v>
      </c>
      <c r="J112" s="42"/>
      <c r="K112" s="42"/>
      <c r="L112" s="42"/>
      <c r="M112" s="57">
        <f t="shared" si="10"/>
        <v>0</v>
      </c>
      <c r="N112" s="42"/>
      <c r="O112" s="42"/>
      <c r="P112" s="57">
        <f t="shared" si="11"/>
        <v>0</v>
      </c>
      <c r="Q112" s="42"/>
      <c r="R112" s="42"/>
      <c r="S112" s="57">
        <f t="shared" si="12"/>
        <v>0</v>
      </c>
      <c r="T112" s="58">
        <f t="shared" si="13"/>
        <v>0</v>
      </c>
      <c r="U112" s="43"/>
      <c r="V112" s="9"/>
      <c r="W112" s="9"/>
      <c r="X112" s="9"/>
      <c r="Y112" s="9"/>
      <c r="Z112" s="9"/>
      <c r="AA112" s="43"/>
      <c r="AB112" s="9"/>
      <c r="AC112" s="43"/>
      <c r="AD112" s="43"/>
      <c r="AE112" s="43"/>
      <c r="AF112" s="35">
        <f t="shared" si="15"/>
        <v>0</v>
      </c>
    </row>
    <row r="113" spans="1:32">
      <c r="A113" s="7" t="s">
        <v>123</v>
      </c>
      <c r="B113" s="8" t="s">
        <v>298</v>
      </c>
      <c r="C113" s="32" t="s">
        <v>183</v>
      </c>
      <c r="D113" s="42"/>
      <c r="E113" s="57">
        <f t="shared" si="8"/>
        <v>0</v>
      </c>
      <c r="F113" s="42"/>
      <c r="G113" s="42"/>
      <c r="H113" s="42"/>
      <c r="I113" s="57">
        <f t="shared" si="9"/>
        <v>0</v>
      </c>
      <c r="J113" s="42"/>
      <c r="K113" s="42"/>
      <c r="L113" s="42"/>
      <c r="M113" s="57">
        <f t="shared" si="10"/>
        <v>0</v>
      </c>
      <c r="N113" s="42"/>
      <c r="O113" s="42"/>
      <c r="P113" s="57">
        <f t="shared" si="11"/>
        <v>0</v>
      </c>
      <c r="Q113" s="42"/>
      <c r="R113" s="42"/>
      <c r="S113" s="57">
        <f t="shared" si="12"/>
        <v>0</v>
      </c>
      <c r="T113" s="58">
        <f t="shared" si="13"/>
        <v>0</v>
      </c>
      <c r="U113" s="43"/>
      <c r="V113" s="9"/>
      <c r="W113" s="9"/>
      <c r="X113" s="9"/>
      <c r="Y113" s="9"/>
      <c r="Z113" s="9"/>
      <c r="AA113" s="43"/>
      <c r="AB113" s="9"/>
      <c r="AC113" s="43"/>
      <c r="AD113" s="43"/>
      <c r="AE113" s="43"/>
      <c r="AF113" s="35">
        <f t="shared" si="15"/>
        <v>0</v>
      </c>
    </row>
    <row r="114" spans="1:32">
      <c r="A114" s="7" t="s">
        <v>124</v>
      </c>
      <c r="B114" s="8" t="s">
        <v>299</v>
      </c>
      <c r="C114" s="29" t="s">
        <v>201</v>
      </c>
      <c r="D114" s="42"/>
      <c r="E114" s="57">
        <f t="shared" si="8"/>
        <v>0</v>
      </c>
      <c r="F114" s="42"/>
      <c r="G114" s="42"/>
      <c r="H114" s="42"/>
      <c r="I114" s="57">
        <f t="shared" si="9"/>
        <v>0</v>
      </c>
      <c r="J114" s="42"/>
      <c r="K114" s="42"/>
      <c r="L114" s="42"/>
      <c r="M114" s="57">
        <f t="shared" si="10"/>
        <v>0</v>
      </c>
      <c r="N114" s="42"/>
      <c r="O114" s="42"/>
      <c r="P114" s="57">
        <f t="shared" si="11"/>
        <v>0</v>
      </c>
      <c r="Q114" s="42"/>
      <c r="R114" s="42"/>
      <c r="S114" s="57">
        <f t="shared" si="12"/>
        <v>0</v>
      </c>
      <c r="T114" s="58">
        <f t="shared" si="13"/>
        <v>0</v>
      </c>
      <c r="U114" s="43"/>
      <c r="V114" s="9"/>
      <c r="W114" s="9"/>
      <c r="X114" s="9"/>
      <c r="Y114" s="9"/>
      <c r="Z114" s="9"/>
      <c r="AA114" s="43"/>
      <c r="AB114" s="9"/>
      <c r="AC114" s="43"/>
      <c r="AD114" s="43"/>
      <c r="AE114" s="43"/>
      <c r="AF114" s="35">
        <f t="shared" si="15"/>
        <v>0</v>
      </c>
    </row>
    <row r="115" spans="1:32">
      <c r="A115" s="7" t="s">
        <v>125</v>
      </c>
      <c r="B115" s="8" t="s">
        <v>300</v>
      </c>
      <c r="C115" s="33" t="s">
        <v>190</v>
      </c>
      <c r="D115" s="42"/>
      <c r="E115" s="57">
        <f t="shared" si="8"/>
        <v>0</v>
      </c>
      <c r="F115" s="42"/>
      <c r="G115" s="42"/>
      <c r="H115" s="42"/>
      <c r="I115" s="57">
        <f t="shared" si="9"/>
        <v>0</v>
      </c>
      <c r="J115" s="42"/>
      <c r="K115" s="42"/>
      <c r="L115" s="42"/>
      <c r="M115" s="57">
        <f t="shared" si="10"/>
        <v>0</v>
      </c>
      <c r="N115" s="42"/>
      <c r="O115" s="42"/>
      <c r="P115" s="57">
        <f t="shared" si="11"/>
        <v>0</v>
      </c>
      <c r="Q115" s="42"/>
      <c r="R115" s="42"/>
      <c r="S115" s="57">
        <f t="shared" si="12"/>
        <v>0</v>
      </c>
      <c r="T115" s="58">
        <f t="shared" si="13"/>
        <v>0</v>
      </c>
      <c r="U115" s="43"/>
      <c r="V115" s="9"/>
      <c r="W115" s="9"/>
      <c r="X115" s="9"/>
      <c r="Y115" s="9"/>
      <c r="Z115" s="9"/>
      <c r="AA115" s="43"/>
      <c r="AB115" s="9"/>
      <c r="AC115" s="43"/>
      <c r="AD115" s="43"/>
      <c r="AE115" s="43"/>
      <c r="AF115" s="35">
        <f t="shared" si="15"/>
        <v>0</v>
      </c>
    </row>
    <row r="116" spans="1:32">
      <c r="A116" s="7" t="s">
        <v>126</v>
      </c>
      <c r="B116" s="8" t="s">
        <v>301</v>
      </c>
      <c r="C116" s="27" t="s">
        <v>185</v>
      </c>
      <c r="D116" s="42"/>
      <c r="E116" s="57">
        <f t="shared" si="8"/>
        <v>0</v>
      </c>
      <c r="F116" s="42"/>
      <c r="G116" s="42"/>
      <c r="H116" s="42"/>
      <c r="I116" s="57">
        <f t="shared" si="9"/>
        <v>0</v>
      </c>
      <c r="J116" s="42"/>
      <c r="K116" s="42"/>
      <c r="L116" s="42"/>
      <c r="M116" s="57">
        <f t="shared" si="10"/>
        <v>0</v>
      </c>
      <c r="N116" s="42"/>
      <c r="O116" s="42"/>
      <c r="P116" s="57">
        <f t="shared" si="11"/>
        <v>0</v>
      </c>
      <c r="Q116" s="42"/>
      <c r="R116" s="42"/>
      <c r="S116" s="57">
        <f t="shared" si="12"/>
        <v>0</v>
      </c>
      <c r="T116" s="58">
        <f t="shared" si="13"/>
        <v>0</v>
      </c>
      <c r="U116" s="43"/>
      <c r="V116" s="9"/>
      <c r="W116" s="9"/>
      <c r="X116" s="9"/>
      <c r="Y116" s="9"/>
      <c r="Z116" s="9"/>
      <c r="AA116" s="43"/>
      <c r="AB116" s="9"/>
      <c r="AC116" s="43"/>
      <c r="AD116" s="43"/>
      <c r="AE116" s="43"/>
      <c r="AF116" s="35">
        <f t="shared" si="15"/>
        <v>0</v>
      </c>
    </row>
    <row r="117" spans="1:32">
      <c r="A117" s="7" t="s">
        <v>127</v>
      </c>
      <c r="B117" s="8" t="s">
        <v>302</v>
      </c>
      <c r="C117" s="34" t="s">
        <v>216</v>
      </c>
      <c r="D117" s="42"/>
      <c r="E117" s="57">
        <f t="shared" si="8"/>
        <v>0</v>
      </c>
      <c r="F117" s="42"/>
      <c r="G117" s="42"/>
      <c r="H117" s="42"/>
      <c r="I117" s="57">
        <f t="shared" si="9"/>
        <v>0</v>
      </c>
      <c r="J117" s="42"/>
      <c r="K117" s="42"/>
      <c r="L117" s="42"/>
      <c r="M117" s="57">
        <f t="shared" si="10"/>
        <v>0</v>
      </c>
      <c r="N117" s="42"/>
      <c r="O117" s="42"/>
      <c r="P117" s="57">
        <f t="shared" si="11"/>
        <v>0</v>
      </c>
      <c r="Q117" s="42"/>
      <c r="R117" s="42"/>
      <c r="S117" s="57">
        <f t="shared" si="12"/>
        <v>0</v>
      </c>
      <c r="T117" s="58">
        <f t="shared" si="13"/>
        <v>0</v>
      </c>
      <c r="U117" s="43"/>
      <c r="V117" s="9"/>
      <c r="W117" s="9"/>
      <c r="X117" s="9"/>
      <c r="Y117" s="9"/>
      <c r="Z117" s="9"/>
      <c r="AA117" s="43"/>
      <c r="AB117" s="9"/>
      <c r="AC117" s="43"/>
      <c r="AD117" s="43"/>
      <c r="AE117" s="43"/>
      <c r="AF117" s="35">
        <f t="shared" si="15"/>
        <v>0</v>
      </c>
    </row>
    <row r="118" spans="1:32">
      <c r="A118" s="7" t="s">
        <v>128</v>
      </c>
      <c r="B118" s="8" t="s">
        <v>303</v>
      </c>
      <c r="C118" s="26" t="s">
        <v>181</v>
      </c>
      <c r="D118" s="42"/>
      <c r="E118" s="57">
        <f t="shared" si="8"/>
        <v>0</v>
      </c>
      <c r="F118" s="42"/>
      <c r="G118" s="42"/>
      <c r="H118" s="42"/>
      <c r="I118" s="57">
        <f t="shared" si="9"/>
        <v>0</v>
      </c>
      <c r="J118" s="42"/>
      <c r="K118" s="42"/>
      <c r="L118" s="42"/>
      <c r="M118" s="57">
        <f t="shared" si="10"/>
        <v>0</v>
      </c>
      <c r="N118" s="42"/>
      <c r="O118" s="42"/>
      <c r="P118" s="57">
        <f t="shared" si="11"/>
        <v>0</v>
      </c>
      <c r="Q118" s="42"/>
      <c r="R118" s="42"/>
      <c r="S118" s="57">
        <f t="shared" si="12"/>
        <v>0</v>
      </c>
      <c r="T118" s="58">
        <f t="shared" si="13"/>
        <v>0</v>
      </c>
      <c r="U118" s="43"/>
      <c r="V118" s="9"/>
      <c r="W118" s="9"/>
      <c r="X118" s="9"/>
      <c r="Y118" s="9"/>
      <c r="Z118" s="9"/>
      <c r="AA118" s="43"/>
      <c r="AB118" s="9"/>
      <c r="AC118" s="43"/>
      <c r="AD118" s="43"/>
      <c r="AE118" s="43"/>
      <c r="AF118" s="35">
        <f t="shared" si="15"/>
        <v>0</v>
      </c>
    </row>
    <row r="119" spans="1:32">
      <c r="A119" s="7" t="s">
        <v>129</v>
      </c>
      <c r="B119" s="8" t="s">
        <v>304</v>
      </c>
      <c r="C119" s="34" t="s">
        <v>216</v>
      </c>
      <c r="D119" s="42"/>
      <c r="E119" s="57">
        <f t="shared" si="8"/>
        <v>0</v>
      </c>
      <c r="F119" s="42"/>
      <c r="G119" s="42"/>
      <c r="H119" s="42"/>
      <c r="I119" s="57">
        <f t="shared" si="9"/>
        <v>0</v>
      </c>
      <c r="J119" s="42"/>
      <c r="K119" s="42"/>
      <c r="L119" s="42"/>
      <c r="M119" s="57">
        <f t="shared" si="10"/>
        <v>0</v>
      </c>
      <c r="N119" s="42"/>
      <c r="O119" s="42"/>
      <c r="P119" s="57">
        <f t="shared" si="11"/>
        <v>0</v>
      </c>
      <c r="Q119" s="42"/>
      <c r="R119" s="42"/>
      <c r="S119" s="57">
        <f t="shared" si="12"/>
        <v>0</v>
      </c>
      <c r="T119" s="58">
        <f t="shared" si="13"/>
        <v>0</v>
      </c>
      <c r="U119" s="43"/>
      <c r="V119" s="9"/>
      <c r="W119" s="9"/>
      <c r="X119" s="9"/>
      <c r="Y119" s="9"/>
      <c r="Z119" s="9"/>
      <c r="AA119" s="43"/>
      <c r="AB119" s="9"/>
      <c r="AC119" s="43"/>
      <c r="AD119" s="43"/>
      <c r="AE119" s="43"/>
      <c r="AF119" s="35">
        <f t="shared" si="15"/>
        <v>0</v>
      </c>
    </row>
    <row r="120" spans="1:32">
      <c r="A120" s="7" t="s">
        <v>130</v>
      </c>
      <c r="B120" s="8" t="s">
        <v>305</v>
      </c>
      <c r="C120" s="32" t="s">
        <v>183</v>
      </c>
      <c r="D120" s="42"/>
      <c r="E120" s="57">
        <f t="shared" si="8"/>
        <v>0</v>
      </c>
      <c r="F120" s="42"/>
      <c r="G120" s="42"/>
      <c r="H120" s="42"/>
      <c r="I120" s="57">
        <f t="shared" si="9"/>
        <v>0</v>
      </c>
      <c r="J120" s="42"/>
      <c r="K120" s="42"/>
      <c r="L120" s="42"/>
      <c r="M120" s="57">
        <f t="shared" si="10"/>
        <v>0</v>
      </c>
      <c r="N120" s="42"/>
      <c r="O120" s="42"/>
      <c r="P120" s="57">
        <f t="shared" si="11"/>
        <v>0</v>
      </c>
      <c r="Q120" s="42"/>
      <c r="R120" s="42"/>
      <c r="S120" s="57">
        <f t="shared" si="12"/>
        <v>0</v>
      </c>
      <c r="T120" s="58">
        <f t="shared" si="13"/>
        <v>0</v>
      </c>
      <c r="U120" s="43"/>
      <c r="V120" s="9"/>
      <c r="W120" s="9"/>
      <c r="X120" s="9"/>
      <c r="Y120" s="9"/>
      <c r="Z120" s="9"/>
      <c r="AA120" s="43"/>
      <c r="AB120" s="9"/>
      <c r="AC120" s="43"/>
      <c r="AD120" s="43"/>
      <c r="AE120" s="43"/>
      <c r="AF120" s="35">
        <f t="shared" si="15"/>
        <v>0</v>
      </c>
    </row>
    <row r="121" spans="1:32">
      <c r="A121" s="7" t="s">
        <v>131</v>
      </c>
      <c r="B121" s="8" t="s">
        <v>306</v>
      </c>
      <c r="C121" s="27" t="s">
        <v>185</v>
      </c>
      <c r="D121" s="42"/>
      <c r="E121" s="57">
        <f t="shared" si="8"/>
        <v>0</v>
      </c>
      <c r="F121" s="42"/>
      <c r="G121" s="42"/>
      <c r="H121" s="42"/>
      <c r="I121" s="57">
        <f t="shared" si="9"/>
        <v>0</v>
      </c>
      <c r="J121" s="42"/>
      <c r="K121" s="42"/>
      <c r="L121" s="42"/>
      <c r="M121" s="57">
        <f t="shared" si="10"/>
        <v>0</v>
      </c>
      <c r="N121" s="42"/>
      <c r="O121" s="42"/>
      <c r="P121" s="57">
        <f t="shared" si="11"/>
        <v>0</v>
      </c>
      <c r="Q121" s="42"/>
      <c r="R121" s="42"/>
      <c r="S121" s="57">
        <f t="shared" si="12"/>
        <v>0</v>
      </c>
      <c r="T121" s="58">
        <f t="shared" si="13"/>
        <v>0</v>
      </c>
      <c r="U121" s="43"/>
      <c r="V121" s="9"/>
      <c r="W121" s="9"/>
      <c r="X121" s="9"/>
      <c r="Y121" s="9"/>
      <c r="Z121" s="9"/>
      <c r="AA121" s="43"/>
      <c r="AB121" s="9"/>
      <c r="AC121" s="43"/>
      <c r="AD121" s="43"/>
      <c r="AE121" s="43"/>
      <c r="AF121" s="35">
        <f t="shared" si="15"/>
        <v>0</v>
      </c>
    </row>
    <row r="122" spans="1:32">
      <c r="A122" s="7" t="s">
        <v>132</v>
      </c>
      <c r="B122" s="8" t="s">
        <v>307</v>
      </c>
      <c r="C122" s="33" t="s">
        <v>190</v>
      </c>
      <c r="D122" s="42"/>
      <c r="E122" s="57">
        <f t="shared" si="8"/>
        <v>0</v>
      </c>
      <c r="F122" s="42"/>
      <c r="G122" s="42"/>
      <c r="H122" s="42"/>
      <c r="I122" s="57">
        <f t="shared" si="9"/>
        <v>0</v>
      </c>
      <c r="J122" s="42"/>
      <c r="K122" s="42"/>
      <c r="L122" s="42"/>
      <c r="M122" s="57">
        <f t="shared" si="10"/>
        <v>0</v>
      </c>
      <c r="N122" s="42"/>
      <c r="O122" s="42"/>
      <c r="P122" s="57">
        <f t="shared" si="11"/>
        <v>0</v>
      </c>
      <c r="Q122" s="42"/>
      <c r="R122" s="42"/>
      <c r="S122" s="57">
        <f t="shared" si="12"/>
        <v>0</v>
      </c>
      <c r="T122" s="58">
        <f t="shared" si="13"/>
        <v>0</v>
      </c>
      <c r="U122" s="43"/>
      <c r="V122" s="9"/>
      <c r="W122" s="9"/>
      <c r="X122" s="9"/>
      <c r="Y122" s="9"/>
      <c r="Z122" s="9"/>
      <c r="AA122" s="43"/>
      <c r="AB122" s="9"/>
      <c r="AC122" s="43"/>
      <c r="AD122" s="43"/>
      <c r="AE122" s="43"/>
      <c r="AF122" s="35">
        <f t="shared" si="15"/>
        <v>0</v>
      </c>
    </row>
    <row r="123" spans="1:32">
      <c r="A123" s="7" t="s">
        <v>133</v>
      </c>
      <c r="B123" s="8" t="s">
        <v>308</v>
      </c>
      <c r="C123" s="33" t="s">
        <v>190</v>
      </c>
      <c r="D123" s="42"/>
      <c r="E123" s="57">
        <f t="shared" si="8"/>
        <v>0</v>
      </c>
      <c r="F123" s="42"/>
      <c r="G123" s="42"/>
      <c r="H123" s="42"/>
      <c r="I123" s="57">
        <f t="shared" si="9"/>
        <v>0</v>
      </c>
      <c r="J123" s="42"/>
      <c r="K123" s="42"/>
      <c r="L123" s="42"/>
      <c r="M123" s="57">
        <f t="shared" si="10"/>
        <v>0</v>
      </c>
      <c r="N123" s="42"/>
      <c r="O123" s="42"/>
      <c r="P123" s="57">
        <f t="shared" si="11"/>
        <v>0</v>
      </c>
      <c r="Q123" s="42"/>
      <c r="R123" s="42"/>
      <c r="S123" s="57">
        <f t="shared" si="12"/>
        <v>0</v>
      </c>
      <c r="T123" s="58">
        <f t="shared" si="13"/>
        <v>0</v>
      </c>
      <c r="U123" s="43"/>
      <c r="V123" s="9"/>
      <c r="W123" s="9"/>
      <c r="X123" s="9"/>
      <c r="Y123" s="9"/>
      <c r="Z123" s="9"/>
      <c r="AA123" s="43"/>
      <c r="AB123" s="9"/>
      <c r="AC123" s="43"/>
      <c r="AD123" s="43"/>
      <c r="AE123" s="43"/>
      <c r="AF123" s="35">
        <f t="shared" si="15"/>
        <v>0</v>
      </c>
    </row>
    <row r="124" spans="1:32">
      <c r="A124" s="7" t="s">
        <v>134</v>
      </c>
      <c r="B124" s="8" t="s">
        <v>309</v>
      </c>
      <c r="C124" s="26" t="s">
        <v>181</v>
      </c>
      <c r="D124" s="42"/>
      <c r="E124" s="57">
        <f t="shared" si="8"/>
        <v>0</v>
      </c>
      <c r="F124" s="42"/>
      <c r="G124" s="42"/>
      <c r="H124" s="42"/>
      <c r="I124" s="57">
        <f t="shared" si="9"/>
        <v>0</v>
      </c>
      <c r="J124" s="42"/>
      <c r="K124" s="42"/>
      <c r="L124" s="42"/>
      <c r="M124" s="57">
        <f t="shared" si="10"/>
        <v>0</v>
      </c>
      <c r="N124" s="42"/>
      <c r="O124" s="42"/>
      <c r="P124" s="57">
        <f t="shared" si="11"/>
        <v>0</v>
      </c>
      <c r="Q124" s="42"/>
      <c r="R124" s="42"/>
      <c r="S124" s="57">
        <f t="shared" si="12"/>
        <v>0</v>
      </c>
      <c r="T124" s="58">
        <f t="shared" si="13"/>
        <v>0</v>
      </c>
      <c r="U124" s="43"/>
      <c r="V124" s="9"/>
      <c r="W124" s="9"/>
      <c r="X124" s="9"/>
      <c r="Y124" s="9"/>
      <c r="Z124" s="9"/>
      <c r="AA124" s="43"/>
      <c r="AB124" s="9"/>
      <c r="AC124" s="43"/>
      <c r="AD124" s="43"/>
      <c r="AE124" s="43"/>
      <c r="AF124" s="35">
        <f t="shared" si="15"/>
        <v>0</v>
      </c>
    </row>
    <row r="125" spans="1:32">
      <c r="A125" s="7" t="s">
        <v>135</v>
      </c>
      <c r="B125" s="8" t="s">
        <v>310</v>
      </c>
      <c r="C125" s="32" t="s">
        <v>183</v>
      </c>
      <c r="D125" s="42"/>
      <c r="E125" s="57">
        <f t="shared" si="8"/>
        <v>0</v>
      </c>
      <c r="F125" s="42"/>
      <c r="G125" s="42"/>
      <c r="H125" s="42"/>
      <c r="I125" s="57">
        <f t="shared" si="9"/>
        <v>0</v>
      </c>
      <c r="J125" s="42"/>
      <c r="K125" s="42"/>
      <c r="L125" s="42"/>
      <c r="M125" s="57">
        <f t="shared" si="10"/>
        <v>0</v>
      </c>
      <c r="N125" s="42"/>
      <c r="O125" s="42"/>
      <c r="P125" s="57">
        <f t="shared" si="11"/>
        <v>0</v>
      </c>
      <c r="Q125" s="42"/>
      <c r="R125" s="42"/>
      <c r="S125" s="57">
        <f t="shared" si="12"/>
        <v>0</v>
      </c>
      <c r="T125" s="58">
        <f t="shared" si="13"/>
        <v>0</v>
      </c>
      <c r="U125" s="43"/>
      <c r="V125" s="9"/>
      <c r="W125" s="9"/>
      <c r="X125" s="9"/>
      <c r="Y125" s="9"/>
      <c r="Z125" s="9"/>
      <c r="AA125" s="43"/>
      <c r="AB125" s="9"/>
      <c r="AC125" s="43"/>
      <c r="AD125" s="43"/>
      <c r="AE125" s="43"/>
      <c r="AF125" s="35">
        <f t="shared" si="15"/>
        <v>0</v>
      </c>
    </row>
    <row r="126" spans="1:32">
      <c r="A126" s="7" t="s">
        <v>136</v>
      </c>
      <c r="B126" s="8" t="s">
        <v>311</v>
      </c>
      <c r="C126" s="29" t="s">
        <v>201</v>
      </c>
      <c r="D126" s="42"/>
      <c r="E126" s="57">
        <f t="shared" si="8"/>
        <v>0</v>
      </c>
      <c r="F126" s="42"/>
      <c r="G126" s="42"/>
      <c r="H126" s="42"/>
      <c r="I126" s="57">
        <f t="shared" si="9"/>
        <v>0</v>
      </c>
      <c r="J126" s="42"/>
      <c r="K126" s="42"/>
      <c r="L126" s="42"/>
      <c r="M126" s="57">
        <f t="shared" si="10"/>
        <v>0</v>
      </c>
      <c r="N126" s="42"/>
      <c r="O126" s="42"/>
      <c r="P126" s="57">
        <f t="shared" si="11"/>
        <v>0</v>
      </c>
      <c r="Q126" s="42"/>
      <c r="R126" s="42"/>
      <c r="S126" s="57">
        <f t="shared" si="12"/>
        <v>0</v>
      </c>
      <c r="T126" s="58">
        <f t="shared" si="13"/>
        <v>0</v>
      </c>
      <c r="U126" s="43"/>
      <c r="V126" s="9"/>
      <c r="W126" s="9"/>
      <c r="X126" s="9"/>
      <c r="Y126" s="9"/>
      <c r="Z126" s="9"/>
      <c r="AA126" s="43"/>
      <c r="AB126" s="9"/>
      <c r="AC126" s="43"/>
      <c r="AD126" s="43"/>
      <c r="AE126" s="43"/>
      <c r="AF126" s="35">
        <f t="shared" si="15"/>
        <v>0</v>
      </c>
    </row>
    <row r="127" spans="1:32">
      <c r="A127" s="7" t="s">
        <v>137</v>
      </c>
      <c r="B127" s="8" t="s">
        <v>312</v>
      </c>
      <c r="C127" s="26" t="s">
        <v>181</v>
      </c>
      <c r="D127" s="42"/>
      <c r="E127" s="57">
        <f t="shared" si="8"/>
        <v>0</v>
      </c>
      <c r="F127" s="42"/>
      <c r="G127" s="42"/>
      <c r="H127" s="42"/>
      <c r="I127" s="57">
        <f t="shared" si="9"/>
        <v>0</v>
      </c>
      <c r="J127" s="42"/>
      <c r="K127" s="42"/>
      <c r="L127" s="42"/>
      <c r="M127" s="57">
        <f t="shared" si="10"/>
        <v>0</v>
      </c>
      <c r="N127" s="42"/>
      <c r="O127" s="42"/>
      <c r="P127" s="57">
        <f t="shared" si="11"/>
        <v>0</v>
      </c>
      <c r="Q127" s="42"/>
      <c r="R127" s="42"/>
      <c r="S127" s="57">
        <f t="shared" si="12"/>
        <v>0</v>
      </c>
      <c r="T127" s="58">
        <f t="shared" si="13"/>
        <v>0</v>
      </c>
      <c r="U127" s="43"/>
      <c r="V127" s="9"/>
      <c r="W127" s="9"/>
      <c r="X127" s="9"/>
      <c r="Y127" s="9"/>
      <c r="Z127" s="9"/>
      <c r="AA127" s="43"/>
      <c r="AB127" s="9"/>
      <c r="AC127" s="43"/>
      <c r="AD127" s="43"/>
      <c r="AE127" s="43"/>
      <c r="AF127" s="35">
        <f t="shared" si="15"/>
        <v>0</v>
      </c>
    </row>
    <row r="128" spans="1:32">
      <c r="A128" s="7" t="s">
        <v>138</v>
      </c>
      <c r="B128" s="8" t="s">
        <v>313</v>
      </c>
      <c r="C128" s="26" t="s">
        <v>181</v>
      </c>
      <c r="D128" s="42"/>
      <c r="E128" s="57">
        <f t="shared" si="8"/>
        <v>0</v>
      </c>
      <c r="F128" s="42"/>
      <c r="G128" s="42"/>
      <c r="H128" s="42"/>
      <c r="I128" s="57">
        <f t="shared" si="9"/>
        <v>0</v>
      </c>
      <c r="J128" s="42"/>
      <c r="K128" s="42"/>
      <c r="L128" s="42"/>
      <c r="M128" s="57">
        <f t="shared" si="10"/>
        <v>0</v>
      </c>
      <c r="N128" s="42"/>
      <c r="O128" s="42"/>
      <c r="P128" s="57">
        <f t="shared" si="11"/>
        <v>0</v>
      </c>
      <c r="Q128" s="42"/>
      <c r="R128" s="42"/>
      <c r="S128" s="57">
        <f t="shared" si="12"/>
        <v>0</v>
      </c>
      <c r="T128" s="58">
        <f t="shared" si="13"/>
        <v>0</v>
      </c>
      <c r="U128" s="43"/>
      <c r="V128" s="9"/>
      <c r="W128" s="9"/>
      <c r="X128" s="9"/>
      <c r="Y128" s="9"/>
      <c r="Z128" s="9"/>
      <c r="AA128" s="43"/>
      <c r="AB128" s="9"/>
      <c r="AC128" s="43"/>
      <c r="AD128" s="43"/>
      <c r="AE128" s="43"/>
      <c r="AF128" s="35">
        <f t="shared" si="15"/>
        <v>0</v>
      </c>
    </row>
    <row r="129" spans="1:32">
      <c r="A129" s="7" t="s">
        <v>139</v>
      </c>
      <c r="B129" s="8" t="s">
        <v>314</v>
      </c>
      <c r="C129" s="29" t="s">
        <v>201</v>
      </c>
      <c r="D129" s="42"/>
      <c r="E129" s="57">
        <f t="shared" si="8"/>
        <v>0</v>
      </c>
      <c r="F129" s="42"/>
      <c r="G129" s="42"/>
      <c r="H129" s="42"/>
      <c r="I129" s="57">
        <f t="shared" si="9"/>
        <v>0</v>
      </c>
      <c r="J129" s="42"/>
      <c r="K129" s="42"/>
      <c r="L129" s="42"/>
      <c r="M129" s="57">
        <f t="shared" si="10"/>
        <v>0</v>
      </c>
      <c r="N129" s="42"/>
      <c r="O129" s="42"/>
      <c r="P129" s="57">
        <f t="shared" si="11"/>
        <v>0</v>
      </c>
      <c r="Q129" s="42"/>
      <c r="R129" s="42"/>
      <c r="S129" s="57">
        <f t="shared" si="12"/>
        <v>0</v>
      </c>
      <c r="T129" s="58">
        <f t="shared" si="13"/>
        <v>0</v>
      </c>
      <c r="U129" s="43"/>
      <c r="V129" s="9"/>
      <c r="W129" s="9"/>
      <c r="X129" s="9"/>
      <c r="Y129" s="9"/>
      <c r="Z129" s="9"/>
      <c r="AA129" s="43"/>
      <c r="AB129" s="9"/>
      <c r="AC129" s="43"/>
      <c r="AD129" s="43"/>
      <c r="AE129" s="43"/>
      <c r="AF129" s="35">
        <f t="shared" si="15"/>
        <v>0</v>
      </c>
    </row>
    <row r="130" spans="1:32">
      <c r="A130" s="7" t="s">
        <v>140</v>
      </c>
      <c r="B130" s="8" t="s">
        <v>315</v>
      </c>
      <c r="C130" s="32" t="s">
        <v>183</v>
      </c>
      <c r="D130" s="42"/>
      <c r="E130" s="57">
        <f t="shared" si="8"/>
        <v>0</v>
      </c>
      <c r="F130" s="42"/>
      <c r="G130" s="42"/>
      <c r="H130" s="42"/>
      <c r="I130" s="57">
        <f t="shared" si="9"/>
        <v>0</v>
      </c>
      <c r="J130" s="42"/>
      <c r="K130" s="42"/>
      <c r="L130" s="42"/>
      <c r="M130" s="57">
        <f t="shared" si="10"/>
        <v>0</v>
      </c>
      <c r="N130" s="42"/>
      <c r="O130" s="42"/>
      <c r="P130" s="57">
        <f t="shared" si="11"/>
        <v>0</v>
      </c>
      <c r="Q130" s="42"/>
      <c r="R130" s="42"/>
      <c r="S130" s="57">
        <f t="shared" si="12"/>
        <v>0</v>
      </c>
      <c r="T130" s="58">
        <f t="shared" si="13"/>
        <v>0</v>
      </c>
      <c r="U130" s="43"/>
      <c r="V130" s="9"/>
      <c r="W130" s="9"/>
      <c r="X130" s="9"/>
      <c r="Y130" s="9"/>
      <c r="Z130" s="9"/>
      <c r="AA130" s="43"/>
      <c r="AB130" s="9"/>
      <c r="AC130" s="43"/>
      <c r="AD130" s="43"/>
      <c r="AE130" s="43"/>
      <c r="AF130" s="35">
        <f t="shared" si="15"/>
        <v>0</v>
      </c>
    </row>
    <row r="131" spans="1:32">
      <c r="A131" s="7" t="s">
        <v>141</v>
      </c>
      <c r="B131" s="8" t="s">
        <v>316</v>
      </c>
      <c r="C131" s="26" t="s">
        <v>181</v>
      </c>
      <c r="D131" s="42"/>
      <c r="E131" s="57">
        <f t="shared" ref="E131:E165" si="16">SUM(D131)</f>
        <v>0</v>
      </c>
      <c r="F131" s="42"/>
      <c r="G131" s="42"/>
      <c r="H131" s="42"/>
      <c r="I131" s="57">
        <f t="shared" ref="I131:I165" si="17">SUM(F131:H131)</f>
        <v>0</v>
      </c>
      <c r="J131" s="42"/>
      <c r="K131" s="42"/>
      <c r="L131" s="42"/>
      <c r="M131" s="57">
        <f t="shared" ref="M131:M165" si="18">SUM(J131:L131)</f>
        <v>0</v>
      </c>
      <c r="N131" s="42"/>
      <c r="O131" s="42"/>
      <c r="P131" s="57">
        <f t="shared" ref="P131:P165" si="19">SUM(N131:O131)</f>
        <v>0</v>
      </c>
      <c r="Q131" s="42"/>
      <c r="R131" s="42"/>
      <c r="S131" s="57">
        <f t="shared" ref="S131:S165" si="20">SUM(Q131:R131)</f>
        <v>0</v>
      </c>
      <c r="T131" s="58">
        <f t="shared" ref="T131:T165" si="21">E131+I131+M131+P131+S131</f>
        <v>0</v>
      </c>
      <c r="U131" s="43"/>
      <c r="V131" s="9"/>
      <c r="W131" s="9"/>
      <c r="X131" s="9"/>
      <c r="Y131" s="9"/>
      <c r="Z131" s="9"/>
      <c r="AA131" s="43"/>
      <c r="AB131" s="9"/>
      <c r="AC131" s="43"/>
      <c r="AD131" s="43"/>
      <c r="AE131" s="43"/>
      <c r="AF131" s="35">
        <f t="shared" ref="AF131:AF165" si="22">SUM(T131:AD131)</f>
        <v>0</v>
      </c>
    </row>
    <row r="132" spans="1:32">
      <c r="A132" s="7" t="s">
        <v>142</v>
      </c>
      <c r="B132" s="8" t="s">
        <v>317</v>
      </c>
      <c r="C132" s="26" t="s">
        <v>181</v>
      </c>
      <c r="D132" s="42"/>
      <c r="E132" s="57">
        <f t="shared" si="16"/>
        <v>0</v>
      </c>
      <c r="F132" s="42"/>
      <c r="G132" s="42"/>
      <c r="H132" s="42"/>
      <c r="I132" s="57">
        <f t="shared" si="17"/>
        <v>0</v>
      </c>
      <c r="J132" s="42"/>
      <c r="K132" s="42"/>
      <c r="L132" s="42"/>
      <c r="M132" s="57">
        <f t="shared" si="18"/>
        <v>0</v>
      </c>
      <c r="N132" s="42"/>
      <c r="O132" s="42"/>
      <c r="P132" s="57">
        <f t="shared" si="19"/>
        <v>0</v>
      </c>
      <c r="Q132" s="42"/>
      <c r="R132" s="42"/>
      <c r="S132" s="57">
        <f t="shared" si="20"/>
        <v>0</v>
      </c>
      <c r="T132" s="58">
        <f t="shared" si="21"/>
        <v>0</v>
      </c>
      <c r="U132" s="43"/>
      <c r="V132" s="9"/>
      <c r="W132" s="9"/>
      <c r="X132" s="9"/>
      <c r="Y132" s="9"/>
      <c r="Z132" s="9"/>
      <c r="AA132" s="43"/>
      <c r="AB132" s="9"/>
      <c r="AC132" s="43"/>
      <c r="AD132" s="43"/>
      <c r="AE132" s="43"/>
      <c r="AF132" s="35">
        <f t="shared" si="22"/>
        <v>0</v>
      </c>
    </row>
    <row r="133" spans="1:32">
      <c r="A133" s="7" t="s">
        <v>143</v>
      </c>
      <c r="B133" s="8" t="s">
        <v>318</v>
      </c>
      <c r="C133" s="34" t="s">
        <v>216</v>
      </c>
      <c r="D133" s="42"/>
      <c r="E133" s="57">
        <f t="shared" si="16"/>
        <v>0</v>
      </c>
      <c r="F133" s="42"/>
      <c r="G133" s="42"/>
      <c r="H133" s="42"/>
      <c r="I133" s="57">
        <f t="shared" si="17"/>
        <v>0</v>
      </c>
      <c r="J133" s="42"/>
      <c r="K133" s="42"/>
      <c r="L133" s="42"/>
      <c r="M133" s="57">
        <f t="shared" si="18"/>
        <v>0</v>
      </c>
      <c r="N133" s="42"/>
      <c r="O133" s="42"/>
      <c r="P133" s="57">
        <f t="shared" si="19"/>
        <v>0</v>
      </c>
      <c r="Q133" s="42"/>
      <c r="R133" s="42"/>
      <c r="S133" s="57">
        <f t="shared" si="20"/>
        <v>0</v>
      </c>
      <c r="T133" s="58">
        <f t="shared" si="21"/>
        <v>0</v>
      </c>
      <c r="U133" s="43"/>
      <c r="V133" s="9"/>
      <c r="W133" s="9"/>
      <c r="X133" s="9"/>
      <c r="Y133" s="9"/>
      <c r="Z133" s="9"/>
      <c r="AA133" s="43"/>
      <c r="AB133" s="9"/>
      <c r="AC133" s="43"/>
      <c r="AD133" s="43"/>
      <c r="AE133" s="43"/>
      <c r="AF133" s="35">
        <f t="shared" si="22"/>
        <v>0</v>
      </c>
    </row>
    <row r="134" spans="1:32">
      <c r="A134" s="7" t="s">
        <v>144</v>
      </c>
      <c r="B134" s="8" t="s">
        <v>319</v>
      </c>
      <c r="C134" s="29" t="s">
        <v>201</v>
      </c>
      <c r="D134" s="42"/>
      <c r="E134" s="57">
        <f t="shared" si="16"/>
        <v>0</v>
      </c>
      <c r="F134" s="42"/>
      <c r="G134" s="42"/>
      <c r="H134" s="42"/>
      <c r="I134" s="57">
        <f t="shared" si="17"/>
        <v>0</v>
      </c>
      <c r="J134" s="42"/>
      <c r="K134" s="42"/>
      <c r="L134" s="42"/>
      <c r="M134" s="57">
        <f t="shared" si="18"/>
        <v>0</v>
      </c>
      <c r="N134" s="42"/>
      <c r="O134" s="42"/>
      <c r="P134" s="57">
        <f t="shared" si="19"/>
        <v>0</v>
      </c>
      <c r="Q134" s="42"/>
      <c r="R134" s="42"/>
      <c r="S134" s="57">
        <f t="shared" si="20"/>
        <v>0</v>
      </c>
      <c r="T134" s="58">
        <f t="shared" si="21"/>
        <v>0</v>
      </c>
      <c r="U134" s="43"/>
      <c r="V134" s="9"/>
      <c r="W134" s="9"/>
      <c r="X134" s="9"/>
      <c r="Y134" s="9"/>
      <c r="Z134" s="9"/>
      <c r="AA134" s="43"/>
      <c r="AB134" s="9"/>
      <c r="AC134" s="43"/>
      <c r="AD134" s="43"/>
      <c r="AE134" s="43"/>
      <c r="AF134" s="35">
        <f t="shared" si="22"/>
        <v>0</v>
      </c>
    </row>
    <row r="135" spans="1:32">
      <c r="A135" s="7" t="s">
        <v>145</v>
      </c>
      <c r="B135" s="8" t="s">
        <v>320</v>
      </c>
      <c r="C135" s="32" t="s">
        <v>183</v>
      </c>
      <c r="D135" s="42"/>
      <c r="E135" s="57">
        <f t="shared" si="16"/>
        <v>0</v>
      </c>
      <c r="F135" s="42"/>
      <c r="G135" s="42"/>
      <c r="H135" s="42"/>
      <c r="I135" s="57">
        <f t="shared" si="17"/>
        <v>0</v>
      </c>
      <c r="J135" s="42"/>
      <c r="K135" s="42"/>
      <c r="L135" s="42"/>
      <c r="M135" s="57">
        <f t="shared" si="18"/>
        <v>0</v>
      </c>
      <c r="N135" s="42"/>
      <c r="O135" s="42"/>
      <c r="P135" s="57">
        <f t="shared" si="19"/>
        <v>0</v>
      </c>
      <c r="Q135" s="42"/>
      <c r="R135" s="42"/>
      <c r="S135" s="57">
        <f t="shared" si="20"/>
        <v>0</v>
      </c>
      <c r="T135" s="58">
        <f t="shared" si="21"/>
        <v>0</v>
      </c>
      <c r="U135" s="43"/>
      <c r="V135" s="9"/>
      <c r="W135" s="9"/>
      <c r="X135" s="9"/>
      <c r="Y135" s="9"/>
      <c r="Z135" s="9"/>
      <c r="AA135" s="43"/>
      <c r="AB135" s="9"/>
      <c r="AC135" s="43"/>
      <c r="AD135" s="43"/>
      <c r="AE135" s="43"/>
      <c r="AF135" s="35">
        <f t="shared" si="22"/>
        <v>0</v>
      </c>
    </row>
    <row r="136" spans="1:32">
      <c r="A136" s="7" t="s">
        <v>146</v>
      </c>
      <c r="B136" s="8" t="s">
        <v>321</v>
      </c>
      <c r="C136" s="33" t="s">
        <v>190</v>
      </c>
      <c r="D136" s="42"/>
      <c r="E136" s="57">
        <f t="shared" si="16"/>
        <v>0</v>
      </c>
      <c r="F136" s="42"/>
      <c r="G136" s="42"/>
      <c r="H136" s="42"/>
      <c r="I136" s="57">
        <f t="shared" si="17"/>
        <v>0</v>
      </c>
      <c r="J136" s="42"/>
      <c r="K136" s="42"/>
      <c r="L136" s="42"/>
      <c r="M136" s="57">
        <f t="shared" si="18"/>
        <v>0</v>
      </c>
      <c r="N136" s="42"/>
      <c r="O136" s="42"/>
      <c r="P136" s="57">
        <f t="shared" si="19"/>
        <v>0</v>
      </c>
      <c r="Q136" s="42"/>
      <c r="R136" s="42"/>
      <c r="S136" s="57">
        <f t="shared" si="20"/>
        <v>0</v>
      </c>
      <c r="T136" s="58">
        <f t="shared" si="21"/>
        <v>0</v>
      </c>
      <c r="U136" s="43"/>
      <c r="V136" s="9"/>
      <c r="W136" s="9"/>
      <c r="X136" s="9"/>
      <c r="Y136" s="9"/>
      <c r="Z136" s="9"/>
      <c r="AA136" s="43"/>
      <c r="AB136" s="9"/>
      <c r="AC136" s="43"/>
      <c r="AD136" s="43"/>
      <c r="AE136" s="43"/>
      <c r="AF136" s="35">
        <f t="shared" si="22"/>
        <v>0</v>
      </c>
    </row>
    <row r="137" spans="1:32">
      <c r="A137" s="7" t="s">
        <v>147</v>
      </c>
      <c r="B137" s="8" t="s">
        <v>322</v>
      </c>
      <c r="C137" s="34" t="s">
        <v>216</v>
      </c>
      <c r="D137" s="42"/>
      <c r="E137" s="57">
        <f t="shared" si="16"/>
        <v>0</v>
      </c>
      <c r="F137" s="42"/>
      <c r="G137" s="42"/>
      <c r="H137" s="42"/>
      <c r="I137" s="57">
        <f t="shared" si="17"/>
        <v>0</v>
      </c>
      <c r="J137" s="42"/>
      <c r="K137" s="42"/>
      <c r="L137" s="42"/>
      <c r="M137" s="57">
        <f t="shared" si="18"/>
        <v>0</v>
      </c>
      <c r="N137" s="42"/>
      <c r="O137" s="42"/>
      <c r="P137" s="57">
        <f t="shared" si="19"/>
        <v>0</v>
      </c>
      <c r="Q137" s="42"/>
      <c r="R137" s="42"/>
      <c r="S137" s="57">
        <f t="shared" si="20"/>
        <v>0</v>
      </c>
      <c r="T137" s="58">
        <f t="shared" si="21"/>
        <v>0</v>
      </c>
      <c r="U137" s="43"/>
      <c r="V137" s="9"/>
      <c r="W137" s="9"/>
      <c r="X137" s="9"/>
      <c r="Y137" s="9"/>
      <c r="Z137" s="9"/>
      <c r="AA137" s="43"/>
      <c r="AB137" s="9"/>
      <c r="AC137" s="43"/>
      <c r="AD137" s="43"/>
      <c r="AE137" s="43"/>
      <c r="AF137" s="35">
        <f t="shared" si="22"/>
        <v>0</v>
      </c>
    </row>
    <row r="138" spans="1:32">
      <c r="A138" s="7" t="s">
        <v>148</v>
      </c>
      <c r="B138" s="8" t="s">
        <v>323</v>
      </c>
      <c r="C138" s="32" t="s">
        <v>183</v>
      </c>
      <c r="D138" s="42"/>
      <c r="E138" s="57">
        <f t="shared" si="16"/>
        <v>0</v>
      </c>
      <c r="F138" s="42"/>
      <c r="G138" s="42"/>
      <c r="H138" s="42"/>
      <c r="I138" s="57">
        <f t="shared" si="17"/>
        <v>0</v>
      </c>
      <c r="J138" s="42"/>
      <c r="K138" s="42"/>
      <c r="L138" s="42"/>
      <c r="M138" s="57">
        <f t="shared" si="18"/>
        <v>0</v>
      </c>
      <c r="N138" s="42"/>
      <c r="O138" s="42"/>
      <c r="P138" s="57">
        <f t="shared" si="19"/>
        <v>0</v>
      </c>
      <c r="Q138" s="42"/>
      <c r="R138" s="42"/>
      <c r="S138" s="57">
        <f t="shared" si="20"/>
        <v>0</v>
      </c>
      <c r="T138" s="58">
        <f t="shared" si="21"/>
        <v>0</v>
      </c>
      <c r="U138" s="43"/>
      <c r="V138" s="9"/>
      <c r="W138" s="9"/>
      <c r="X138" s="9"/>
      <c r="Y138" s="9"/>
      <c r="Z138" s="9"/>
      <c r="AA138" s="43"/>
      <c r="AB138" s="9"/>
      <c r="AC138" s="43"/>
      <c r="AD138" s="43"/>
      <c r="AE138" s="43"/>
      <c r="AF138" s="35">
        <f t="shared" si="22"/>
        <v>0</v>
      </c>
    </row>
    <row r="139" spans="1:32">
      <c r="A139" s="7" t="s">
        <v>149</v>
      </c>
      <c r="B139" s="8" t="s">
        <v>324</v>
      </c>
      <c r="C139" s="33" t="s">
        <v>190</v>
      </c>
      <c r="D139" s="42"/>
      <c r="E139" s="57">
        <f t="shared" si="16"/>
        <v>0</v>
      </c>
      <c r="F139" s="42"/>
      <c r="G139" s="42"/>
      <c r="H139" s="42"/>
      <c r="I139" s="57">
        <f t="shared" si="17"/>
        <v>0</v>
      </c>
      <c r="J139" s="42"/>
      <c r="K139" s="42"/>
      <c r="L139" s="42"/>
      <c r="M139" s="57">
        <f t="shared" si="18"/>
        <v>0</v>
      </c>
      <c r="N139" s="42"/>
      <c r="O139" s="42"/>
      <c r="P139" s="57">
        <f t="shared" si="19"/>
        <v>0</v>
      </c>
      <c r="Q139" s="42"/>
      <c r="R139" s="42"/>
      <c r="S139" s="57">
        <f t="shared" si="20"/>
        <v>0</v>
      </c>
      <c r="T139" s="58">
        <f t="shared" si="21"/>
        <v>0</v>
      </c>
      <c r="U139" s="43"/>
      <c r="V139" s="9"/>
      <c r="W139" s="9"/>
      <c r="X139" s="9"/>
      <c r="Y139" s="9"/>
      <c r="Z139" s="9"/>
      <c r="AA139" s="43"/>
      <c r="AB139" s="9"/>
      <c r="AC139" s="43"/>
      <c r="AD139" s="43"/>
      <c r="AE139" s="43"/>
      <c r="AF139" s="35">
        <f t="shared" si="22"/>
        <v>0</v>
      </c>
    </row>
    <row r="140" spans="1:32">
      <c r="A140" s="7" t="s">
        <v>150</v>
      </c>
      <c r="B140" s="8" t="s">
        <v>325</v>
      </c>
      <c r="C140" s="26" t="s">
        <v>181</v>
      </c>
      <c r="D140" s="42"/>
      <c r="E140" s="57">
        <f t="shared" si="16"/>
        <v>0</v>
      </c>
      <c r="F140" s="42"/>
      <c r="G140" s="42"/>
      <c r="H140" s="42"/>
      <c r="I140" s="57">
        <f t="shared" si="17"/>
        <v>0</v>
      </c>
      <c r="J140" s="42"/>
      <c r="K140" s="42"/>
      <c r="L140" s="42"/>
      <c r="M140" s="57">
        <f t="shared" si="18"/>
        <v>0</v>
      </c>
      <c r="N140" s="42"/>
      <c r="O140" s="42"/>
      <c r="P140" s="57">
        <f t="shared" si="19"/>
        <v>0</v>
      </c>
      <c r="Q140" s="42"/>
      <c r="R140" s="42"/>
      <c r="S140" s="57">
        <f t="shared" si="20"/>
        <v>0</v>
      </c>
      <c r="T140" s="58">
        <f t="shared" si="21"/>
        <v>0</v>
      </c>
      <c r="U140" s="43"/>
      <c r="V140" s="9"/>
      <c r="W140" s="9"/>
      <c r="X140" s="9"/>
      <c r="Y140" s="9"/>
      <c r="Z140" s="9"/>
      <c r="AA140" s="43"/>
      <c r="AB140" s="9"/>
      <c r="AC140" s="43"/>
      <c r="AD140" s="43"/>
      <c r="AE140" s="43"/>
      <c r="AF140" s="35">
        <f t="shared" si="22"/>
        <v>0</v>
      </c>
    </row>
    <row r="141" spans="1:32">
      <c r="A141" s="7" t="s">
        <v>151</v>
      </c>
      <c r="B141" s="8" t="s">
        <v>326</v>
      </c>
      <c r="C141" s="32" t="s">
        <v>183</v>
      </c>
      <c r="D141" s="42"/>
      <c r="E141" s="57">
        <f t="shared" si="16"/>
        <v>0</v>
      </c>
      <c r="F141" s="42"/>
      <c r="G141" s="42"/>
      <c r="H141" s="42"/>
      <c r="I141" s="57">
        <f t="shared" si="17"/>
        <v>0</v>
      </c>
      <c r="J141" s="42"/>
      <c r="K141" s="42"/>
      <c r="L141" s="42"/>
      <c r="M141" s="57">
        <f t="shared" si="18"/>
        <v>0</v>
      </c>
      <c r="N141" s="42"/>
      <c r="O141" s="42"/>
      <c r="P141" s="57">
        <f t="shared" si="19"/>
        <v>0</v>
      </c>
      <c r="Q141" s="42"/>
      <c r="R141" s="42"/>
      <c r="S141" s="57">
        <f t="shared" si="20"/>
        <v>0</v>
      </c>
      <c r="T141" s="58">
        <f t="shared" si="21"/>
        <v>0</v>
      </c>
      <c r="U141" s="43"/>
      <c r="V141" s="9"/>
      <c r="W141" s="9"/>
      <c r="X141" s="9"/>
      <c r="Y141" s="9"/>
      <c r="Z141" s="9"/>
      <c r="AA141" s="43"/>
      <c r="AC141" s="43"/>
      <c r="AD141" s="43"/>
      <c r="AE141" s="43"/>
      <c r="AF141" s="35">
        <f t="shared" si="22"/>
        <v>0</v>
      </c>
    </row>
    <row r="142" spans="1:32">
      <c r="A142" s="7" t="s">
        <v>152</v>
      </c>
      <c r="B142" s="8" t="s">
        <v>327</v>
      </c>
      <c r="C142" s="28" t="s">
        <v>187</v>
      </c>
      <c r="D142" s="42"/>
      <c r="E142" s="57">
        <f t="shared" si="16"/>
        <v>0</v>
      </c>
      <c r="F142" s="42"/>
      <c r="G142" s="42"/>
      <c r="H142" s="42"/>
      <c r="I142" s="57">
        <f t="shared" si="17"/>
        <v>0</v>
      </c>
      <c r="J142" s="42"/>
      <c r="K142" s="42"/>
      <c r="L142" s="42"/>
      <c r="M142" s="57">
        <f t="shared" si="18"/>
        <v>0</v>
      </c>
      <c r="N142" s="42"/>
      <c r="O142" s="42"/>
      <c r="P142" s="57">
        <f t="shared" si="19"/>
        <v>0</v>
      </c>
      <c r="Q142" s="42"/>
      <c r="R142" s="42"/>
      <c r="S142" s="57">
        <f t="shared" si="20"/>
        <v>0</v>
      </c>
      <c r="T142" s="58">
        <f t="shared" si="21"/>
        <v>0</v>
      </c>
      <c r="U142" s="43"/>
      <c r="V142" s="9"/>
      <c r="W142" s="9"/>
      <c r="X142" s="9"/>
      <c r="Y142" s="9"/>
      <c r="Z142" s="9"/>
      <c r="AA142" s="43"/>
      <c r="AB142" s="9"/>
      <c r="AC142" s="43"/>
      <c r="AD142" s="43"/>
      <c r="AE142" s="43"/>
      <c r="AF142" s="35">
        <f t="shared" si="22"/>
        <v>0</v>
      </c>
    </row>
    <row r="143" spans="1:32">
      <c r="A143" s="7" t="s">
        <v>153</v>
      </c>
      <c r="B143" s="8" t="s">
        <v>328</v>
      </c>
      <c r="C143" s="27" t="s">
        <v>185</v>
      </c>
      <c r="D143" s="42"/>
      <c r="E143" s="57">
        <f t="shared" si="16"/>
        <v>0</v>
      </c>
      <c r="F143" s="42"/>
      <c r="G143" s="42"/>
      <c r="H143" s="42"/>
      <c r="I143" s="57">
        <f t="shared" si="17"/>
        <v>0</v>
      </c>
      <c r="J143" s="42"/>
      <c r="K143" s="42"/>
      <c r="L143" s="42"/>
      <c r="M143" s="57">
        <f t="shared" si="18"/>
        <v>0</v>
      </c>
      <c r="N143" s="42"/>
      <c r="O143" s="42"/>
      <c r="P143" s="57">
        <f t="shared" si="19"/>
        <v>0</v>
      </c>
      <c r="Q143" s="42"/>
      <c r="R143" s="42"/>
      <c r="S143" s="57">
        <f t="shared" si="20"/>
        <v>0</v>
      </c>
      <c r="T143" s="58">
        <f t="shared" si="21"/>
        <v>0</v>
      </c>
      <c r="U143" s="43"/>
      <c r="V143" s="9"/>
      <c r="W143" s="9"/>
      <c r="X143" s="9"/>
      <c r="Y143" s="9"/>
      <c r="Z143" s="9"/>
      <c r="AA143" s="43"/>
      <c r="AB143" s="9"/>
      <c r="AC143" s="43"/>
      <c r="AD143" s="43"/>
      <c r="AE143" s="43"/>
      <c r="AF143" s="35">
        <f t="shared" si="22"/>
        <v>0</v>
      </c>
    </row>
    <row r="144" spans="1:32">
      <c r="A144" s="7" t="s">
        <v>154</v>
      </c>
      <c r="B144" s="8" t="s">
        <v>329</v>
      </c>
      <c r="C144" s="26" t="s">
        <v>181</v>
      </c>
      <c r="D144" s="42"/>
      <c r="E144" s="57">
        <f t="shared" si="16"/>
        <v>0</v>
      </c>
      <c r="F144" s="42"/>
      <c r="G144" s="42"/>
      <c r="H144" s="42"/>
      <c r="I144" s="57">
        <f t="shared" si="17"/>
        <v>0</v>
      </c>
      <c r="J144" s="42"/>
      <c r="K144" s="42"/>
      <c r="L144" s="42"/>
      <c r="M144" s="57">
        <f t="shared" si="18"/>
        <v>0</v>
      </c>
      <c r="N144" s="42"/>
      <c r="O144" s="42"/>
      <c r="P144" s="57">
        <f t="shared" si="19"/>
        <v>0</v>
      </c>
      <c r="Q144" s="42"/>
      <c r="R144" s="42"/>
      <c r="S144" s="57">
        <f t="shared" si="20"/>
        <v>0</v>
      </c>
      <c r="T144" s="58">
        <f t="shared" si="21"/>
        <v>0</v>
      </c>
      <c r="U144" s="43"/>
      <c r="V144" s="9"/>
      <c r="W144" s="9"/>
      <c r="X144" s="9"/>
      <c r="Y144" s="9"/>
      <c r="Z144" s="9"/>
      <c r="AA144" s="43"/>
      <c r="AB144" s="9"/>
      <c r="AC144" s="43"/>
      <c r="AD144" s="43"/>
      <c r="AE144" s="43"/>
      <c r="AF144" s="35">
        <f t="shared" si="22"/>
        <v>0</v>
      </c>
    </row>
    <row r="145" spans="1:32">
      <c r="A145" s="7" t="s">
        <v>155</v>
      </c>
      <c r="B145" s="8" t="s">
        <v>330</v>
      </c>
      <c r="C145" s="32" t="s">
        <v>183</v>
      </c>
      <c r="D145" s="42"/>
      <c r="E145" s="57">
        <f t="shared" si="16"/>
        <v>0</v>
      </c>
      <c r="F145" s="42"/>
      <c r="G145" s="42"/>
      <c r="H145" s="42"/>
      <c r="I145" s="57">
        <f t="shared" si="17"/>
        <v>0</v>
      </c>
      <c r="J145" s="42"/>
      <c r="K145" s="42"/>
      <c r="L145" s="42"/>
      <c r="M145" s="57">
        <f t="shared" si="18"/>
        <v>0</v>
      </c>
      <c r="N145" s="42"/>
      <c r="O145" s="42"/>
      <c r="P145" s="57">
        <f t="shared" si="19"/>
        <v>0</v>
      </c>
      <c r="Q145" s="42"/>
      <c r="R145" s="42"/>
      <c r="S145" s="57">
        <f t="shared" si="20"/>
        <v>0</v>
      </c>
      <c r="T145" s="58">
        <f t="shared" si="21"/>
        <v>0</v>
      </c>
      <c r="U145" s="43"/>
      <c r="V145" s="9"/>
      <c r="W145" s="9"/>
      <c r="X145" s="9"/>
      <c r="Y145" s="9"/>
      <c r="Z145" s="9"/>
      <c r="AA145" s="43"/>
      <c r="AB145" s="9"/>
      <c r="AC145" s="43"/>
      <c r="AD145" s="43"/>
      <c r="AE145" s="43"/>
      <c r="AF145" s="35">
        <f t="shared" si="22"/>
        <v>0</v>
      </c>
    </row>
    <row r="146" spans="1:32">
      <c r="A146" s="7" t="s">
        <v>156</v>
      </c>
      <c r="B146" s="8" t="s">
        <v>331</v>
      </c>
      <c r="C146" s="29" t="s">
        <v>201</v>
      </c>
      <c r="D146" s="42"/>
      <c r="E146" s="57">
        <f t="shared" si="16"/>
        <v>0</v>
      </c>
      <c r="F146" s="42"/>
      <c r="G146" s="42"/>
      <c r="H146" s="42"/>
      <c r="I146" s="57">
        <f t="shared" si="17"/>
        <v>0</v>
      </c>
      <c r="J146" s="42"/>
      <c r="K146" s="42"/>
      <c r="L146" s="42"/>
      <c r="M146" s="57">
        <f t="shared" si="18"/>
        <v>0</v>
      </c>
      <c r="N146" s="42"/>
      <c r="O146" s="42"/>
      <c r="P146" s="57">
        <f t="shared" si="19"/>
        <v>0</v>
      </c>
      <c r="Q146" s="42"/>
      <c r="R146" s="42"/>
      <c r="S146" s="57">
        <f t="shared" si="20"/>
        <v>0</v>
      </c>
      <c r="T146" s="58">
        <f t="shared" si="21"/>
        <v>0</v>
      </c>
      <c r="U146" s="43"/>
      <c r="V146" s="9"/>
      <c r="W146" s="9"/>
      <c r="X146" s="9"/>
      <c r="Y146" s="9"/>
      <c r="Z146" s="9"/>
      <c r="AA146" s="43"/>
      <c r="AB146" s="9"/>
      <c r="AC146" s="43"/>
      <c r="AD146" s="43"/>
      <c r="AE146" s="43"/>
      <c r="AF146" s="35">
        <f t="shared" si="22"/>
        <v>0</v>
      </c>
    </row>
    <row r="147" spans="1:32">
      <c r="A147" s="7" t="s">
        <v>157</v>
      </c>
      <c r="B147" s="8" t="s">
        <v>332</v>
      </c>
      <c r="C147" s="32" t="s">
        <v>183</v>
      </c>
      <c r="D147" s="42"/>
      <c r="E147" s="57">
        <f t="shared" si="16"/>
        <v>0</v>
      </c>
      <c r="F147" s="42"/>
      <c r="G147" s="42"/>
      <c r="H147" s="42"/>
      <c r="I147" s="57">
        <f t="shared" si="17"/>
        <v>0</v>
      </c>
      <c r="J147" s="42"/>
      <c r="K147" s="42"/>
      <c r="L147" s="42"/>
      <c r="M147" s="57">
        <f t="shared" si="18"/>
        <v>0</v>
      </c>
      <c r="N147" s="42"/>
      <c r="O147" s="42"/>
      <c r="P147" s="57">
        <f t="shared" si="19"/>
        <v>0</v>
      </c>
      <c r="Q147" s="42"/>
      <c r="R147" s="42"/>
      <c r="S147" s="57">
        <f t="shared" si="20"/>
        <v>0</v>
      </c>
      <c r="T147" s="58">
        <f t="shared" si="21"/>
        <v>0</v>
      </c>
      <c r="U147" s="43"/>
      <c r="V147" s="9"/>
      <c r="W147" s="9"/>
      <c r="X147" s="9"/>
      <c r="Y147" s="9"/>
      <c r="Z147" s="9"/>
      <c r="AA147" s="43"/>
      <c r="AB147" s="9"/>
      <c r="AC147" s="43"/>
      <c r="AD147" s="43"/>
      <c r="AE147" s="43"/>
      <c r="AF147" s="35">
        <f t="shared" si="22"/>
        <v>0</v>
      </c>
    </row>
    <row r="148" spans="1:32">
      <c r="A148" s="7" t="s">
        <v>158</v>
      </c>
      <c r="B148" s="8" t="s">
        <v>333</v>
      </c>
      <c r="C148" s="26" t="s">
        <v>181</v>
      </c>
      <c r="D148" s="42"/>
      <c r="E148" s="57">
        <f t="shared" si="16"/>
        <v>0</v>
      </c>
      <c r="F148" s="42"/>
      <c r="G148" s="42"/>
      <c r="H148" s="42"/>
      <c r="I148" s="57">
        <f t="shared" si="17"/>
        <v>0</v>
      </c>
      <c r="J148" s="42"/>
      <c r="K148" s="42"/>
      <c r="L148" s="42"/>
      <c r="M148" s="57">
        <f t="shared" si="18"/>
        <v>0</v>
      </c>
      <c r="N148" s="42"/>
      <c r="O148" s="42"/>
      <c r="P148" s="57">
        <f t="shared" si="19"/>
        <v>0</v>
      </c>
      <c r="Q148" s="42"/>
      <c r="R148" s="42"/>
      <c r="S148" s="57">
        <f t="shared" si="20"/>
        <v>0</v>
      </c>
      <c r="T148" s="58">
        <f t="shared" si="21"/>
        <v>0</v>
      </c>
      <c r="U148" s="43"/>
      <c r="V148" s="9"/>
      <c r="W148" s="9"/>
      <c r="X148" s="9"/>
      <c r="Y148" s="9"/>
      <c r="Z148" s="9"/>
      <c r="AA148" s="43"/>
      <c r="AB148" s="9"/>
      <c r="AC148" s="43"/>
      <c r="AD148" s="43"/>
      <c r="AE148" s="43"/>
      <c r="AF148" s="35">
        <f t="shared" si="22"/>
        <v>0</v>
      </c>
    </row>
    <row r="149" spans="1:32">
      <c r="A149" s="7" t="s">
        <v>159</v>
      </c>
      <c r="B149" s="8" t="s">
        <v>334</v>
      </c>
      <c r="C149" s="28" t="s">
        <v>187</v>
      </c>
      <c r="D149" s="42"/>
      <c r="E149" s="57">
        <f t="shared" si="16"/>
        <v>0</v>
      </c>
      <c r="F149" s="42"/>
      <c r="G149" s="42"/>
      <c r="H149" s="42"/>
      <c r="I149" s="57">
        <f t="shared" si="17"/>
        <v>0</v>
      </c>
      <c r="J149" s="42"/>
      <c r="K149" s="42"/>
      <c r="L149" s="42"/>
      <c r="M149" s="57">
        <f t="shared" si="18"/>
        <v>0</v>
      </c>
      <c r="N149" s="42"/>
      <c r="O149" s="42"/>
      <c r="P149" s="57">
        <f t="shared" si="19"/>
        <v>0</v>
      </c>
      <c r="Q149" s="42"/>
      <c r="R149" s="42"/>
      <c r="S149" s="57">
        <f t="shared" si="20"/>
        <v>0</v>
      </c>
      <c r="T149" s="58">
        <f t="shared" si="21"/>
        <v>0</v>
      </c>
      <c r="U149" s="43"/>
      <c r="V149" s="9"/>
      <c r="W149" s="9"/>
      <c r="X149" s="9"/>
      <c r="Y149" s="9"/>
      <c r="Z149" s="9"/>
      <c r="AA149" s="43"/>
      <c r="AB149" s="9"/>
      <c r="AC149" s="43"/>
      <c r="AD149" s="43"/>
      <c r="AE149" s="43"/>
      <c r="AF149" s="35">
        <f t="shared" si="22"/>
        <v>0</v>
      </c>
    </row>
    <row r="150" spans="1:32">
      <c r="A150" s="7" t="s">
        <v>160</v>
      </c>
      <c r="B150" s="8" t="s">
        <v>335</v>
      </c>
      <c r="C150" s="27" t="s">
        <v>185</v>
      </c>
      <c r="D150" s="42"/>
      <c r="E150" s="57">
        <f t="shared" si="16"/>
        <v>0</v>
      </c>
      <c r="F150" s="42"/>
      <c r="G150" s="42"/>
      <c r="H150" s="42"/>
      <c r="I150" s="57">
        <f t="shared" si="17"/>
        <v>0</v>
      </c>
      <c r="J150" s="42"/>
      <c r="K150" s="42"/>
      <c r="L150" s="42"/>
      <c r="M150" s="57">
        <f t="shared" si="18"/>
        <v>0</v>
      </c>
      <c r="N150" s="42"/>
      <c r="O150" s="42"/>
      <c r="P150" s="57">
        <f t="shared" si="19"/>
        <v>0</v>
      </c>
      <c r="Q150" s="42"/>
      <c r="R150" s="42"/>
      <c r="S150" s="57">
        <f t="shared" si="20"/>
        <v>0</v>
      </c>
      <c r="T150" s="58">
        <f t="shared" si="21"/>
        <v>0</v>
      </c>
      <c r="U150" s="43"/>
      <c r="V150" s="9"/>
      <c r="W150" s="9"/>
      <c r="X150" s="9"/>
      <c r="Y150" s="9"/>
      <c r="Z150" s="9"/>
      <c r="AA150" s="43"/>
      <c r="AB150" s="9"/>
      <c r="AC150" s="43"/>
      <c r="AD150" s="43"/>
      <c r="AE150" s="43"/>
      <c r="AF150" s="35">
        <f t="shared" si="22"/>
        <v>0</v>
      </c>
    </row>
    <row r="151" spans="1:32">
      <c r="A151" s="7" t="s">
        <v>161</v>
      </c>
      <c r="B151" s="8" t="s">
        <v>336</v>
      </c>
      <c r="C151" s="27" t="s">
        <v>185</v>
      </c>
      <c r="D151" s="42"/>
      <c r="E151" s="57">
        <f t="shared" si="16"/>
        <v>0</v>
      </c>
      <c r="F151" s="42"/>
      <c r="G151" s="42"/>
      <c r="H151" s="42"/>
      <c r="I151" s="57">
        <f t="shared" si="17"/>
        <v>0</v>
      </c>
      <c r="J151" s="42"/>
      <c r="K151" s="42"/>
      <c r="L151" s="42"/>
      <c r="M151" s="57">
        <f t="shared" si="18"/>
        <v>0</v>
      </c>
      <c r="N151" s="42"/>
      <c r="O151" s="42"/>
      <c r="P151" s="57">
        <f t="shared" si="19"/>
        <v>0</v>
      </c>
      <c r="Q151" s="42"/>
      <c r="R151" s="42"/>
      <c r="S151" s="57">
        <f t="shared" si="20"/>
        <v>0</v>
      </c>
      <c r="T151" s="58">
        <f t="shared" si="21"/>
        <v>0</v>
      </c>
      <c r="U151" s="43"/>
      <c r="V151" s="9"/>
      <c r="W151" s="9"/>
      <c r="X151" s="9"/>
      <c r="Y151" s="9"/>
      <c r="Z151" s="9"/>
      <c r="AA151" s="43"/>
      <c r="AB151" s="9"/>
      <c r="AC151" s="43"/>
      <c r="AD151" s="43"/>
      <c r="AE151" s="43"/>
      <c r="AF151" s="35">
        <f t="shared" si="22"/>
        <v>0</v>
      </c>
    </row>
    <row r="152" spans="1:32">
      <c r="A152" s="7" t="s">
        <v>162</v>
      </c>
      <c r="B152" s="8" t="s">
        <v>337</v>
      </c>
      <c r="C152" s="32" t="s">
        <v>183</v>
      </c>
      <c r="D152" s="42"/>
      <c r="E152" s="57">
        <f t="shared" si="16"/>
        <v>0</v>
      </c>
      <c r="F152" s="42"/>
      <c r="G152" s="42"/>
      <c r="H152" s="42"/>
      <c r="I152" s="57">
        <f t="shared" si="17"/>
        <v>0</v>
      </c>
      <c r="J152" s="42"/>
      <c r="K152" s="42"/>
      <c r="L152" s="42"/>
      <c r="M152" s="57">
        <f t="shared" si="18"/>
        <v>0</v>
      </c>
      <c r="N152" s="42"/>
      <c r="O152" s="42"/>
      <c r="P152" s="57">
        <f t="shared" si="19"/>
        <v>0</v>
      </c>
      <c r="Q152" s="42"/>
      <c r="R152" s="42"/>
      <c r="S152" s="57">
        <f t="shared" si="20"/>
        <v>0</v>
      </c>
      <c r="T152" s="58">
        <f t="shared" si="21"/>
        <v>0</v>
      </c>
      <c r="U152" s="43"/>
      <c r="V152" s="9"/>
      <c r="W152" s="9"/>
      <c r="X152" s="9"/>
      <c r="Y152" s="9"/>
      <c r="Z152" s="9"/>
      <c r="AA152" s="43"/>
      <c r="AB152" s="9"/>
      <c r="AC152" s="43"/>
      <c r="AD152" s="43"/>
      <c r="AE152" s="43"/>
      <c r="AF152" s="35">
        <f t="shared" si="22"/>
        <v>0</v>
      </c>
    </row>
    <row r="153" spans="1:32">
      <c r="A153" s="7" t="s">
        <v>163</v>
      </c>
      <c r="B153" s="8" t="s">
        <v>338</v>
      </c>
      <c r="C153" s="29" t="s">
        <v>201</v>
      </c>
      <c r="D153" s="42"/>
      <c r="E153" s="57">
        <f t="shared" si="16"/>
        <v>0</v>
      </c>
      <c r="F153" s="42"/>
      <c r="G153" s="42"/>
      <c r="H153" s="42"/>
      <c r="I153" s="57">
        <f t="shared" si="17"/>
        <v>0</v>
      </c>
      <c r="J153" s="42"/>
      <c r="K153" s="42"/>
      <c r="L153" s="42"/>
      <c r="M153" s="57">
        <f t="shared" si="18"/>
        <v>0</v>
      </c>
      <c r="N153" s="42"/>
      <c r="O153" s="42"/>
      <c r="P153" s="57">
        <f t="shared" si="19"/>
        <v>0</v>
      </c>
      <c r="Q153" s="42"/>
      <c r="R153" s="42"/>
      <c r="S153" s="57">
        <f t="shared" si="20"/>
        <v>0</v>
      </c>
      <c r="T153" s="58">
        <f t="shared" si="21"/>
        <v>0</v>
      </c>
      <c r="U153" s="43"/>
      <c r="V153" s="9"/>
      <c r="W153" s="9"/>
      <c r="X153" s="9"/>
      <c r="Y153" s="9"/>
      <c r="Z153" s="9"/>
      <c r="AA153" s="43"/>
      <c r="AB153" s="9"/>
      <c r="AC153" s="43"/>
      <c r="AD153" s="43"/>
      <c r="AE153" s="43"/>
      <c r="AF153" s="35">
        <f t="shared" si="22"/>
        <v>0</v>
      </c>
    </row>
    <row r="154" spans="1:32">
      <c r="A154" s="7" t="s">
        <v>164</v>
      </c>
      <c r="B154" s="8" t="s">
        <v>339</v>
      </c>
      <c r="C154" s="27" t="s">
        <v>185</v>
      </c>
      <c r="D154" s="42"/>
      <c r="E154" s="57">
        <f t="shared" si="16"/>
        <v>0</v>
      </c>
      <c r="F154" s="42"/>
      <c r="G154" s="42"/>
      <c r="H154" s="42"/>
      <c r="I154" s="57">
        <f t="shared" si="17"/>
        <v>0</v>
      </c>
      <c r="J154" s="42"/>
      <c r="K154" s="42"/>
      <c r="L154" s="42"/>
      <c r="M154" s="57">
        <f t="shared" si="18"/>
        <v>0</v>
      </c>
      <c r="N154" s="42"/>
      <c r="O154" s="42"/>
      <c r="P154" s="57">
        <f t="shared" si="19"/>
        <v>0</v>
      </c>
      <c r="Q154" s="42"/>
      <c r="R154" s="42"/>
      <c r="S154" s="57">
        <f t="shared" si="20"/>
        <v>0</v>
      </c>
      <c r="T154" s="58">
        <f t="shared" si="21"/>
        <v>0</v>
      </c>
      <c r="U154" s="43"/>
      <c r="V154" s="9"/>
      <c r="W154" s="9"/>
      <c r="X154" s="9"/>
      <c r="Y154" s="9"/>
      <c r="Z154" s="9"/>
      <c r="AA154" s="43"/>
      <c r="AB154" s="9"/>
      <c r="AC154" s="43"/>
      <c r="AD154" s="43"/>
      <c r="AE154" s="43"/>
      <c r="AF154" s="35">
        <f t="shared" si="22"/>
        <v>0</v>
      </c>
    </row>
    <row r="155" spans="1:32">
      <c r="A155" s="7" t="s">
        <v>165</v>
      </c>
      <c r="B155" s="8" t="s">
        <v>340</v>
      </c>
      <c r="C155" s="33" t="s">
        <v>190</v>
      </c>
      <c r="D155" s="42"/>
      <c r="E155" s="57">
        <f t="shared" si="16"/>
        <v>0</v>
      </c>
      <c r="F155" s="42"/>
      <c r="G155" s="42"/>
      <c r="H155" s="42"/>
      <c r="I155" s="57">
        <f t="shared" si="17"/>
        <v>0</v>
      </c>
      <c r="J155" s="42"/>
      <c r="K155" s="42"/>
      <c r="L155" s="42"/>
      <c r="M155" s="57">
        <f t="shared" si="18"/>
        <v>0</v>
      </c>
      <c r="N155" s="42"/>
      <c r="O155" s="42"/>
      <c r="P155" s="57">
        <f t="shared" si="19"/>
        <v>0</v>
      </c>
      <c r="Q155" s="42"/>
      <c r="R155" s="42"/>
      <c r="S155" s="57">
        <f t="shared" si="20"/>
        <v>0</v>
      </c>
      <c r="T155" s="58">
        <f t="shared" si="21"/>
        <v>0</v>
      </c>
      <c r="U155" s="43"/>
      <c r="V155" s="9"/>
      <c r="W155" s="9"/>
      <c r="X155" s="9"/>
      <c r="Y155" s="9"/>
      <c r="Z155" s="9"/>
      <c r="AA155" s="43"/>
      <c r="AB155" s="9"/>
      <c r="AC155" s="43"/>
      <c r="AD155" s="43"/>
      <c r="AE155" s="43"/>
      <c r="AF155" s="35">
        <f t="shared" si="22"/>
        <v>0</v>
      </c>
    </row>
    <row r="156" spans="1:32">
      <c r="A156" s="7" t="s">
        <v>166</v>
      </c>
      <c r="B156" s="8" t="s">
        <v>341</v>
      </c>
      <c r="C156" s="34" t="s">
        <v>216</v>
      </c>
      <c r="D156" s="42"/>
      <c r="E156" s="57">
        <f t="shared" si="16"/>
        <v>0</v>
      </c>
      <c r="F156" s="42"/>
      <c r="G156" s="42"/>
      <c r="H156" s="42"/>
      <c r="I156" s="57">
        <f t="shared" si="17"/>
        <v>0</v>
      </c>
      <c r="J156" s="42"/>
      <c r="K156" s="42"/>
      <c r="L156" s="42"/>
      <c r="M156" s="57">
        <f t="shared" si="18"/>
        <v>0</v>
      </c>
      <c r="N156" s="42"/>
      <c r="O156" s="42"/>
      <c r="P156" s="57">
        <f t="shared" si="19"/>
        <v>0</v>
      </c>
      <c r="Q156" s="42"/>
      <c r="R156" s="42"/>
      <c r="S156" s="57">
        <f t="shared" si="20"/>
        <v>0</v>
      </c>
      <c r="T156" s="58">
        <f t="shared" si="21"/>
        <v>0</v>
      </c>
      <c r="U156" s="43"/>
      <c r="V156" s="9"/>
      <c r="W156" s="9"/>
      <c r="X156" s="9"/>
      <c r="Y156" s="9"/>
      <c r="Z156" s="9"/>
      <c r="AA156" s="43"/>
      <c r="AB156" s="9"/>
      <c r="AC156" s="43"/>
      <c r="AD156" s="43"/>
      <c r="AE156" s="43"/>
      <c r="AF156" s="35">
        <f t="shared" si="22"/>
        <v>0</v>
      </c>
    </row>
    <row r="157" spans="1:32">
      <c r="A157" s="7" t="s">
        <v>167</v>
      </c>
      <c r="B157" s="8" t="s">
        <v>342</v>
      </c>
      <c r="C157" s="33" t="s">
        <v>190</v>
      </c>
      <c r="D157" s="42"/>
      <c r="E157" s="57">
        <f t="shared" si="16"/>
        <v>0</v>
      </c>
      <c r="F157" s="42"/>
      <c r="G157" s="42"/>
      <c r="H157" s="42"/>
      <c r="I157" s="57">
        <f t="shared" si="17"/>
        <v>0</v>
      </c>
      <c r="J157" s="42"/>
      <c r="K157" s="42"/>
      <c r="L157" s="42"/>
      <c r="M157" s="57">
        <f t="shared" si="18"/>
        <v>0</v>
      </c>
      <c r="N157" s="42"/>
      <c r="O157" s="42"/>
      <c r="P157" s="57">
        <f t="shared" si="19"/>
        <v>0</v>
      </c>
      <c r="Q157" s="42"/>
      <c r="R157" s="42"/>
      <c r="S157" s="57">
        <f t="shared" si="20"/>
        <v>0</v>
      </c>
      <c r="T157" s="58">
        <f t="shared" si="21"/>
        <v>0</v>
      </c>
      <c r="U157" s="43"/>
      <c r="V157" s="9"/>
      <c r="W157" s="9"/>
      <c r="X157" s="9"/>
      <c r="Y157" s="9"/>
      <c r="Z157" s="9"/>
      <c r="AA157" s="43"/>
      <c r="AB157" s="9"/>
      <c r="AC157" s="43"/>
      <c r="AD157" s="43"/>
      <c r="AE157" s="43"/>
      <c r="AF157" s="35">
        <f t="shared" si="22"/>
        <v>0</v>
      </c>
    </row>
    <row r="158" spans="1:32">
      <c r="A158" s="7" t="s">
        <v>168</v>
      </c>
      <c r="B158" s="8" t="s">
        <v>343</v>
      </c>
      <c r="C158" s="29" t="s">
        <v>201</v>
      </c>
      <c r="D158" s="42"/>
      <c r="E158" s="57">
        <f t="shared" si="16"/>
        <v>0</v>
      </c>
      <c r="F158" s="42"/>
      <c r="G158" s="42"/>
      <c r="H158" s="42"/>
      <c r="I158" s="57">
        <f t="shared" si="17"/>
        <v>0</v>
      </c>
      <c r="J158" s="42"/>
      <c r="K158" s="42"/>
      <c r="L158" s="42"/>
      <c r="M158" s="57">
        <f t="shared" si="18"/>
        <v>0</v>
      </c>
      <c r="N158" s="42"/>
      <c r="O158" s="42"/>
      <c r="P158" s="57">
        <f t="shared" si="19"/>
        <v>0</v>
      </c>
      <c r="Q158" s="42"/>
      <c r="R158" s="42"/>
      <c r="S158" s="57">
        <f t="shared" si="20"/>
        <v>0</v>
      </c>
      <c r="T158" s="58">
        <f t="shared" si="21"/>
        <v>0</v>
      </c>
      <c r="U158" s="43"/>
      <c r="V158" s="9"/>
      <c r="W158" s="9"/>
      <c r="X158" s="9"/>
      <c r="Y158" s="9"/>
      <c r="Z158" s="9"/>
      <c r="AA158" s="43"/>
      <c r="AB158" s="9"/>
      <c r="AC158" s="43"/>
      <c r="AD158" s="43"/>
      <c r="AE158" s="43"/>
      <c r="AF158" s="35">
        <f t="shared" si="22"/>
        <v>0</v>
      </c>
    </row>
    <row r="159" spans="1:32">
      <c r="A159" s="7" t="s">
        <v>169</v>
      </c>
      <c r="B159" s="8" t="s">
        <v>344</v>
      </c>
      <c r="C159" s="28" t="s">
        <v>187</v>
      </c>
      <c r="D159" s="42"/>
      <c r="E159" s="57">
        <f t="shared" si="16"/>
        <v>0</v>
      </c>
      <c r="F159" s="42"/>
      <c r="G159" s="42"/>
      <c r="H159" s="42"/>
      <c r="I159" s="57">
        <f t="shared" si="17"/>
        <v>0</v>
      </c>
      <c r="J159" s="42"/>
      <c r="K159" s="42"/>
      <c r="L159" s="42"/>
      <c r="M159" s="57">
        <f t="shared" si="18"/>
        <v>0</v>
      </c>
      <c r="N159" s="42"/>
      <c r="O159" s="42"/>
      <c r="P159" s="57">
        <f t="shared" si="19"/>
        <v>0</v>
      </c>
      <c r="Q159" s="42"/>
      <c r="R159" s="42"/>
      <c r="S159" s="57">
        <f t="shared" si="20"/>
        <v>0</v>
      </c>
      <c r="T159" s="58">
        <f t="shared" si="21"/>
        <v>0</v>
      </c>
      <c r="U159" s="43"/>
      <c r="V159" s="9"/>
      <c r="W159" s="9"/>
      <c r="X159" s="9"/>
      <c r="Y159" s="9"/>
      <c r="Z159" s="9"/>
      <c r="AA159" s="43"/>
      <c r="AB159" s="9"/>
      <c r="AC159" s="43"/>
      <c r="AD159" s="43"/>
      <c r="AE159" s="43"/>
      <c r="AF159" s="35">
        <f t="shared" si="22"/>
        <v>0</v>
      </c>
    </row>
    <row r="160" spans="1:32">
      <c r="A160" s="7" t="s">
        <v>170</v>
      </c>
      <c r="B160" s="8" t="s">
        <v>345</v>
      </c>
      <c r="C160" s="32" t="s">
        <v>183</v>
      </c>
      <c r="D160" s="42"/>
      <c r="E160" s="57">
        <f t="shared" si="16"/>
        <v>0</v>
      </c>
      <c r="F160" s="42"/>
      <c r="G160" s="42"/>
      <c r="H160" s="42"/>
      <c r="I160" s="57">
        <f t="shared" si="17"/>
        <v>0</v>
      </c>
      <c r="J160" s="42"/>
      <c r="K160" s="42"/>
      <c r="L160" s="42"/>
      <c r="M160" s="57">
        <f t="shared" si="18"/>
        <v>0</v>
      </c>
      <c r="N160" s="42"/>
      <c r="O160" s="42"/>
      <c r="P160" s="57">
        <f t="shared" si="19"/>
        <v>0</v>
      </c>
      <c r="Q160" s="42"/>
      <c r="R160" s="42"/>
      <c r="S160" s="57">
        <f t="shared" si="20"/>
        <v>0</v>
      </c>
      <c r="T160" s="58">
        <f t="shared" si="21"/>
        <v>0</v>
      </c>
      <c r="U160" s="43"/>
      <c r="V160" s="9"/>
      <c r="W160" s="9"/>
      <c r="X160" s="9"/>
      <c r="Y160" s="9"/>
      <c r="Z160" s="9"/>
      <c r="AA160" s="43"/>
      <c r="AB160" s="9"/>
      <c r="AC160" s="43"/>
      <c r="AD160" s="43"/>
      <c r="AE160" s="43"/>
      <c r="AF160" s="35">
        <f t="shared" si="22"/>
        <v>0</v>
      </c>
    </row>
    <row r="161" spans="1:33">
      <c r="A161" s="7" t="s">
        <v>171</v>
      </c>
      <c r="B161" s="8" t="s">
        <v>346</v>
      </c>
      <c r="C161" s="34" t="s">
        <v>216</v>
      </c>
      <c r="D161" s="42"/>
      <c r="E161" s="57">
        <f t="shared" si="16"/>
        <v>0</v>
      </c>
      <c r="F161" s="42"/>
      <c r="G161" s="42"/>
      <c r="H161" s="42"/>
      <c r="I161" s="57">
        <f t="shared" si="17"/>
        <v>0</v>
      </c>
      <c r="J161" s="42"/>
      <c r="K161" s="42"/>
      <c r="L161" s="42"/>
      <c r="M161" s="57">
        <f t="shared" si="18"/>
        <v>0</v>
      </c>
      <c r="N161" s="42"/>
      <c r="O161" s="42"/>
      <c r="P161" s="57">
        <f t="shared" si="19"/>
        <v>0</v>
      </c>
      <c r="Q161" s="42"/>
      <c r="R161" s="42"/>
      <c r="S161" s="57">
        <f t="shared" si="20"/>
        <v>0</v>
      </c>
      <c r="T161" s="58">
        <f t="shared" si="21"/>
        <v>0</v>
      </c>
      <c r="U161" s="43"/>
      <c r="V161" s="9"/>
      <c r="W161" s="9"/>
      <c r="X161" s="9"/>
      <c r="Y161" s="9"/>
      <c r="Z161" s="9"/>
      <c r="AA161" s="43"/>
      <c r="AB161" s="21"/>
      <c r="AC161" s="43"/>
      <c r="AD161" s="43"/>
      <c r="AE161" s="43"/>
      <c r="AF161" s="35">
        <f t="shared" si="22"/>
        <v>0</v>
      </c>
    </row>
    <row r="162" spans="1:33">
      <c r="A162" s="20" t="s">
        <v>172</v>
      </c>
      <c r="B162" s="17" t="s">
        <v>347</v>
      </c>
      <c r="C162" s="26" t="s">
        <v>181</v>
      </c>
      <c r="D162" s="42"/>
      <c r="E162" s="57">
        <f t="shared" si="16"/>
        <v>0</v>
      </c>
      <c r="F162" s="42"/>
      <c r="G162" s="42"/>
      <c r="H162" s="42"/>
      <c r="I162" s="57">
        <f t="shared" si="17"/>
        <v>0</v>
      </c>
      <c r="J162" s="42"/>
      <c r="K162" s="42"/>
      <c r="L162" s="42"/>
      <c r="M162" s="57">
        <f t="shared" si="18"/>
        <v>0</v>
      </c>
      <c r="N162" s="42"/>
      <c r="O162" s="42"/>
      <c r="P162" s="57">
        <f t="shared" si="19"/>
        <v>0</v>
      </c>
      <c r="Q162" s="42"/>
      <c r="R162" s="42"/>
      <c r="S162" s="57">
        <f t="shared" si="20"/>
        <v>0</v>
      </c>
      <c r="T162" s="58">
        <f t="shared" si="21"/>
        <v>0</v>
      </c>
      <c r="U162" s="44"/>
      <c r="V162" s="21"/>
      <c r="W162" s="21"/>
      <c r="X162" s="21"/>
      <c r="Y162" s="21"/>
      <c r="Z162" s="21"/>
      <c r="AA162" s="44"/>
      <c r="AB162" s="9"/>
      <c r="AC162" s="44"/>
      <c r="AD162" s="44"/>
      <c r="AE162" s="44"/>
      <c r="AF162" s="35">
        <f t="shared" si="22"/>
        <v>0</v>
      </c>
    </row>
    <row r="163" spans="1:33">
      <c r="A163" s="7" t="s">
        <v>173</v>
      </c>
      <c r="B163" s="8" t="s">
        <v>348</v>
      </c>
      <c r="C163" s="33" t="s">
        <v>190</v>
      </c>
      <c r="D163" s="42"/>
      <c r="E163" s="57">
        <f t="shared" si="16"/>
        <v>0</v>
      </c>
      <c r="F163" s="42"/>
      <c r="G163" s="42"/>
      <c r="H163" s="42"/>
      <c r="I163" s="57">
        <f t="shared" si="17"/>
        <v>0</v>
      </c>
      <c r="J163" s="42"/>
      <c r="K163" s="42"/>
      <c r="L163" s="42"/>
      <c r="M163" s="57">
        <f t="shared" si="18"/>
        <v>0</v>
      </c>
      <c r="N163" s="42"/>
      <c r="O163" s="42"/>
      <c r="P163" s="57">
        <f t="shared" si="19"/>
        <v>0</v>
      </c>
      <c r="Q163" s="42"/>
      <c r="R163" s="42"/>
      <c r="S163" s="57">
        <f t="shared" si="20"/>
        <v>0</v>
      </c>
      <c r="T163" s="58">
        <f t="shared" si="21"/>
        <v>0</v>
      </c>
      <c r="U163" s="43"/>
      <c r="V163" s="9"/>
      <c r="W163" s="9"/>
      <c r="X163" s="9"/>
      <c r="Y163" s="9"/>
      <c r="Z163" s="9"/>
      <c r="AA163" s="43"/>
      <c r="AB163" s="9"/>
      <c r="AC163" s="43"/>
      <c r="AD163" s="43"/>
      <c r="AE163" s="43"/>
      <c r="AF163" s="35">
        <f t="shared" si="22"/>
        <v>0</v>
      </c>
    </row>
    <row r="164" spans="1:33">
      <c r="A164" s="7" t="s">
        <v>174</v>
      </c>
      <c r="B164" s="8" t="s">
        <v>349</v>
      </c>
      <c r="C164" s="34" t="s">
        <v>216</v>
      </c>
      <c r="D164" s="42"/>
      <c r="E164" s="57">
        <f t="shared" si="16"/>
        <v>0</v>
      </c>
      <c r="F164" s="42"/>
      <c r="G164" s="42"/>
      <c r="H164" s="42"/>
      <c r="I164" s="57">
        <f t="shared" si="17"/>
        <v>0</v>
      </c>
      <c r="J164" s="42"/>
      <c r="K164" s="42"/>
      <c r="L164" s="42"/>
      <c r="M164" s="57">
        <f t="shared" si="18"/>
        <v>0</v>
      </c>
      <c r="N164" s="42"/>
      <c r="O164" s="42"/>
      <c r="P164" s="57">
        <f t="shared" si="19"/>
        <v>0</v>
      </c>
      <c r="Q164" s="42"/>
      <c r="R164" s="42"/>
      <c r="S164" s="57">
        <f t="shared" si="20"/>
        <v>0</v>
      </c>
      <c r="T164" s="58">
        <f t="shared" si="21"/>
        <v>0</v>
      </c>
      <c r="U164" s="43"/>
      <c r="V164" s="9"/>
      <c r="W164" s="9"/>
      <c r="X164" s="9"/>
      <c r="Y164" s="9"/>
      <c r="Z164" s="9"/>
      <c r="AA164" s="43"/>
      <c r="AB164" s="9"/>
      <c r="AC164" s="43"/>
      <c r="AD164" s="43"/>
      <c r="AE164" s="43"/>
      <c r="AF164" s="35">
        <f t="shared" si="22"/>
        <v>0</v>
      </c>
    </row>
    <row r="165" spans="1:33" ht="15.75">
      <c r="A165" s="7" t="s">
        <v>175</v>
      </c>
      <c r="B165" s="8" t="s">
        <v>350</v>
      </c>
      <c r="C165" s="29" t="s">
        <v>201</v>
      </c>
      <c r="D165" s="42"/>
      <c r="E165" s="57">
        <f t="shared" si="16"/>
        <v>0</v>
      </c>
      <c r="F165" s="42"/>
      <c r="G165" s="42"/>
      <c r="H165" s="42"/>
      <c r="I165" s="57">
        <f t="shared" si="17"/>
        <v>0</v>
      </c>
      <c r="J165" s="42"/>
      <c r="K165" s="42"/>
      <c r="L165" s="42"/>
      <c r="M165" s="57">
        <f t="shared" si="18"/>
        <v>0</v>
      </c>
      <c r="N165" s="42"/>
      <c r="O165" s="42"/>
      <c r="P165" s="57">
        <f t="shared" si="19"/>
        <v>0</v>
      </c>
      <c r="Q165" s="42"/>
      <c r="R165" s="42"/>
      <c r="S165" s="57">
        <f t="shared" si="20"/>
        <v>0</v>
      </c>
      <c r="T165" s="58">
        <f t="shared" si="21"/>
        <v>0</v>
      </c>
      <c r="U165" s="43"/>
      <c r="V165" s="9"/>
      <c r="W165" s="9"/>
      <c r="X165" s="9"/>
      <c r="Y165" s="9"/>
      <c r="Z165" s="9"/>
      <c r="AA165" s="43"/>
      <c r="AB165" s="9"/>
      <c r="AC165" s="43"/>
      <c r="AD165" s="43"/>
      <c r="AE165" s="43"/>
      <c r="AF165" s="35">
        <f t="shared" si="22"/>
        <v>0</v>
      </c>
      <c r="AG165" s="23"/>
    </row>
    <row r="166" spans="1:33" s="14" customFormat="1">
      <c r="C166" s="30"/>
      <c r="I166" s="66"/>
      <c r="M166" s="66"/>
      <c r="P166" s="66"/>
      <c r="S166" s="66"/>
      <c r="T166" s="66"/>
      <c r="U166" s="67"/>
      <c r="AA166" s="41"/>
      <c r="AC166" s="41"/>
      <c r="AD166" s="41"/>
      <c r="AF166" s="67"/>
    </row>
    <row r="167" spans="1:33">
      <c r="A167" s="61"/>
      <c r="B167" s="62" t="s">
        <v>351</v>
      </c>
      <c r="D167" s="63" t="e">
        <f>SUM(D2:D165)</f>
        <v>#REF!</v>
      </c>
      <c r="E167" s="63" t="e">
        <f t="shared" ref="E167:T167" si="23">SUM(E2:E165)</f>
        <v>#REF!</v>
      </c>
      <c r="F167" s="63" t="e">
        <f t="shared" si="23"/>
        <v>#REF!</v>
      </c>
      <c r="G167" s="63" t="e">
        <f t="shared" si="23"/>
        <v>#REF!</v>
      </c>
      <c r="H167" s="63" t="e">
        <f t="shared" si="23"/>
        <v>#REF!</v>
      </c>
      <c r="I167" s="63" t="e">
        <f t="shared" si="23"/>
        <v>#REF!</v>
      </c>
      <c r="J167" s="63" t="e">
        <f t="shared" si="23"/>
        <v>#REF!</v>
      </c>
      <c r="K167" s="63" t="e">
        <f t="shared" si="23"/>
        <v>#REF!</v>
      </c>
      <c r="L167" s="63" t="e">
        <f t="shared" si="23"/>
        <v>#REF!</v>
      </c>
      <c r="M167" s="63" t="e">
        <f t="shared" si="23"/>
        <v>#REF!</v>
      </c>
      <c r="N167" s="63" t="e">
        <f t="shared" si="23"/>
        <v>#REF!</v>
      </c>
      <c r="O167" s="63" t="e">
        <f t="shared" si="23"/>
        <v>#REF!</v>
      </c>
      <c r="P167" s="63" t="e">
        <f t="shared" si="23"/>
        <v>#REF!</v>
      </c>
      <c r="Q167" s="63" t="e">
        <f t="shared" si="23"/>
        <v>#REF!</v>
      </c>
      <c r="R167" s="63" t="e">
        <f t="shared" si="23"/>
        <v>#REF!</v>
      </c>
      <c r="S167" s="63" t="e">
        <f t="shared" si="23"/>
        <v>#REF!</v>
      </c>
      <c r="T167" s="63" t="e">
        <f t="shared" si="23"/>
        <v>#REF!</v>
      </c>
      <c r="U167" s="64"/>
      <c r="V167" s="64" t="e">
        <f>SUM(V2:V166)</f>
        <v>#REF!</v>
      </c>
      <c r="W167" s="64" t="e">
        <f>SUM(W2:W166)</f>
        <v>#REF!</v>
      </c>
      <c r="X167" s="64" t="e">
        <f>SUM(X2:X166)</f>
        <v>#REF!</v>
      </c>
      <c r="Y167" s="64" t="e">
        <f>SUM(Y2:Y166)</f>
        <v>#REF!</v>
      </c>
      <c r="Z167" s="64" t="e">
        <f>SUM(Z2:Z166)</f>
        <v>#REF!</v>
      </c>
      <c r="AA167" s="64" t="e">
        <f>SUM(AA2:AA165)</f>
        <v>#REF!</v>
      </c>
      <c r="AB167" s="64" t="e">
        <f>SUM(AB2:AB165)</f>
        <v>#REF!</v>
      </c>
      <c r="AC167" s="64" t="e">
        <f>SUM(AC2:AC165)</f>
        <v>#REF!</v>
      </c>
      <c r="AD167" s="64" t="e">
        <f>SUM(AD2:AD165)</f>
        <v>#REF!</v>
      </c>
      <c r="AE167" s="64" t="e">
        <f>SUM(AE2:AE166)</f>
        <v>#REF!</v>
      </c>
      <c r="AF167" s="64" t="e">
        <f>SUM(AF2:AF166)</f>
        <v>#REF!</v>
      </c>
    </row>
    <row r="168" spans="1:33">
      <c r="A168" s="18">
        <v>1</v>
      </c>
      <c r="B168" s="18">
        <v>2</v>
      </c>
      <c r="C168" s="30">
        <v>3</v>
      </c>
      <c r="D168" s="30">
        <v>4</v>
      </c>
      <c r="E168" s="30">
        <v>5</v>
      </c>
      <c r="F168" s="30">
        <v>6</v>
      </c>
      <c r="G168" s="30">
        <v>7</v>
      </c>
      <c r="H168" s="30">
        <v>8</v>
      </c>
      <c r="I168" s="30">
        <v>9</v>
      </c>
      <c r="J168" s="30">
        <v>10</v>
      </c>
      <c r="K168" s="30">
        <v>11</v>
      </c>
      <c r="L168" s="30">
        <v>12</v>
      </c>
      <c r="M168" s="30">
        <v>13</v>
      </c>
      <c r="N168" s="30">
        <v>14</v>
      </c>
      <c r="O168" s="30">
        <v>15</v>
      </c>
      <c r="P168" s="30">
        <v>16</v>
      </c>
      <c r="Q168" s="30">
        <v>17</v>
      </c>
      <c r="R168" s="30">
        <v>18</v>
      </c>
      <c r="S168" s="30">
        <v>19</v>
      </c>
      <c r="T168" s="30">
        <v>20</v>
      </c>
      <c r="U168" s="30">
        <v>22</v>
      </c>
      <c r="V168" s="30">
        <v>23</v>
      </c>
      <c r="W168" s="30">
        <v>24</v>
      </c>
      <c r="X168" s="30">
        <v>25</v>
      </c>
      <c r="Y168" s="30">
        <v>26</v>
      </c>
      <c r="Z168" s="30">
        <v>27</v>
      </c>
      <c r="AA168" s="30">
        <v>28</v>
      </c>
      <c r="AB168" s="30">
        <v>29</v>
      </c>
      <c r="AC168" s="30">
        <v>30</v>
      </c>
      <c r="AD168" s="30">
        <v>31</v>
      </c>
      <c r="AE168" s="30">
        <v>33</v>
      </c>
      <c r="AF168" s="30">
        <v>34</v>
      </c>
    </row>
    <row r="169" spans="1:33" s="36" customFormat="1">
      <c r="C169" s="37"/>
    </row>
    <row r="170" spans="1:33"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6"/>
    </row>
    <row r="171" spans="1:33"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3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36"/>
    </row>
  </sheetData>
  <autoFilter ref="A1:AG1" xr:uid="{00000000-0009-0000-0000-000010000000}"/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4A29-F3A3-4A65-9052-872E20DEA893}">
  <sheetPr>
    <tabColor rgb="FF0070C0"/>
  </sheetPr>
  <dimension ref="A1:G43"/>
  <sheetViews>
    <sheetView zoomScale="80" zoomScaleNormal="80" workbookViewId="0">
      <pane xSplit="3" ySplit="1" topLeftCell="D2" activePane="bottomRight" state="frozen"/>
      <selection activeCell="R6" sqref="R6"/>
      <selection pane="topRight" activeCell="R6" sqref="R6"/>
      <selection pane="bottomLeft" activeCell="R6" sqref="R6"/>
      <selection pane="bottomRight" activeCell="J16" sqref="J16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5.85546875" style="18" bestFit="1" customWidth="1"/>
    <col min="5" max="5" width="16.42578125" style="18" bestFit="1" customWidth="1"/>
    <col min="6" max="6" width="17.28515625" style="18" bestFit="1" customWidth="1"/>
    <col min="7" max="7" width="12.5703125" style="18" customWidth="1"/>
    <col min="8" max="16384" width="9.140625" style="18"/>
  </cols>
  <sheetData>
    <row r="1" spans="1:7" ht="30">
      <c r="A1" s="5" t="s">
        <v>176</v>
      </c>
      <c r="B1" s="2" t="s">
        <v>177</v>
      </c>
      <c r="C1" s="15" t="s">
        <v>178</v>
      </c>
      <c r="D1" s="15" t="s">
        <v>396</v>
      </c>
      <c r="E1" s="15" t="s">
        <v>397</v>
      </c>
      <c r="F1" s="16" t="s">
        <v>179</v>
      </c>
      <c r="G1" s="80" t="s">
        <v>398</v>
      </c>
    </row>
    <row r="2" spans="1:7">
      <c r="A2" s="24" t="s">
        <v>6</v>
      </c>
      <c r="B2" s="79" t="s">
        <v>186</v>
      </c>
      <c r="C2" s="28" t="s">
        <v>187</v>
      </c>
      <c r="D2" s="42"/>
      <c r="E2" s="42"/>
      <c r="F2" s="35">
        <f t="shared" ref="F2:F18" si="0">SUM(D2:E2)</f>
        <v>0</v>
      </c>
    </row>
    <row r="3" spans="1:7">
      <c r="A3" s="7" t="s">
        <v>18</v>
      </c>
      <c r="B3" s="79" t="s">
        <v>194</v>
      </c>
      <c r="C3" s="28" t="s">
        <v>187</v>
      </c>
      <c r="D3" s="42"/>
      <c r="E3" s="42"/>
      <c r="F3" s="35">
        <f t="shared" si="0"/>
        <v>0</v>
      </c>
    </row>
    <row r="4" spans="1:7">
      <c r="A4" s="7" t="s">
        <v>20</v>
      </c>
      <c r="B4" s="79" t="s">
        <v>195</v>
      </c>
      <c r="C4" s="28" t="s">
        <v>187</v>
      </c>
      <c r="D4" s="42"/>
      <c r="E4" s="42">
        <v>22197</v>
      </c>
      <c r="F4" s="35">
        <f t="shared" si="0"/>
        <v>22197</v>
      </c>
    </row>
    <row r="5" spans="1:7">
      <c r="A5" s="7" t="s">
        <v>24</v>
      </c>
      <c r="B5" s="79" t="s">
        <v>197</v>
      </c>
      <c r="C5" s="27" t="s">
        <v>185</v>
      </c>
      <c r="D5" s="42"/>
      <c r="E5" s="42"/>
      <c r="F5" s="35">
        <f t="shared" si="0"/>
        <v>0</v>
      </c>
    </row>
    <row r="6" spans="1:7">
      <c r="A6" s="7" t="s">
        <v>25</v>
      </c>
      <c r="B6" s="79" t="s">
        <v>198</v>
      </c>
      <c r="C6" s="27" t="s">
        <v>185</v>
      </c>
      <c r="D6" s="42"/>
      <c r="E6" s="42"/>
      <c r="F6" s="35">
        <f t="shared" si="0"/>
        <v>0</v>
      </c>
    </row>
    <row r="7" spans="1:7">
      <c r="A7" s="7" t="s">
        <v>33</v>
      </c>
      <c r="B7" s="79" t="s">
        <v>207</v>
      </c>
      <c r="C7" s="29" t="s">
        <v>201</v>
      </c>
      <c r="D7" s="42"/>
      <c r="E7" s="42">
        <v>17458</v>
      </c>
      <c r="F7" s="35">
        <f t="shared" si="0"/>
        <v>17458</v>
      </c>
    </row>
    <row r="8" spans="1:7">
      <c r="A8" s="7" t="s">
        <v>41</v>
      </c>
      <c r="B8" s="79" t="s">
        <v>215</v>
      </c>
      <c r="C8" s="34" t="s">
        <v>216</v>
      </c>
      <c r="D8" s="42"/>
      <c r="E8" s="42"/>
      <c r="F8" s="35">
        <f t="shared" si="0"/>
        <v>0</v>
      </c>
    </row>
    <row r="9" spans="1:7">
      <c r="A9" s="7" t="s">
        <v>50</v>
      </c>
      <c r="B9" s="79" t="s">
        <v>225</v>
      </c>
      <c r="C9" s="34" t="s">
        <v>216</v>
      </c>
      <c r="D9" s="42"/>
      <c r="E9" s="42">
        <v>8035</v>
      </c>
      <c r="F9" s="35">
        <f t="shared" si="0"/>
        <v>8035</v>
      </c>
    </row>
    <row r="10" spans="1:7">
      <c r="A10" s="7" t="s">
        <v>53</v>
      </c>
      <c r="B10" s="79" t="s">
        <v>228</v>
      </c>
      <c r="C10" s="34" t="s">
        <v>216</v>
      </c>
      <c r="D10" s="42"/>
      <c r="E10" s="42"/>
      <c r="F10" s="35">
        <f t="shared" si="0"/>
        <v>0</v>
      </c>
    </row>
    <row r="11" spans="1:7">
      <c r="A11" s="7" t="s">
        <v>58</v>
      </c>
      <c r="B11" s="79" t="s">
        <v>233</v>
      </c>
      <c r="C11" s="34" t="s">
        <v>216</v>
      </c>
      <c r="D11" s="42"/>
      <c r="E11" s="42">
        <v>3268</v>
      </c>
      <c r="F11" s="35">
        <f t="shared" si="0"/>
        <v>3268</v>
      </c>
    </row>
    <row r="12" spans="1:7">
      <c r="A12" s="7" t="s">
        <v>59</v>
      </c>
      <c r="B12" s="79" t="s">
        <v>234</v>
      </c>
      <c r="C12" s="32" t="s">
        <v>183</v>
      </c>
      <c r="D12" s="42"/>
      <c r="E12" s="42"/>
      <c r="F12" s="35">
        <f t="shared" si="0"/>
        <v>0</v>
      </c>
    </row>
    <row r="13" spans="1:7">
      <c r="A13" s="7" t="s">
        <v>64</v>
      </c>
      <c r="B13" s="79" t="s">
        <v>239</v>
      </c>
      <c r="C13" s="27" t="s">
        <v>185</v>
      </c>
      <c r="D13" s="42"/>
      <c r="E13" s="42"/>
      <c r="F13" s="35">
        <f t="shared" si="0"/>
        <v>0</v>
      </c>
    </row>
    <row r="14" spans="1:7">
      <c r="A14" s="7" t="s">
        <v>67</v>
      </c>
      <c r="B14" s="79" t="s">
        <v>242</v>
      </c>
      <c r="C14" s="27" t="s">
        <v>185</v>
      </c>
      <c r="D14" s="42"/>
      <c r="E14" s="42">
        <v>7224</v>
      </c>
      <c r="F14" s="35">
        <f t="shared" si="0"/>
        <v>7224</v>
      </c>
    </row>
    <row r="15" spans="1:7">
      <c r="A15" s="7" t="s">
        <v>70</v>
      </c>
      <c r="B15" s="79" t="s">
        <v>245</v>
      </c>
      <c r="C15" s="34" t="s">
        <v>216</v>
      </c>
      <c r="D15" s="42"/>
      <c r="E15" s="42">
        <v>2064</v>
      </c>
      <c r="F15" s="35">
        <f t="shared" si="0"/>
        <v>2064</v>
      </c>
    </row>
    <row r="16" spans="1:7">
      <c r="A16" s="7" t="s">
        <v>74</v>
      </c>
      <c r="B16" s="79" t="s">
        <v>249</v>
      </c>
      <c r="C16" s="33" t="s">
        <v>190</v>
      </c>
      <c r="D16" s="42"/>
      <c r="E16" s="42"/>
      <c r="F16" s="35">
        <f t="shared" si="0"/>
        <v>0</v>
      </c>
    </row>
    <row r="17" spans="1:6">
      <c r="A17" s="7" t="s">
        <v>75</v>
      </c>
      <c r="B17" s="79" t="s">
        <v>250</v>
      </c>
      <c r="C17" s="27" t="s">
        <v>185</v>
      </c>
      <c r="D17" s="42"/>
      <c r="E17" s="42"/>
      <c r="F17" s="35">
        <f t="shared" si="0"/>
        <v>0</v>
      </c>
    </row>
    <row r="18" spans="1:6">
      <c r="A18" s="7" t="s">
        <v>76</v>
      </c>
      <c r="B18" s="79" t="s">
        <v>251</v>
      </c>
      <c r="C18" s="27" t="s">
        <v>185</v>
      </c>
      <c r="D18" s="42"/>
      <c r="E18" s="42"/>
      <c r="F18" s="35">
        <f t="shared" si="0"/>
        <v>0</v>
      </c>
    </row>
    <row r="19" spans="1:6">
      <c r="A19" s="7" t="s">
        <v>81</v>
      </c>
      <c r="B19" s="79" t="s">
        <v>256</v>
      </c>
      <c r="C19" s="29" t="s">
        <v>201</v>
      </c>
      <c r="D19" s="42"/>
      <c r="E19" s="42">
        <v>14620</v>
      </c>
      <c r="F19" s="35">
        <f t="shared" ref="F19:F28" si="1">SUM(D19:E19)</f>
        <v>14620</v>
      </c>
    </row>
    <row r="20" spans="1:6">
      <c r="A20" s="7" t="s">
        <v>82</v>
      </c>
      <c r="B20" s="79" t="s">
        <v>257</v>
      </c>
      <c r="C20" s="34" t="s">
        <v>216</v>
      </c>
      <c r="D20" s="42"/>
      <c r="E20" s="42"/>
      <c r="F20" s="35">
        <f t="shared" si="1"/>
        <v>0</v>
      </c>
    </row>
    <row r="21" spans="1:6">
      <c r="A21" s="7" t="s">
        <v>91</v>
      </c>
      <c r="B21" s="79" t="s">
        <v>266</v>
      </c>
      <c r="C21" s="27" t="s">
        <v>185</v>
      </c>
      <c r="D21" s="42"/>
      <c r="E21" s="42"/>
      <c r="F21" s="35">
        <f t="shared" si="1"/>
        <v>0</v>
      </c>
    </row>
    <row r="22" spans="1:6">
      <c r="A22" s="7" t="s">
        <v>93</v>
      </c>
      <c r="B22" s="79" t="s">
        <v>268</v>
      </c>
      <c r="C22" s="34" t="s">
        <v>216</v>
      </c>
      <c r="D22" s="42"/>
      <c r="E22" s="42"/>
      <c r="F22" s="35">
        <f t="shared" si="1"/>
        <v>0</v>
      </c>
    </row>
    <row r="23" spans="1:6">
      <c r="A23" s="7" t="s">
        <v>95</v>
      </c>
      <c r="B23" s="79" t="s">
        <v>270</v>
      </c>
      <c r="C23" s="28" t="s">
        <v>187</v>
      </c>
      <c r="D23" s="42"/>
      <c r="E23" s="42"/>
      <c r="F23" s="35">
        <f t="shared" si="1"/>
        <v>0</v>
      </c>
    </row>
    <row r="24" spans="1:6">
      <c r="A24" s="7" t="s">
        <v>108</v>
      </c>
      <c r="B24" s="79" t="s">
        <v>283</v>
      </c>
      <c r="C24" s="33" t="s">
        <v>190</v>
      </c>
      <c r="D24" s="42"/>
      <c r="E24" s="42"/>
      <c r="F24" s="35">
        <f t="shared" si="1"/>
        <v>0</v>
      </c>
    </row>
    <row r="25" spans="1:6">
      <c r="A25" s="7" t="s">
        <v>111</v>
      </c>
      <c r="B25" s="79" t="s">
        <v>286</v>
      </c>
      <c r="C25" s="28" t="s">
        <v>187</v>
      </c>
      <c r="D25" s="42"/>
      <c r="E25" s="42">
        <v>7310</v>
      </c>
      <c r="F25" s="35">
        <f t="shared" si="1"/>
        <v>7310</v>
      </c>
    </row>
    <row r="26" spans="1:6">
      <c r="A26" s="7" t="s">
        <v>119</v>
      </c>
      <c r="B26" s="79" t="s">
        <v>294</v>
      </c>
      <c r="C26" s="27" t="s">
        <v>185</v>
      </c>
      <c r="D26" s="42"/>
      <c r="E26" s="42">
        <v>11438</v>
      </c>
      <c r="F26" s="35">
        <f t="shared" si="1"/>
        <v>11438</v>
      </c>
    </row>
    <row r="27" spans="1:6">
      <c r="A27" s="7" t="s">
        <v>124</v>
      </c>
      <c r="B27" s="79" t="s">
        <v>299</v>
      </c>
      <c r="C27" s="29" t="s">
        <v>201</v>
      </c>
      <c r="D27" s="42"/>
      <c r="E27" s="42"/>
      <c r="F27" s="35">
        <f t="shared" si="1"/>
        <v>0</v>
      </c>
    </row>
    <row r="28" spans="1:6">
      <c r="A28" s="7" t="s">
        <v>129</v>
      </c>
      <c r="B28" s="79" t="s">
        <v>304</v>
      </c>
      <c r="C28" s="34" t="s">
        <v>216</v>
      </c>
      <c r="D28" s="42"/>
      <c r="E28" s="42"/>
      <c r="F28" s="35">
        <f t="shared" si="1"/>
        <v>0</v>
      </c>
    </row>
    <row r="29" spans="1:6">
      <c r="A29" s="7" t="s">
        <v>147</v>
      </c>
      <c r="B29" s="79" t="s">
        <v>322</v>
      </c>
      <c r="C29" s="34" t="s">
        <v>216</v>
      </c>
      <c r="D29" s="42"/>
      <c r="E29" s="42"/>
      <c r="F29" s="35">
        <f t="shared" ref="F29:F35" si="2">SUM(D29:E29)</f>
        <v>0</v>
      </c>
    </row>
    <row r="30" spans="1:6">
      <c r="A30" s="7" t="s">
        <v>148</v>
      </c>
      <c r="B30" s="79" t="s">
        <v>323</v>
      </c>
      <c r="C30" s="32" t="s">
        <v>183</v>
      </c>
      <c r="D30" s="42"/>
      <c r="E30" s="42"/>
      <c r="F30" s="35">
        <f t="shared" si="2"/>
        <v>0</v>
      </c>
    </row>
    <row r="31" spans="1:6">
      <c r="A31" s="7" t="s">
        <v>152</v>
      </c>
      <c r="B31" s="79" t="s">
        <v>327</v>
      </c>
      <c r="C31" s="28" t="s">
        <v>187</v>
      </c>
      <c r="D31" s="42"/>
      <c r="E31" s="42"/>
      <c r="F31" s="35">
        <f t="shared" si="2"/>
        <v>0</v>
      </c>
    </row>
    <row r="32" spans="1:6">
      <c r="A32" s="7" t="s">
        <v>163</v>
      </c>
      <c r="B32" s="79" t="s">
        <v>338</v>
      </c>
      <c r="C32" s="29" t="s">
        <v>201</v>
      </c>
      <c r="D32" s="42"/>
      <c r="E32" s="42"/>
      <c r="F32" s="35">
        <f t="shared" si="2"/>
        <v>0</v>
      </c>
    </row>
    <row r="33" spans="1:6">
      <c r="A33" s="7" t="s">
        <v>164</v>
      </c>
      <c r="B33" s="79" t="s">
        <v>339</v>
      </c>
      <c r="C33" s="27" t="s">
        <v>185</v>
      </c>
      <c r="D33" s="42"/>
      <c r="E33" s="42"/>
      <c r="F33" s="35">
        <f t="shared" si="2"/>
        <v>0</v>
      </c>
    </row>
    <row r="34" spans="1:6">
      <c r="A34" s="7" t="s">
        <v>166</v>
      </c>
      <c r="B34" s="79" t="s">
        <v>341</v>
      </c>
      <c r="C34" s="34" t="s">
        <v>216</v>
      </c>
      <c r="D34" s="42"/>
      <c r="E34" s="42">
        <v>2666</v>
      </c>
      <c r="F34" s="35">
        <f t="shared" si="2"/>
        <v>2666</v>
      </c>
    </row>
    <row r="35" spans="1:6">
      <c r="A35" s="7" t="s">
        <v>169</v>
      </c>
      <c r="B35" s="79" t="s">
        <v>344</v>
      </c>
      <c r="C35" s="28" t="s">
        <v>187</v>
      </c>
      <c r="D35" s="42"/>
      <c r="E35" s="42"/>
      <c r="F35" s="35">
        <f t="shared" si="2"/>
        <v>0</v>
      </c>
    </row>
    <row r="36" spans="1:6">
      <c r="D36" s="43"/>
      <c r="E36" s="43"/>
      <c r="F36" s="10"/>
    </row>
    <row r="37" spans="1:6">
      <c r="A37" s="6"/>
      <c r="B37" s="4" t="s">
        <v>351</v>
      </c>
      <c r="D37" s="25">
        <f>SUM(D2:D35)</f>
        <v>0</v>
      </c>
      <c r="E37" s="25">
        <f>SUM(E2:E35)</f>
        <v>96280</v>
      </c>
      <c r="F37" s="25">
        <f>SUM(F2:F36)</f>
        <v>96280</v>
      </c>
    </row>
    <row r="38" spans="1:6">
      <c r="F38" s="10"/>
    </row>
    <row r="39" spans="1:6">
      <c r="A39" s="36"/>
      <c r="B39" s="36"/>
      <c r="C39" s="37"/>
      <c r="D39" s="36"/>
      <c r="E39" s="36"/>
      <c r="F39" s="36"/>
    </row>
    <row r="40" spans="1:6">
      <c r="E40" s="36"/>
    </row>
    <row r="41" spans="1:6">
      <c r="E41" s="36"/>
    </row>
    <row r="42" spans="1:6">
      <c r="D42" s="14"/>
      <c r="E42" s="36"/>
    </row>
    <row r="43" spans="1:6">
      <c r="E43" s="36"/>
    </row>
  </sheetData>
  <autoFilter ref="A1:F35" xr:uid="{456B7CFC-4CD6-4E69-972C-33A240680549}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7443-37DF-432A-9643-F487DE32EA67}">
  <sheetPr>
    <tabColor rgb="FF0070C0"/>
    <pageSetUpPr fitToPage="1"/>
  </sheetPr>
  <dimension ref="A1:G170"/>
  <sheetViews>
    <sheetView zoomScale="80" zoomScaleNormal="80" workbookViewId="0">
      <pane xSplit="2" ySplit="1" topLeftCell="C92" activePane="bottomRight" state="frozen"/>
      <selection activeCell="R6" sqref="R6"/>
      <selection pane="topRight" activeCell="R6" sqref="R6"/>
      <selection pane="bottomLeft" activeCell="R6" sqref="R6"/>
      <selection pane="bottomRight" activeCell="G127" sqref="G127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5.140625" style="18" bestFit="1" customWidth="1"/>
    <col min="5" max="5" width="17.28515625" style="18" bestFit="1" customWidth="1"/>
    <col min="6" max="6" width="27.42578125" style="18" customWidth="1"/>
    <col min="7" max="16384" width="9.140625" style="18"/>
  </cols>
  <sheetData>
    <row r="1" spans="1:7" ht="41.25" customHeight="1">
      <c r="A1" s="5" t="s">
        <v>176</v>
      </c>
      <c r="B1" s="2" t="s">
        <v>177</v>
      </c>
      <c r="C1" s="15" t="s">
        <v>178</v>
      </c>
      <c r="D1" s="86" t="s">
        <v>419</v>
      </c>
      <c r="E1" s="16" t="s">
        <v>179</v>
      </c>
      <c r="F1" s="2" t="s">
        <v>418</v>
      </c>
      <c r="G1" s="80" t="s">
        <v>422</v>
      </c>
    </row>
    <row r="2" spans="1:7">
      <c r="A2" s="7" t="s">
        <v>1</v>
      </c>
      <c r="B2" s="8" t="s">
        <v>180</v>
      </c>
      <c r="C2" s="26" t="s">
        <v>181</v>
      </c>
      <c r="D2" s="42">
        <v>0</v>
      </c>
      <c r="E2" s="35">
        <f>D2</f>
        <v>0</v>
      </c>
      <c r="F2" s="108"/>
    </row>
    <row r="3" spans="1:7">
      <c r="A3" s="7" t="s">
        <v>2</v>
      </c>
      <c r="B3" s="8" t="s">
        <v>182</v>
      </c>
      <c r="C3" s="32" t="s">
        <v>183</v>
      </c>
      <c r="D3" s="42">
        <v>0</v>
      </c>
      <c r="E3" s="35">
        <f t="shared" ref="E3:E66" si="0">D3</f>
        <v>0</v>
      </c>
      <c r="F3" s="108"/>
    </row>
    <row r="4" spans="1:7">
      <c r="A4" s="7" t="s">
        <v>4</v>
      </c>
      <c r="B4" s="8" t="s">
        <v>184</v>
      </c>
      <c r="C4" s="27" t="s">
        <v>185</v>
      </c>
      <c r="D4" s="42">
        <v>0</v>
      </c>
      <c r="E4" s="35">
        <f t="shared" si="0"/>
        <v>0</v>
      </c>
      <c r="F4" s="108"/>
    </row>
    <row r="5" spans="1:7">
      <c r="A5" s="24" t="s">
        <v>6</v>
      </c>
      <c r="B5" s="8" t="s">
        <v>186</v>
      </c>
      <c r="C5" s="28" t="s">
        <v>187</v>
      </c>
      <c r="D5" s="42">
        <v>0</v>
      </c>
      <c r="E5" s="35">
        <f t="shared" si="0"/>
        <v>0</v>
      </c>
      <c r="F5" s="108"/>
    </row>
    <row r="6" spans="1:7">
      <c r="A6" s="7" t="s">
        <v>8</v>
      </c>
      <c r="B6" s="8" t="s">
        <v>188</v>
      </c>
      <c r="C6" s="27" t="s">
        <v>185</v>
      </c>
      <c r="D6" s="42">
        <v>0</v>
      </c>
      <c r="E6" s="35">
        <f t="shared" si="0"/>
        <v>0</v>
      </c>
      <c r="F6" s="108"/>
    </row>
    <row r="7" spans="1:7">
      <c r="A7" s="7" t="s">
        <v>10</v>
      </c>
      <c r="B7" s="8" t="s">
        <v>189</v>
      </c>
      <c r="C7" s="33" t="s">
        <v>190</v>
      </c>
      <c r="D7" s="42">
        <v>0</v>
      </c>
      <c r="E7" s="35">
        <f t="shared" si="0"/>
        <v>0</v>
      </c>
      <c r="F7" s="108"/>
    </row>
    <row r="8" spans="1:7">
      <c r="A8" s="7" t="s">
        <v>12</v>
      </c>
      <c r="B8" s="8" t="s">
        <v>191</v>
      </c>
      <c r="C8" s="28" t="s">
        <v>187</v>
      </c>
      <c r="D8" s="42">
        <v>0</v>
      </c>
      <c r="E8" s="35">
        <f t="shared" si="0"/>
        <v>0</v>
      </c>
      <c r="F8" s="108"/>
    </row>
    <row r="9" spans="1:7">
      <c r="A9" s="7" t="s">
        <v>14</v>
      </c>
      <c r="B9" s="8" t="s">
        <v>192</v>
      </c>
      <c r="C9" s="28" t="s">
        <v>187</v>
      </c>
      <c r="D9" s="42">
        <v>0</v>
      </c>
      <c r="E9" s="35">
        <f t="shared" si="0"/>
        <v>0</v>
      </c>
      <c r="F9" s="108"/>
    </row>
    <row r="10" spans="1:7">
      <c r="A10" s="7" t="s">
        <v>16</v>
      </c>
      <c r="B10" s="8" t="s">
        <v>193</v>
      </c>
      <c r="C10" s="33" t="s">
        <v>190</v>
      </c>
      <c r="D10" s="42">
        <v>0</v>
      </c>
      <c r="E10" s="35">
        <f t="shared" si="0"/>
        <v>0</v>
      </c>
      <c r="F10" s="108"/>
    </row>
    <row r="11" spans="1:7">
      <c r="A11" s="7" t="s">
        <v>18</v>
      </c>
      <c r="B11" s="8" t="s">
        <v>194</v>
      </c>
      <c r="C11" s="28" t="s">
        <v>187</v>
      </c>
      <c r="D11" s="42">
        <v>0</v>
      </c>
      <c r="E11" s="35">
        <f t="shared" si="0"/>
        <v>0</v>
      </c>
      <c r="F11" s="108"/>
    </row>
    <row r="12" spans="1:7">
      <c r="A12" s="7" t="s">
        <v>20</v>
      </c>
      <c r="B12" s="8" t="s">
        <v>195</v>
      </c>
      <c r="C12" s="28" t="s">
        <v>187</v>
      </c>
      <c r="D12" s="42">
        <v>0</v>
      </c>
      <c r="E12" s="35">
        <f t="shared" si="0"/>
        <v>0</v>
      </c>
      <c r="F12" s="108"/>
    </row>
    <row r="13" spans="1:7">
      <c r="A13" s="7" t="s">
        <v>22</v>
      </c>
      <c r="B13" s="8" t="s">
        <v>196</v>
      </c>
      <c r="C13" s="26" t="s">
        <v>181</v>
      </c>
      <c r="D13" s="42">
        <v>0</v>
      </c>
      <c r="E13" s="35">
        <f t="shared" si="0"/>
        <v>0</v>
      </c>
      <c r="F13" s="108"/>
    </row>
    <row r="14" spans="1:7">
      <c r="A14" s="7" t="s">
        <v>24</v>
      </c>
      <c r="B14" s="8" t="s">
        <v>197</v>
      </c>
      <c r="C14" s="27" t="s">
        <v>185</v>
      </c>
      <c r="D14" s="42">
        <v>0</v>
      </c>
      <c r="E14" s="35">
        <f t="shared" si="0"/>
        <v>0</v>
      </c>
      <c r="F14" s="108"/>
    </row>
    <row r="15" spans="1:7">
      <c r="A15" s="7" t="s">
        <v>25</v>
      </c>
      <c r="B15" s="8" t="s">
        <v>198</v>
      </c>
      <c r="C15" s="27" t="s">
        <v>185</v>
      </c>
      <c r="D15" s="42">
        <v>0</v>
      </c>
      <c r="E15" s="35">
        <f t="shared" si="0"/>
        <v>0</v>
      </c>
      <c r="F15" s="108"/>
    </row>
    <row r="16" spans="1:7">
      <c r="A16" s="7" t="s">
        <v>26</v>
      </c>
      <c r="B16" s="8" t="s">
        <v>199</v>
      </c>
      <c r="C16" s="32" t="s">
        <v>183</v>
      </c>
      <c r="D16" s="42">
        <v>0</v>
      </c>
      <c r="E16" s="35">
        <f t="shared" si="0"/>
        <v>0</v>
      </c>
      <c r="F16" s="108"/>
    </row>
    <row r="17" spans="1:6">
      <c r="A17" s="7" t="s">
        <v>27</v>
      </c>
      <c r="B17" s="8" t="s">
        <v>200</v>
      </c>
      <c r="C17" s="29" t="s">
        <v>201</v>
      </c>
      <c r="D17" s="42">
        <v>0</v>
      </c>
      <c r="E17" s="35">
        <f t="shared" si="0"/>
        <v>0</v>
      </c>
      <c r="F17" s="108"/>
    </row>
    <row r="18" spans="1:6">
      <c r="A18" s="7" t="s">
        <v>28</v>
      </c>
      <c r="B18" s="8" t="s">
        <v>202</v>
      </c>
      <c r="C18" s="32" t="s">
        <v>183</v>
      </c>
      <c r="D18" s="42">
        <v>0</v>
      </c>
      <c r="E18" s="35">
        <f t="shared" si="0"/>
        <v>0</v>
      </c>
      <c r="F18" s="108"/>
    </row>
    <row r="19" spans="1:6">
      <c r="A19" s="7" t="s">
        <v>29</v>
      </c>
      <c r="B19" s="8" t="s">
        <v>203</v>
      </c>
      <c r="C19" s="28" t="s">
        <v>187</v>
      </c>
      <c r="D19" s="42">
        <v>0</v>
      </c>
      <c r="E19" s="35">
        <f t="shared" si="0"/>
        <v>0</v>
      </c>
      <c r="F19" s="108"/>
    </row>
    <row r="20" spans="1:6">
      <c r="A20" s="7" t="s">
        <v>30</v>
      </c>
      <c r="B20" s="8" t="s">
        <v>204</v>
      </c>
      <c r="C20" s="28" t="s">
        <v>187</v>
      </c>
      <c r="D20" s="42">
        <v>0</v>
      </c>
      <c r="E20" s="35">
        <f t="shared" si="0"/>
        <v>0</v>
      </c>
      <c r="F20" s="108"/>
    </row>
    <row r="21" spans="1:6">
      <c r="A21" s="7" t="s">
        <v>31</v>
      </c>
      <c r="B21" s="8" t="s">
        <v>205</v>
      </c>
      <c r="C21" s="29" t="s">
        <v>201</v>
      </c>
      <c r="D21" s="42">
        <v>0</v>
      </c>
      <c r="E21" s="35">
        <f t="shared" si="0"/>
        <v>0</v>
      </c>
      <c r="F21" s="108"/>
    </row>
    <row r="22" spans="1:6">
      <c r="A22" s="7" t="s">
        <v>32</v>
      </c>
      <c r="B22" s="8" t="s">
        <v>206</v>
      </c>
      <c r="C22" s="32" t="s">
        <v>183</v>
      </c>
      <c r="D22" s="42">
        <v>0</v>
      </c>
      <c r="E22" s="35">
        <f t="shared" si="0"/>
        <v>0</v>
      </c>
      <c r="F22" s="108"/>
    </row>
    <row r="23" spans="1:6">
      <c r="A23" s="7" t="s">
        <v>33</v>
      </c>
      <c r="B23" s="8" t="s">
        <v>207</v>
      </c>
      <c r="C23" s="29" t="s">
        <v>201</v>
      </c>
      <c r="D23" s="42">
        <v>6436.08</v>
      </c>
      <c r="E23" s="35">
        <f t="shared" si="0"/>
        <v>6436.08</v>
      </c>
      <c r="F23" s="108" t="s">
        <v>421</v>
      </c>
    </row>
    <row r="24" spans="1:6">
      <c r="A24" s="7" t="s">
        <v>34</v>
      </c>
      <c r="B24" s="8" t="s">
        <v>208</v>
      </c>
      <c r="C24" s="26" t="s">
        <v>181</v>
      </c>
      <c r="D24" s="42">
        <v>0</v>
      </c>
      <c r="E24" s="35">
        <f t="shared" si="0"/>
        <v>0</v>
      </c>
      <c r="F24" s="108"/>
    </row>
    <row r="25" spans="1:6">
      <c r="A25" s="7" t="s">
        <v>35</v>
      </c>
      <c r="B25" s="8" t="s">
        <v>209</v>
      </c>
      <c r="C25" s="27" t="s">
        <v>185</v>
      </c>
      <c r="D25" s="42">
        <v>0</v>
      </c>
      <c r="E25" s="35">
        <f t="shared" si="0"/>
        <v>0</v>
      </c>
      <c r="F25" s="108"/>
    </row>
    <row r="26" spans="1:6">
      <c r="A26" s="7" t="s">
        <v>36</v>
      </c>
      <c r="B26" s="8" t="s">
        <v>210</v>
      </c>
      <c r="C26" s="26" t="s">
        <v>181</v>
      </c>
      <c r="D26" s="42">
        <v>0</v>
      </c>
      <c r="E26" s="35">
        <f t="shared" si="0"/>
        <v>0</v>
      </c>
      <c r="F26" s="108"/>
    </row>
    <row r="27" spans="1:6">
      <c r="A27" s="24" t="s">
        <v>37</v>
      </c>
      <c r="B27" s="8" t="s">
        <v>211</v>
      </c>
      <c r="C27" s="33" t="s">
        <v>190</v>
      </c>
      <c r="D27" s="42">
        <v>0</v>
      </c>
      <c r="E27" s="35">
        <f t="shared" si="0"/>
        <v>0</v>
      </c>
      <c r="F27" s="108"/>
    </row>
    <row r="28" spans="1:6">
      <c r="A28" s="7" t="s">
        <v>38</v>
      </c>
      <c r="B28" s="8" t="s">
        <v>212</v>
      </c>
      <c r="C28" s="33" t="s">
        <v>190</v>
      </c>
      <c r="D28" s="42">
        <v>854.76</v>
      </c>
      <c r="E28" s="35">
        <f t="shared" si="0"/>
        <v>854.76</v>
      </c>
      <c r="F28" s="108" t="s">
        <v>420</v>
      </c>
    </row>
    <row r="29" spans="1:6">
      <c r="A29" s="7" t="s">
        <v>39</v>
      </c>
      <c r="B29" s="8" t="s">
        <v>213</v>
      </c>
      <c r="C29" s="32" t="s">
        <v>183</v>
      </c>
      <c r="D29" s="42">
        <v>0</v>
      </c>
      <c r="E29" s="35">
        <f t="shared" si="0"/>
        <v>0</v>
      </c>
      <c r="F29" s="108"/>
    </row>
    <row r="30" spans="1:6">
      <c r="A30" s="7" t="s">
        <v>40</v>
      </c>
      <c r="B30" s="8" t="s">
        <v>214</v>
      </c>
      <c r="C30" s="32" t="s">
        <v>183</v>
      </c>
      <c r="D30" s="42">
        <v>0</v>
      </c>
      <c r="E30" s="35">
        <f t="shared" si="0"/>
        <v>0</v>
      </c>
      <c r="F30" s="108"/>
    </row>
    <row r="31" spans="1:6">
      <c r="A31" s="7" t="s">
        <v>41</v>
      </c>
      <c r="B31" s="8" t="s">
        <v>215</v>
      </c>
      <c r="C31" s="34" t="s">
        <v>216</v>
      </c>
      <c r="D31" s="42">
        <v>0</v>
      </c>
      <c r="E31" s="35">
        <f t="shared" si="0"/>
        <v>0</v>
      </c>
      <c r="F31" s="108"/>
    </row>
    <row r="32" spans="1:6">
      <c r="A32" s="7" t="s">
        <v>42</v>
      </c>
      <c r="B32" s="8" t="s">
        <v>217</v>
      </c>
      <c r="C32" s="28" t="s">
        <v>187</v>
      </c>
      <c r="D32" s="42">
        <v>0</v>
      </c>
      <c r="E32" s="35">
        <f t="shared" si="0"/>
        <v>0</v>
      </c>
      <c r="F32" s="108"/>
    </row>
    <row r="33" spans="1:6">
      <c r="A33" s="7" t="s">
        <v>43</v>
      </c>
      <c r="B33" s="8" t="s">
        <v>218</v>
      </c>
      <c r="C33" s="28" t="s">
        <v>187</v>
      </c>
      <c r="D33" s="42">
        <v>0</v>
      </c>
      <c r="E33" s="35">
        <f t="shared" si="0"/>
        <v>0</v>
      </c>
      <c r="F33" s="108"/>
    </row>
    <row r="34" spans="1:6">
      <c r="A34" s="7" t="s">
        <v>44</v>
      </c>
      <c r="B34" s="8" t="s">
        <v>219</v>
      </c>
      <c r="C34" s="34" t="s">
        <v>216</v>
      </c>
      <c r="D34" s="42">
        <v>0</v>
      </c>
      <c r="E34" s="35">
        <f t="shared" si="0"/>
        <v>0</v>
      </c>
      <c r="F34" s="108"/>
    </row>
    <row r="35" spans="1:6">
      <c r="A35" s="7" t="s">
        <v>45</v>
      </c>
      <c r="B35" s="8" t="s">
        <v>220</v>
      </c>
      <c r="C35" s="28" t="s">
        <v>187</v>
      </c>
      <c r="D35" s="42">
        <v>0</v>
      </c>
      <c r="E35" s="35">
        <f t="shared" si="0"/>
        <v>0</v>
      </c>
      <c r="F35" s="108"/>
    </row>
    <row r="36" spans="1:6">
      <c r="A36" s="7" t="s">
        <v>46</v>
      </c>
      <c r="B36" s="8" t="s">
        <v>221</v>
      </c>
      <c r="C36" s="32" t="s">
        <v>183</v>
      </c>
      <c r="D36" s="42">
        <v>0</v>
      </c>
      <c r="E36" s="35">
        <f t="shared" si="0"/>
        <v>0</v>
      </c>
      <c r="F36" s="108"/>
    </row>
    <row r="37" spans="1:6">
      <c r="A37" s="7" t="s">
        <v>47</v>
      </c>
      <c r="B37" s="8" t="s">
        <v>222</v>
      </c>
      <c r="C37" s="33" t="s">
        <v>190</v>
      </c>
      <c r="D37" s="42">
        <v>0</v>
      </c>
      <c r="E37" s="35">
        <f t="shared" si="0"/>
        <v>0</v>
      </c>
      <c r="F37" s="108"/>
    </row>
    <row r="38" spans="1:6">
      <c r="A38" s="7" t="s">
        <v>48</v>
      </c>
      <c r="B38" s="8" t="s">
        <v>223</v>
      </c>
      <c r="C38" s="32" t="s">
        <v>183</v>
      </c>
      <c r="D38" s="42">
        <v>0</v>
      </c>
      <c r="E38" s="35">
        <f t="shared" si="0"/>
        <v>0</v>
      </c>
      <c r="F38" s="108"/>
    </row>
    <row r="39" spans="1:6">
      <c r="A39" s="7" t="s">
        <v>49</v>
      </c>
      <c r="B39" s="8" t="s">
        <v>224</v>
      </c>
      <c r="C39" s="33" t="s">
        <v>190</v>
      </c>
      <c r="D39" s="42">
        <v>0</v>
      </c>
      <c r="E39" s="35">
        <f t="shared" si="0"/>
        <v>0</v>
      </c>
      <c r="F39" s="108"/>
    </row>
    <row r="40" spans="1:6">
      <c r="A40" s="7" t="s">
        <v>50</v>
      </c>
      <c r="B40" s="8" t="s">
        <v>225</v>
      </c>
      <c r="C40" s="34" t="s">
        <v>216</v>
      </c>
      <c r="D40" s="42">
        <v>0</v>
      </c>
      <c r="E40" s="35">
        <f t="shared" si="0"/>
        <v>0</v>
      </c>
      <c r="F40" s="108"/>
    </row>
    <row r="41" spans="1:6">
      <c r="A41" s="7" t="s">
        <v>51</v>
      </c>
      <c r="B41" s="8" t="s">
        <v>226</v>
      </c>
      <c r="C41" s="32" t="s">
        <v>183</v>
      </c>
      <c r="D41" s="42">
        <v>0</v>
      </c>
      <c r="E41" s="35">
        <f t="shared" si="0"/>
        <v>0</v>
      </c>
      <c r="F41" s="108"/>
    </row>
    <row r="42" spans="1:6" s="22" customFormat="1" ht="15.75">
      <c r="A42" s="7" t="s">
        <v>52</v>
      </c>
      <c r="B42" s="8" t="s">
        <v>227</v>
      </c>
      <c r="C42" s="33" t="s">
        <v>190</v>
      </c>
      <c r="D42" s="42">
        <v>0</v>
      </c>
      <c r="E42" s="35">
        <f t="shared" si="0"/>
        <v>0</v>
      </c>
      <c r="F42" s="109"/>
    </row>
    <row r="43" spans="1:6" s="22" customFormat="1" ht="15.75">
      <c r="A43" s="7" t="s">
        <v>53</v>
      </c>
      <c r="B43" s="8" t="s">
        <v>228</v>
      </c>
      <c r="C43" s="34" t="s">
        <v>216</v>
      </c>
      <c r="D43" s="42">
        <v>0</v>
      </c>
      <c r="E43" s="35">
        <f t="shared" si="0"/>
        <v>0</v>
      </c>
      <c r="F43" s="109"/>
    </row>
    <row r="44" spans="1:6" s="22" customFormat="1" ht="15.75">
      <c r="A44" s="7" t="s">
        <v>54</v>
      </c>
      <c r="B44" s="8" t="s">
        <v>229</v>
      </c>
      <c r="C44" s="28" t="s">
        <v>187</v>
      </c>
      <c r="D44" s="42">
        <v>0</v>
      </c>
      <c r="E44" s="35">
        <f t="shared" si="0"/>
        <v>0</v>
      </c>
      <c r="F44" s="109"/>
    </row>
    <row r="45" spans="1:6" s="22" customFormat="1" ht="15.75">
      <c r="A45" s="7" t="s">
        <v>55</v>
      </c>
      <c r="B45" s="8" t="s">
        <v>230</v>
      </c>
      <c r="C45" s="29" t="s">
        <v>201</v>
      </c>
      <c r="D45" s="42">
        <v>0</v>
      </c>
      <c r="E45" s="35">
        <f t="shared" si="0"/>
        <v>0</v>
      </c>
      <c r="F45" s="109"/>
    </row>
    <row r="46" spans="1:6" s="22" customFormat="1" ht="15.75">
      <c r="A46" s="7" t="s">
        <v>56</v>
      </c>
      <c r="B46" s="8" t="s">
        <v>231</v>
      </c>
      <c r="C46" s="34" t="s">
        <v>216</v>
      </c>
      <c r="D46" s="42">
        <v>0</v>
      </c>
      <c r="E46" s="35">
        <f t="shared" si="0"/>
        <v>0</v>
      </c>
      <c r="F46" s="109"/>
    </row>
    <row r="47" spans="1:6" s="22" customFormat="1" ht="15.75">
      <c r="A47" s="7" t="s">
        <v>57</v>
      </c>
      <c r="B47" s="8" t="s">
        <v>232</v>
      </c>
      <c r="C47" s="32" t="s">
        <v>183</v>
      </c>
      <c r="D47" s="42">
        <v>0</v>
      </c>
      <c r="E47" s="35">
        <f t="shared" si="0"/>
        <v>0</v>
      </c>
      <c r="F47" s="109"/>
    </row>
    <row r="48" spans="1:6" s="22" customFormat="1" ht="15.75">
      <c r="A48" s="7" t="s">
        <v>58</v>
      </c>
      <c r="B48" s="8" t="s">
        <v>233</v>
      </c>
      <c r="C48" s="34" t="s">
        <v>216</v>
      </c>
      <c r="D48" s="42">
        <v>0</v>
      </c>
      <c r="E48" s="35">
        <f t="shared" si="0"/>
        <v>0</v>
      </c>
      <c r="F48" s="109"/>
    </row>
    <row r="49" spans="1:6" s="22" customFormat="1" ht="15.75">
      <c r="A49" s="7" t="s">
        <v>59</v>
      </c>
      <c r="B49" s="8" t="s">
        <v>234</v>
      </c>
      <c r="C49" s="32" t="s">
        <v>183</v>
      </c>
      <c r="D49" s="42">
        <v>0</v>
      </c>
      <c r="E49" s="35">
        <f t="shared" si="0"/>
        <v>0</v>
      </c>
      <c r="F49" s="109"/>
    </row>
    <row r="50" spans="1:6" s="22" customFormat="1" ht="15.75">
      <c r="A50" s="7" t="s">
        <v>60</v>
      </c>
      <c r="B50" s="8" t="s">
        <v>235</v>
      </c>
      <c r="C50" s="28" t="s">
        <v>187</v>
      </c>
      <c r="D50" s="42">
        <v>0</v>
      </c>
      <c r="E50" s="35">
        <f t="shared" si="0"/>
        <v>0</v>
      </c>
      <c r="F50" s="109"/>
    </row>
    <row r="51" spans="1:6" s="22" customFormat="1" ht="15.75">
      <c r="A51" s="7" t="s">
        <v>61</v>
      </c>
      <c r="B51" s="8" t="s">
        <v>236</v>
      </c>
      <c r="C51" s="34" t="s">
        <v>216</v>
      </c>
      <c r="D51" s="42">
        <v>0</v>
      </c>
      <c r="E51" s="35">
        <f t="shared" si="0"/>
        <v>0</v>
      </c>
      <c r="F51" s="109"/>
    </row>
    <row r="52" spans="1:6" s="22" customFormat="1" ht="15.75">
      <c r="A52" s="7" t="s">
        <v>62</v>
      </c>
      <c r="B52" s="8" t="s">
        <v>237</v>
      </c>
      <c r="C52" s="28" t="s">
        <v>187</v>
      </c>
      <c r="D52" s="42">
        <v>0</v>
      </c>
      <c r="E52" s="35">
        <f t="shared" si="0"/>
        <v>0</v>
      </c>
      <c r="F52" s="109"/>
    </row>
    <row r="53" spans="1:6" s="22" customFormat="1" ht="15.75">
      <c r="A53" s="7" t="s">
        <v>63</v>
      </c>
      <c r="B53" s="8" t="s">
        <v>238</v>
      </c>
      <c r="C53" s="33" t="s">
        <v>190</v>
      </c>
      <c r="D53" s="42">
        <v>0</v>
      </c>
      <c r="E53" s="35">
        <f t="shared" si="0"/>
        <v>0</v>
      </c>
      <c r="F53" s="109"/>
    </row>
    <row r="54" spans="1:6" s="22" customFormat="1" ht="15.75">
      <c r="A54" s="7" t="s">
        <v>64</v>
      </c>
      <c r="B54" s="8" t="s">
        <v>239</v>
      </c>
      <c r="C54" s="27" t="s">
        <v>185</v>
      </c>
      <c r="D54" s="42">
        <v>0</v>
      </c>
      <c r="E54" s="35">
        <f t="shared" si="0"/>
        <v>0</v>
      </c>
      <c r="F54" s="109"/>
    </row>
    <row r="55" spans="1:6">
      <c r="A55" s="7" t="s">
        <v>65</v>
      </c>
      <c r="B55" s="8" t="s">
        <v>240</v>
      </c>
      <c r="C55" s="28" t="s">
        <v>187</v>
      </c>
      <c r="D55" s="42">
        <v>0</v>
      </c>
      <c r="E55" s="35">
        <f t="shared" si="0"/>
        <v>0</v>
      </c>
      <c r="F55" s="108"/>
    </row>
    <row r="56" spans="1:6">
      <c r="A56" s="7" t="s">
        <v>66</v>
      </c>
      <c r="B56" s="8" t="s">
        <v>241</v>
      </c>
      <c r="C56" s="32" t="s">
        <v>183</v>
      </c>
      <c r="D56" s="42">
        <v>0</v>
      </c>
      <c r="E56" s="35">
        <f t="shared" si="0"/>
        <v>0</v>
      </c>
      <c r="F56" s="108"/>
    </row>
    <row r="57" spans="1:6">
      <c r="A57" s="7" t="s">
        <v>67</v>
      </c>
      <c r="B57" s="8" t="s">
        <v>242</v>
      </c>
      <c r="C57" s="27" t="s">
        <v>185</v>
      </c>
      <c r="D57" s="42">
        <v>0</v>
      </c>
      <c r="E57" s="35">
        <f t="shared" si="0"/>
        <v>0</v>
      </c>
      <c r="F57" s="108"/>
    </row>
    <row r="58" spans="1:6">
      <c r="A58" s="7" t="s">
        <v>68</v>
      </c>
      <c r="B58" s="8" t="s">
        <v>243</v>
      </c>
      <c r="C58" s="33" t="s">
        <v>190</v>
      </c>
      <c r="D58" s="42">
        <v>0</v>
      </c>
      <c r="E58" s="35">
        <f t="shared" si="0"/>
        <v>0</v>
      </c>
      <c r="F58" s="108"/>
    </row>
    <row r="59" spans="1:6">
      <c r="A59" s="7" t="s">
        <v>69</v>
      </c>
      <c r="B59" s="8" t="s">
        <v>244</v>
      </c>
      <c r="C59" s="33" t="s">
        <v>190</v>
      </c>
      <c r="D59" s="42">
        <v>0</v>
      </c>
      <c r="E59" s="35">
        <f t="shared" si="0"/>
        <v>0</v>
      </c>
      <c r="F59" s="108"/>
    </row>
    <row r="60" spans="1:6">
      <c r="A60" s="7" t="s">
        <v>70</v>
      </c>
      <c r="B60" s="8" t="s">
        <v>245</v>
      </c>
      <c r="C60" s="34" t="s">
        <v>216</v>
      </c>
      <c r="D60" s="42">
        <v>0</v>
      </c>
      <c r="E60" s="35">
        <f t="shared" si="0"/>
        <v>0</v>
      </c>
      <c r="F60" s="108"/>
    </row>
    <row r="61" spans="1:6">
      <c r="A61" s="7" t="s">
        <v>71</v>
      </c>
      <c r="B61" s="8" t="s">
        <v>246</v>
      </c>
      <c r="C61" s="26" t="s">
        <v>181</v>
      </c>
      <c r="D61" s="42">
        <v>0</v>
      </c>
      <c r="E61" s="35">
        <f t="shared" si="0"/>
        <v>0</v>
      </c>
      <c r="F61" s="108"/>
    </row>
    <row r="62" spans="1:6">
      <c r="A62" s="7" t="s">
        <v>72</v>
      </c>
      <c r="B62" s="8" t="s">
        <v>247</v>
      </c>
      <c r="C62" s="27" t="s">
        <v>185</v>
      </c>
      <c r="D62" s="42">
        <v>0</v>
      </c>
      <c r="E62" s="35">
        <f t="shared" si="0"/>
        <v>0</v>
      </c>
      <c r="F62" s="108"/>
    </row>
    <row r="63" spans="1:6">
      <c r="A63" s="7" t="s">
        <v>73</v>
      </c>
      <c r="B63" s="8" t="s">
        <v>248</v>
      </c>
      <c r="C63" s="28" t="s">
        <v>187</v>
      </c>
      <c r="D63" s="42">
        <v>0</v>
      </c>
      <c r="E63" s="35">
        <f t="shared" si="0"/>
        <v>0</v>
      </c>
      <c r="F63" s="108"/>
    </row>
    <row r="64" spans="1:6">
      <c r="A64" s="7" t="s">
        <v>74</v>
      </c>
      <c r="B64" s="8" t="s">
        <v>249</v>
      </c>
      <c r="C64" s="33" t="s">
        <v>190</v>
      </c>
      <c r="D64" s="42">
        <v>0</v>
      </c>
      <c r="E64" s="35">
        <f t="shared" si="0"/>
        <v>0</v>
      </c>
      <c r="F64" s="108"/>
    </row>
    <row r="65" spans="1:6">
      <c r="A65" s="7" t="s">
        <v>75</v>
      </c>
      <c r="B65" s="8" t="s">
        <v>250</v>
      </c>
      <c r="C65" s="27" t="s">
        <v>185</v>
      </c>
      <c r="D65" s="42">
        <v>0</v>
      </c>
      <c r="E65" s="35">
        <f t="shared" si="0"/>
        <v>0</v>
      </c>
      <c r="F65" s="108"/>
    </row>
    <row r="66" spans="1:6">
      <c r="A66" s="7" t="s">
        <v>76</v>
      </c>
      <c r="B66" s="8" t="s">
        <v>251</v>
      </c>
      <c r="C66" s="27" t="s">
        <v>185</v>
      </c>
      <c r="D66" s="42">
        <v>0</v>
      </c>
      <c r="E66" s="35">
        <f t="shared" si="0"/>
        <v>0</v>
      </c>
      <c r="F66" s="108"/>
    </row>
    <row r="67" spans="1:6">
      <c r="A67" s="7" t="s">
        <v>77</v>
      </c>
      <c r="B67" s="8" t="s">
        <v>252</v>
      </c>
      <c r="C67" s="26" t="s">
        <v>181</v>
      </c>
      <c r="D67" s="42">
        <v>0</v>
      </c>
      <c r="E67" s="35">
        <f t="shared" ref="E67:E130" si="1">D67</f>
        <v>0</v>
      </c>
      <c r="F67" s="108"/>
    </row>
    <row r="68" spans="1:6">
      <c r="A68" s="7" t="s">
        <v>78</v>
      </c>
      <c r="B68" s="8" t="s">
        <v>253</v>
      </c>
      <c r="C68" s="33" t="s">
        <v>190</v>
      </c>
      <c r="D68" s="42">
        <v>0</v>
      </c>
      <c r="E68" s="35">
        <f t="shared" si="1"/>
        <v>0</v>
      </c>
      <c r="F68" s="108"/>
    </row>
    <row r="69" spans="1:6">
      <c r="A69" s="7" t="s">
        <v>79</v>
      </c>
      <c r="B69" s="8" t="s">
        <v>254</v>
      </c>
      <c r="C69" s="28" t="s">
        <v>187</v>
      </c>
      <c r="D69" s="42">
        <v>0</v>
      </c>
      <c r="E69" s="35">
        <f t="shared" si="1"/>
        <v>0</v>
      </c>
      <c r="F69" s="108"/>
    </row>
    <row r="70" spans="1:6">
      <c r="A70" s="7" t="s">
        <v>80</v>
      </c>
      <c r="B70" s="8" t="s">
        <v>255</v>
      </c>
      <c r="C70" s="26" t="s">
        <v>181</v>
      </c>
      <c r="D70" s="42">
        <v>0</v>
      </c>
      <c r="E70" s="35">
        <f t="shared" si="1"/>
        <v>0</v>
      </c>
      <c r="F70" s="108"/>
    </row>
    <row r="71" spans="1:6">
      <c r="A71" s="7" t="s">
        <v>81</v>
      </c>
      <c r="B71" s="8" t="s">
        <v>256</v>
      </c>
      <c r="C71" s="29" t="s">
        <v>201</v>
      </c>
      <c r="D71" s="42">
        <v>0</v>
      </c>
      <c r="E71" s="35">
        <f t="shared" si="1"/>
        <v>0</v>
      </c>
      <c r="F71" s="108"/>
    </row>
    <row r="72" spans="1:6">
      <c r="A72" s="7" t="s">
        <v>82</v>
      </c>
      <c r="B72" s="8" t="s">
        <v>257</v>
      </c>
      <c r="C72" s="34" t="s">
        <v>216</v>
      </c>
      <c r="D72" s="42">
        <v>0</v>
      </c>
      <c r="E72" s="35">
        <f t="shared" si="1"/>
        <v>0</v>
      </c>
      <c r="F72" s="108"/>
    </row>
    <row r="73" spans="1:6">
      <c r="A73" s="7" t="s">
        <v>83</v>
      </c>
      <c r="B73" s="8" t="s">
        <v>258</v>
      </c>
      <c r="C73" s="33" t="s">
        <v>190</v>
      </c>
      <c r="D73" s="42">
        <v>0</v>
      </c>
      <c r="E73" s="35">
        <f t="shared" si="1"/>
        <v>0</v>
      </c>
      <c r="F73" s="108"/>
    </row>
    <row r="74" spans="1:6">
      <c r="A74" s="7" t="s">
        <v>84</v>
      </c>
      <c r="B74" s="8" t="s">
        <v>259</v>
      </c>
      <c r="C74" s="34" t="s">
        <v>216</v>
      </c>
      <c r="D74" s="42">
        <v>0</v>
      </c>
      <c r="E74" s="35">
        <f t="shared" si="1"/>
        <v>0</v>
      </c>
      <c r="F74" s="108"/>
    </row>
    <row r="75" spans="1:6">
      <c r="A75" s="7" t="s">
        <v>85</v>
      </c>
      <c r="B75" s="8" t="s">
        <v>260</v>
      </c>
      <c r="C75" s="26" t="s">
        <v>181</v>
      </c>
      <c r="D75" s="42">
        <v>0</v>
      </c>
      <c r="E75" s="35">
        <f t="shared" si="1"/>
        <v>0</v>
      </c>
      <c r="F75" s="108"/>
    </row>
    <row r="76" spans="1:6">
      <c r="A76" s="7" t="s">
        <v>86</v>
      </c>
      <c r="B76" s="8" t="s">
        <v>261</v>
      </c>
      <c r="C76" s="27" t="s">
        <v>185</v>
      </c>
      <c r="D76" s="42">
        <v>0</v>
      </c>
      <c r="E76" s="35">
        <f t="shared" si="1"/>
        <v>0</v>
      </c>
      <c r="F76" s="108"/>
    </row>
    <row r="77" spans="1:6">
      <c r="A77" s="24" t="s">
        <v>87</v>
      </c>
      <c r="B77" s="8" t="s">
        <v>262</v>
      </c>
      <c r="C77" s="32" t="s">
        <v>183</v>
      </c>
      <c r="D77" s="42">
        <v>0</v>
      </c>
      <c r="E77" s="35">
        <f t="shared" si="1"/>
        <v>0</v>
      </c>
      <c r="F77" s="108"/>
    </row>
    <row r="78" spans="1:6">
      <c r="A78" s="7" t="s">
        <v>88</v>
      </c>
      <c r="B78" s="8" t="s">
        <v>263</v>
      </c>
      <c r="C78" s="26" t="s">
        <v>181</v>
      </c>
      <c r="D78" s="42">
        <v>0</v>
      </c>
      <c r="E78" s="35">
        <f t="shared" si="1"/>
        <v>0</v>
      </c>
      <c r="F78" s="108"/>
    </row>
    <row r="79" spans="1:6">
      <c r="A79" s="7" t="s">
        <v>89</v>
      </c>
      <c r="B79" s="8" t="s">
        <v>264</v>
      </c>
      <c r="C79" s="33" t="s">
        <v>190</v>
      </c>
      <c r="D79" s="42">
        <v>0</v>
      </c>
      <c r="E79" s="35">
        <f t="shared" si="1"/>
        <v>0</v>
      </c>
      <c r="F79" s="108"/>
    </row>
    <row r="80" spans="1:6">
      <c r="A80" s="7" t="s">
        <v>90</v>
      </c>
      <c r="B80" s="8" t="s">
        <v>265</v>
      </c>
      <c r="C80" s="27" t="s">
        <v>185</v>
      </c>
      <c r="D80" s="42">
        <v>0</v>
      </c>
      <c r="E80" s="35">
        <f t="shared" si="1"/>
        <v>0</v>
      </c>
      <c r="F80" s="108"/>
    </row>
    <row r="81" spans="1:6">
      <c r="A81" s="7" t="s">
        <v>91</v>
      </c>
      <c r="B81" s="8" t="s">
        <v>266</v>
      </c>
      <c r="C81" s="27" t="s">
        <v>185</v>
      </c>
      <c r="D81" s="42">
        <v>0</v>
      </c>
      <c r="E81" s="35">
        <f t="shared" si="1"/>
        <v>0</v>
      </c>
      <c r="F81" s="108"/>
    </row>
    <row r="82" spans="1:6">
      <c r="A82" s="7" t="s">
        <v>92</v>
      </c>
      <c r="B82" s="8" t="s">
        <v>267</v>
      </c>
      <c r="C82" s="29" t="s">
        <v>201</v>
      </c>
      <c r="D82" s="42">
        <v>0</v>
      </c>
      <c r="E82" s="35">
        <f t="shared" si="1"/>
        <v>0</v>
      </c>
      <c r="F82" s="108"/>
    </row>
    <row r="83" spans="1:6">
      <c r="A83" s="7" t="s">
        <v>93</v>
      </c>
      <c r="B83" s="8" t="s">
        <v>268</v>
      </c>
      <c r="C83" s="34" t="s">
        <v>216</v>
      </c>
      <c r="D83" s="42">
        <v>0</v>
      </c>
      <c r="E83" s="35">
        <f t="shared" si="1"/>
        <v>0</v>
      </c>
      <c r="F83" s="108"/>
    </row>
    <row r="84" spans="1:6">
      <c r="A84" s="7" t="s">
        <v>94</v>
      </c>
      <c r="B84" s="8" t="s">
        <v>269</v>
      </c>
      <c r="C84" s="32" t="s">
        <v>183</v>
      </c>
      <c r="D84" s="42">
        <v>0</v>
      </c>
      <c r="E84" s="35">
        <f t="shared" si="1"/>
        <v>0</v>
      </c>
      <c r="F84" s="108"/>
    </row>
    <row r="85" spans="1:6">
      <c r="A85" s="7" t="s">
        <v>95</v>
      </c>
      <c r="B85" s="8" t="s">
        <v>270</v>
      </c>
      <c r="C85" s="28" t="s">
        <v>187</v>
      </c>
      <c r="D85" s="42">
        <v>0</v>
      </c>
      <c r="E85" s="35">
        <f t="shared" si="1"/>
        <v>0</v>
      </c>
      <c r="F85" s="108"/>
    </row>
    <row r="86" spans="1:6">
      <c r="A86" s="7" t="s">
        <v>96</v>
      </c>
      <c r="B86" s="8" t="s">
        <v>271</v>
      </c>
      <c r="C86" s="34" t="s">
        <v>216</v>
      </c>
      <c r="D86" s="42">
        <v>0</v>
      </c>
      <c r="E86" s="35">
        <f t="shared" si="1"/>
        <v>0</v>
      </c>
      <c r="F86" s="108"/>
    </row>
    <row r="87" spans="1:6">
      <c r="A87" s="7" t="s">
        <v>97</v>
      </c>
      <c r="B87" s="8" t="s">
        <v>272</v>
      </c>
      <c r="C87" s="28" t="s">
        <v>187</v>
      </c>
      <c r="D87" s="42">
        <v>0</v>
      </c>
      <c r="E87" s="35">
        <f t="shared" si="1"/>
        <v>0</v>
      </c>
      <c r="F87" s="108"/>
    </row>
    <row r="88" spans="1:6">
      <c r="A88" s="7" t="s">
        <v>98</v>
      </c>
      <c r="B88" s="8" t="s">
        <v>273</v>
      </c>
      <c r="C88" s="28" t="s">
        <v>187</v>
      </c>
      <c r="D88" s="42">
        <v>0</v>
      </c>
      <c r="E88" s="35">
        <f t="shared" si="1"/>
        <v>0</v>
      </c>
      <c r="F88" s="108"/>
    </row>
    <row r="89" spans="1:6">
      <c r="A89" s="7" t="s">
        <v>99</v>
      </c>
      <c r="B89" s="8" t="s">
        <v>274</v>
      </c>
      <c r="C89" s="29" t="s">
        <v>201</v>
      </c>
      <c r="D89" s="42">
        <v>37.53</v>
      </c>
      <c r="E89" s="35">
        <f t="shared" si="1"/>
        <v>37.53</v>
      </c>
      <c r="F89" s="108" t="s">
        <v>420</v>
      </c>
    </row>
    <row r="90" spans="1:6">
      <c r="A90" s="7" t="s">
        <v>100</v>
      </c>
      <c r="B90" s="8" t="s">
        <v>275</v>
      </c>
      <c r="C90" s="26" t="s">
        <v>181</v>
      </c>
      <c r="D90" s="42">
        <v>0</v>
      </c>
      <c r="E90" s="35">
        <f t="shared" si="1"/>
        <v>0</v>
      </c>
      <c r="F90" s="108"/>
    </row>
    <row r="91" spans="1:6">
      <c r="A91" s="7" t="s">
        <v>101</v>
      </c>
      <c r="B91" s="8" t="s">
        <v>276</v>
      </c>
      <c r="C91" s="33" t="s">
        <v>190</v>
      </c>
      <c r="D91" s="42">
        <v>0</v>
      </c>
      <c r="E91" s="35">
        <f t="shared" si="1"/>
        <v>0</v>
      </c>
      <c r="F91" s="108"/>
    </row>
    <row r="92" spans="1:6">
      <c r="A92" s="7" t="s">
        <v>102</v>
      </c>
      <c r="B92" s="8" t="s">
        <v>277</v>
      </c>
      <c r="C92" s="28" t="s">
        <v>187</v>
      </c>
      <c r="D92" s="42">
        <v>0</v>
      </c>
      <c r="E92" s="35">
        <f t="shared" si="1"/>
        <v>0</v>
      </c>
      <c r="F92" s="108"/>
    </row>
    <row r="93" spans="1:6" s="23" customFormat="1" ht="15.75">
      <c r="A93" s="7" t="s">
        <v>103</v>
      </c>
      <c r="B93" s="8" t="s">
        <v>278</v>
      </c>
      <c r="C93" s="28" t="s">
        <v>187</v>
      </c>
      <c r="D93" s="42">
        <v>0</v>
      </c>
      <c r="E93" s="35">
        <f t="shared" si="1"/>
        <v>0</v>
      </c>
      <c r="F93" s="109"/>
    </row>
    <row r="94" spans="1:6">
      <c r="A94" s="7" t="s">
        <v>104</v>
      </c>
      <c r="B94" s="8" t="s">
        <v>279</v>
      </c>
      <c r="C94" s="28" t="s">
        <v>187</v>
      </c>
      <c r="D94" s="42">
        <v>0</v>
      </c>
      <c r="E94" s="35">
        <f t="shared" si="1"/>
        <v>0</v>
      </c>
      <c r="F94" s="108"/>
    </row>
    <row r="95" spans="1:6">
      <c r="A95" s="7" t="s">
        <v>105</v>
      </c>
      <c r="B95" s="8" t="s">
        <v>280</v>
      </c>
      <c r="C95" s="27" t="s">
        <v>185</v>
      </c>
      <c r="D95" s="42">
        <v>0</v>
      </c>
      <c r="E95" s="35">
        <f t="shared" si="1"/>
        <v>0</v>
      </c>
      <c r="F95" s="108"/>
    </row>
    <row r="96" spans="1:6">
      <c r="A96" s="7" t="s">
        <v>106</v>
      </c>
      <c r="B96" s="8" t="s">
        <v>281</v>
      </c>
      <c r="C96" s="27" t="s">
        <v>185</v>
      </c>
      <c r="D96" s="42">
        <v>0</v>
      </c>
      <c r="E96" s="35">
        <f t="shared" si="1"/>
        <v>0</v>
      </c>
      <c r="F96" s="108"/>
    </row>
    <row r="97" spans="1:6">
      <c r="A97" s="7" t="s">
        <v>107</v>
      </c>
      <c r="B97" s="8" t="s">
        <v>282</v>
      </c>
      <c r="C97" s="26" t="s">
        <v>181</v>
      </c>
      <c r="D97" s="42">
        <v>0</v>
      </c>
      <c r="E97" s="35">
        <f t="shared" si="1"/>
        <v>0</v>
      </c>
      <c r="F97" s="108"/>
    </row>
    <row r="98" spans="1:6">
      <c r="A98" s="7" t="s">
        <v>108</v>
      </c>
      <c r="B98" s="8" t="s">
        <v>283</v>
      </c>
      <c r="C98" s="33" t="s">
        <v>190</v>
      </c>
      <c r="D98" s="42">
        <v>0</v>
      </c>
      <c r="E98" s="35">
        <f t="shared" si="1"/>
        <v>0</v>
      </c>
      <c r="F98" s="108"/>
    </row>
    <row r="99" spans="1:6">
      <c r="A99" s="7" t="s">
        <v>109</v>
      </c>
      <c r="B99" s="8" t="s">
        <v>284</v>
      </c>
      <c r="C99" s="33" t="s">
        <v>190</v>
      </c>
      <c r="D99" s="42">
        <v>0</v>
      </c>
      <c r="E99" s="35">
        <f t="shared" si="1"/>
        <v>0</v>
      </c>
      <c r="F99" s="108"/>
    </row>
    <row r="100" spans="1:6">
      <c r="A100" s="7" t="s">
        <v>110</v>
      </c>
      <c r="B100" s="8" t="s">
        <v>285</v>
      </c>
      <c r="C100" s="32" t="s">
        <v>183</v>
      </c>
      <c r="D100" s="42">
        <v>0</v>
      </c>
      <c r="E100" s="35">
        <f t="shared" si="1"/>
        <v>0</v>
      </c>
      <c r="F100" s="108"/>
    </row>
    <row r="101" spans="1:6">
      <c r="A101" s="7" t="s">
        <v>111</v>
      </c>
      <c r="B101" s="8" t="s">
        <v>286</v>
      </c>
      <c r="C101" s="28" t="s">
        <v>187</v>
      </c>
      <c r="D101" s="42">
        <v>0</v>
      </c>
      <c r="E101" s="35">
        <f t="shared" si="1"/>
        <v>0</v>
      </c>
      <c r="F101" s="108"/>
    </row>
    <row r="102" spans="1:6">
      <c r="A102" s="7" t="s">
        <v>112</v>
      </c>
      <c r="B102" s="8" t="s">
        <v>287</v>
      </c>
      <c r="C102" s="27" t="s">
        <v>185</v>
      </c>
      <c r="D102" s="42">
        <v>0</v>
      </c>
      <c r="E102" s="35">
        <f t="shared" si="1"/>
        <v>0</v>
      </c>
      <c r="F102" s="108"/>
    </row>
    <row r="103" spans="1:6">
      <c r="A103" s="7" t="s">
        <v>113</v>
      </c>
      <c r="B103" s="8" t="s">
        <v>288</v>
      </c>
      <c r="C103" s="27" t="s">
        <v>185</v>
      </c>
      <c r="D103" s="42">
        <v>0</v>
      </c>
      <c r="E103" s="35">
        <f t="shared" si="1"/>
        <v>0</v>
      </c>
      <c r="F103" s="108"/>
    </row>
    <row r="104" spans="1:6">
      <c r="A104" s="7" t="s">
        <v>114</v>
      </c>
      <c r="B104" s="8" t="s">
        <v>289</v>
      </c>
      <c r="C104" s="29" t="s">
        <v>201</v>
      </c>
      <c r="D104" s="42">
        <v>0</v>
      </c>
      <c r="E104" s="35">
        <f t="shared" si="1"/>
        <v>0</v>
      </c>
      <c r="F104" s="108"/>
    </row>
    <row r="105" spans="1:6">
      <c r="A105" s="7" t="s">
        <v>115</v>
      </c>
      <c r="B105" s="8" t="s">
        <v>290</v>
      </c>
      <c r="C105" s="28" t="s">
        <v>187</v>
      </c>
      <c r="D105" s="42">
        <v>0</v>
      </c>
      <c r="E105" s="35">
        <f t="shared" si="1"/>
        <v>0</v>
      </c>
      <c r="F105" s="108"/>
    </row>
    <row r="106" spans="1:6">
      <c r="A106" s="7" t="s">
        <v>116</v>
      </c>
      <c r="B106" s="8" t="s">
        <v>291</v>
      </c>
      <c r="C106" s="32" t="s">
        <v>183</v>
      </c>
      <c r="D106" s="42">
        <v>0</v>
      </c>
      <c r="E106" s="35">
        <f t="shared" si="1"/>
        <v>0</v>
      </c>
      <c r="F106" s="108"/>
    </row>
    <row r="107" spans="1:6">
      <c r="A107" s="7" t="s">
        <v>117</v>
      </c>
      <c r="B107" s="8" t="s">
        <v>292</v>
      </c>
      <c r="C107" s="28" t="s">
        <v>187</v>
      </c>
      <c r="D107" s="42">
        <v>0</v>
      </c>
      <c r="E107" s="35">
        <f t="shared" si="1"/>
        <v>0</v>
      </c>
      <c r="F107" s="108"/>
    </row>
    <row r="108" spans="1:6">
      <c r="A108" s="7" t="s">
        <v>118</v>
      </c>
      <c r="B108" s="8" t="s">
        <v>293</v>
      </c>
      <c r="C108" s="34" t="s">
        <v>216</v>
      </c>
      <c r="D108" s="42">
        <v>0</v>
      </c>
      <c r="E108" s="35">
        <f t="shared" si="1"/>
        <v>0</v>
      </c>
      <c r="F108" s="108"/>
    </row>
    <row r="109" spans="1:6">
      <c r="A109" s="7" t="s">
        <v>119</v>
      </c>
      <c r="B109" s="8" t="s">
        <v>294</v>
      </c>
      <c r="C109" s="27" t="s">
        <v>185</v>
      </c>
      <c r="D109" s="42">
        <v>0</v>
      </c>
      <c r="E109" s="35">
        <f t="shared" si="1"/>
        <v>0</v>
      </c>
      <c r="F109" s="108"/>
    </row>
    <row r="110" spans="1:6">
      <c r="A110" s="7" t="s">
        <v>120</v>
      </c>
      <c r="B110" s="8" t="s">
        <v>295</v>
      </c>
      <c r="C110" s="33" t="s">
        <v>190</v>
      </c>
      <c r="D110" s="42">
        <v>0</v>
      </c>
      <c r="E110" s="35">
        <f t="shared" si="1"/>
        <v>0</v>
      </c>
      <c r="F110" s="108"/>
    </row>
    <row r="111" spans="1:6">
      <c r="A111" s="7" t="s">
        <v>121</v>
      </c>
      <c r="B111" s="8" t="s">
        <v>296</v>
      </c>
      <c r="C111" s="26" t="s">
        <v>181</v>
      </c>
      <c r="D111" s="42">
        <v>0</v>
      </c>
      <c r="E111" s="35">
        <f t="shared" si="1"/>
        <v>0</v>
      </c>
      <c r="F111" s="108"/>
    </row>
    <row r="112" spans="1:6">
      <c r="A112" s="7" t="s">
        <v>122</v>
      </c>
      <c r="B112" s="8" t="s">
        <v>297</v>
      </c>
      <c r="C112" s="26" t="s">
        <v>181</v>
      </c>
      <c r="D112" s="42">
        <v>0</v>
      </c>
      <c r="E112" s="35">
        <f t="shared" si="1"/>
        <v>0</v>
      </c>
      <c r="F112" s="108"/>
    </row>
    <row r="113" spans="1:6">
      <c r="A113" s="7" t="s">
        <v>123</v>
      </c>
      <c r="B113" s="8" t="s">
        <v>298</v>
      </c>
      <c r="C113" s="32" t="s">
        <v>183</v>
      </c>
      <c r="D113" s="42">
        <v>0</v>
      </c>
      <c r="E113" s="35">
        <f t="shared" si="1"/>
        <v>0</v>
      </c>
      <c r="F113" s="108"/>
    </row>
    <row r="114" spans="1:6">
      <c r="A114" s="7" t="s">
        <v>124</v>
      </c>
      <c r="B114" s="8" t="s">
        <v>299</v>
      </c>
      <c r="C114" s="29" t="s">
        <v>201</v>
      </c>
      <c r="D114" s="42">
        <v>0</v>
      </c>
      <c r="E114" s="35">
        <f t="shared" si="1"/>
        <v>0</v>
      </c>
      <c r="F114" s="108"/>
    </row>
    <row r="115" spans="1:6">
      <c r="A115" s="7" t="s">
        <v>125</v>
      </c>
      <c r="B115" s="8" t="s">
        <v>300</v>
      </c>
      <c r="C115" s="33" t="s">
        <v>190</v>
      </c>
      <c r="D115" s="42">
        <v>0</v>
      </c>
      <c r="E115" s="35">
        <f t="shared" si="1"/>
        <v>0</v>
      </c>
      <c r="F115" s="108"/>
    </row>
    <row r="116" spans="1:6">
      <c r="A116" s="7" t="s">
        <v>126</v>
      </c>
      <c r="B116" s="8" t="s">
        <v>301</v>
      </c>
      <c r="C116" s="27" t="s">
        <v>185</v>
      </c>
      <c r="D116" s="42">
        <v>0</v>
      </c>
      <c r="E116" s="35">
        <f t="shared" si="1"/>
        <v>0</v>
      </c>
      <c r="F116" s="108"/>
    </row>
    <row r="117" spans="1:6">
      <c r="A117" s="7" t="s">
        <v>127</v>
      </c>
      <c r="B117" s="8" t="s">
        <v>302</v>
      </c>
      <c r="C117" s="34" t="s">
        <v>216</v>
      </c>
      <c r="D117" s="42">
        <v>0</v>
      </c>
      <c r="E117" s="35">
        <f t="shared" si="1"/>
        <v>0</v>
      </c>
      <c r="F117" s="108"/>
    </row>
    <row r="118" spans="1:6">
      <c r="A118" s="7" t="s">
        <v>128</v>
      </c>
      <c r="B118" s="8" t="s">
        <v>303</v>
      </c>
      <c r="C118" s="26" t="s">
        <v>181</v>
      </c>
      <c r="D118" s="42">
        <v>0</v>
      </c>
      <c r="E118" s="35">
        <f t="shared" si="1"/>
        <v>0</v>
      </c>
      <c r="F118" s="108"/>
    </row>
    <row r="119" spans="1:6">
      <c r="A119" s="7" t="s">
        <v>129</v>
      </c>
      <c r="B119" s="8" t="s">
        <v>304</v>
      </c>
      <c r="C119" s="34" t="s">
        <v>216</v>
      </c>
      <c r="D119" s="42">
        <v>0</v>
      </c>
      <c r="E119" s="35">
        <f t="shared" si="1"/>
        <v>0</v>
      </c>
      <c r="F119" s="108"/>
    </row>
    <row r="120" spans="1:6">
      <c r="A120" s="7" t="s">
        <v>130</v>
      </c>
      <c r="B120" s="8" t="s">
        <v>305</v>
      </c>
      <c r="C120" s="32" t="s">
        <v>183</v>
      </c>
      <c r="D120" s="42">
        <v>0</v>
      </c>
      <c r="E120" s="35">
        <f t="shared" si="1"/>
        <v>0</v>
      </c>
      <c r="F120" s="108"/>
    </row>
    <row r="121" spans="1:6">
      <c r="A121" s="7" t="s">
        <v>131</v>
      </c>
      <c r="B121" s="8" t="s">
        <v>306</v>
      </c>
      <c r="C121" s="27" t="s">
        <v>185</v>
      </c>
      <c r="D121" s="42">
        <v>0</v>
      </c>
      <c r="E121" s="35">
        <f t="shared" si="1"/>
        <v>0</v>
      </c>
      <c r="F121" s="108"/>
    </row>
    <row r="122" spans="1:6">
      <c r="A122" s="7" t="s">
        <v>132</v>
      </c>
      <c r="B122" s="8" t="s">
        <v>307</v>
      </c>
      <c r="C122" s="33" t="s">
        <v>190</v>
      </c>
      <c r="D122" s="42">
        <v>0</v>
      </c>
      <c r="E122" s="35">
        <f t="shared" si="1"/>
        <v>0</v>
      </c>
      <c r="F122" s="108"/>
    </row>
    <row r="123" spans="1:6">
      <c r="A123" s="7" t="s">
        <v>133</v>
      </c>
      <c r="B123" s="8" t="s">
        <v>308</v>
      </c>
      <c r="C123" s="33" t="s">
        <v>190</v>
      </c>
      <c r="D123" s="42">
        <v>0</v>
      </c>
      <c r="E123" s="35">
        <f t="shared" si="1"/>
        <v>0</v>
      </c>
      <c r="F123" s="108"/>
    </row>
    <row r="124" spans="1:6">
      <c r="A124" s="7" t="s">
        <v>134</v>
      </c>
      <c r="B124" s="8" t="s">
        <v>309</v>
      </c>
      <c r="C124" s="26" t="s">
        <v>181</v>
      </c>
      <c r="D124" s="42">
        <v>0</v>
      </c>
      <c r="E124" s="35">
        <f t="shared" si="1"/>
        <v>0</v>
      </c>
      <c r="F124" s="108"/>
    </row>
    <row r="125" spans="1:6">
      <c r="A125" s="7" t="s">
        <v>135</v>
      </c>
      <c r="B125" s="8" t="s">
        <v>310</v>
      </c>
      <c r="C125" s="32" t="s">
        <v>183</v>
      </c>
      <c r="D125" s="42">
        <v>0</v>
      </c>
      <c r="E125" s="35">
        <f t="shared" si="1"/>
        <v>0</v>
      </c>
      <c r="F125" s="108"/>
    </row>
    <row r="126" spans="1:6">
      <c r="A126" s="7" t="s">
        <v>136</v>
      </c>
      <c r="B126" s="8" t="s">
        <v>311</v>
      </c>
      <c r="C126" s="29" t="s">
        <v>201</v>
      </c>
      <c r="D126" s="42">
        <v>0</v>
      </c>
      <c r="E126" s="35">
        <f t="shared" si="1"/>
        <v>0</v>
      </c>
      <c r="F126" s="108"/>
    </row>
    <row r="127" spans="1:6">
      <c r="A127" s="7" t="s">
        <v>137</v>
      </c>
      <c r="B127" s="8" t="s">
        <v>312</v>
      </c>
      <c r="C127" s="26" t="s">
        <v>181</v>
      </c>
      <c r="D127" s="42">
        <v>0</v>
      </c>
      <c r="E127" s="35">
        <f t="shared" si="1"/>
        <v>0</v>
      </c>
      <c r="F127" s="108"/>
    </row>
    <row r="128" spans="1:6">
      <c r="A128" s="7" t="s">
        <v>138</v>
      </c>
      <c r="B128" s="8" t="s">
        <v>313</v>
      </c>
      <c r="C128" s="26" t="s">
        <v>181</v>
      </c>
      <c r="D128" s="42">
        <v>0</v>
      </c>
      <c r="E128" s="35">
        <f t="shared" si="1"/>
        <v>0</v>
      </c>
      <c r="F128" s="108"/>
    </row>
    <row r="129" spans="1:6">
      <c r="A129" s="7" t="s">
        <v>139</v>
      </c>
      <c r="B129" s="8" t="s">
        <v>314</v>
      </c>
      <c r="C129" s="29" t="s">
        <v>201</v>
      </c>
      <c r="D129" s="42">
        <v>0</v>
      </c>
      <c r="E129" s="35">
        <f t="shared" si="1"/>
        <v>0</v>
      </c>
      <c r="F129" s="108"/>
    </row>
    <row r="130" spans="1:6">
      <c r="A130" s="7" t="s">
        <v>140</v>
      </c>
      <c r="B130" s="8" t="s">
        <v>315</v>
      </c>
      <c r="C130" s="32" t="s">
        <v>183</v>
      </c>
      <c r="D130" s="42">
        <v>0</v>
      </c>
      <c r="E130" s="35">
        <f t="shared" si="1"/>
        <v>0</v>
      </c>
      <c r="F130" s="108"/>
    </row>
    <row r="131" spans="1:6">
      <c r="A131" s="7" t="s">
        <v>141</v>
      </c>
      <c r="B131" s="8" t="s">
        <v>316</v>
      </c>
      <c r="C131" s="26" t="s">
        <v>181</v>
      </c>
      <c r="D131" s="42">
        <v>0</v>
      </c>
      <c r="E131" s="35">
        <f t="shared" ref="E131:E165" si="2">D131</f>
        <v>0</v>
      </c>
      <c r="F131" s="108"/>
    </row>
    <row r="132" spans="1:6">
      <c r="A132" s="7" t="s">
        <v>142</v>
      </c>
      <c r="B132" s="8" t="s">
        <v>317</v>
      </c>
      <c r="C132" s="26" t="s">
        <v>181</v>
      </c>
      <c r="D132" s="42">
        <v>0</v>
      </c>
      <c r="E132" s="35">
        <f t="shared" si="2"/>
        <v>0</v>
      </c>
      <c r="F132" s="108"/>
    </row>
    <row r="133" spans="1:6">
      <c r="A133" s="7" t="s">
        <v>143</v>
      </c>
      <c r="B133" s="8" t="s">
        <v>318</v>
      </c>
      <c r="C133" s="34" t="s">
        <v>216</v>
      </c>
      <c r="D133" s="42">
        <v>0</v>
      </c>
      <c r="E133" s="35">
        <f t="shared" si="2"/>
        <v>0</v>
      </c>
      <c r="F133" s="108"/>
    </row>
    <row r="134" spans="1:6">
      <c r="A134" s="7" t="s">
        <v>144</v>
      </c>
      <c r="B134" s="8" t="s">
        <v>319</v>
      </c>
      <c r="C134" s="29" t="s">
        <v>201</v>
      </c>
      <c r="D134" s="42">
        <v>0</v>
      </c>
      <c r="E134" s="35">
        <f t="shared" si="2"/>
        <v>0</v>
      </c>
      <c r="F134" s="108"/>
    </row>
    <row r="135" spans="1:6">
      <c r="A135" s="7" t="s">
        <v>145</v>
      </c>
      <c r="B135" s="8" t="s">
        <v>320</v>
      </c>
      <c r="C135" s="32" t="s">
        <v>183</v>
      </c>
      <c r="D135" s="42">
        <v>0</v>
      </c>
      <c r="E135" s="35">
        <f t="shared" si="2"/>
        <v>0</v>
      </c>
      <c r="F135" s="108"/>
    </row>
    <row r="136" spans="1:6">
      <c r="A136" s="7" t="s">
        <v>146</v>
      </c>
      <c r="B136" s="8" t="s">
        <v>321</v>
      </c>
      <c r="C136" s="33" t="s">
        <v>190</v>
      </c>
      <c r="D136" s="42">
        <v>0</v>
      </c>
      <c r="E136" s="35">
        <f t="shared" si="2"/>
        <v>0</v>
      </c>
      <c r="F136" s="108"/>
    </row>
    <row r="137" spans="1:6">
      <c r="A137" s="7" t="s">
        <v>147</v>
      </c>
      <c r="B137" s="8" t="s">
        <v>322</v>
      </c>
      <c r="C137" s="34" t="s">
        <v>216</v>
      </c>
      <c r="D137" s="42">
        <v>0</v>
      </c>
      <c r="E137" s="35">
        <f t="shared" si="2"/>
        <v>0</v>
      </c>
      <c r="F137" s="108"/>
    </row>
    <row r="138" spans="1:6">
      <c r="A138" s="7" t="s">
        <v>148</v>
      </c>
      <c r="B138" s="8" t="s">
        <v>323</v>
      </c>
      <c r="C138" s="32" t="s">
        <v>183</v>
      </c>
      <c r="D138" s="42">
        <v>0</v>
      </c>
      <c r="E138" s="35">
        <f t="shared" si="2"/>
        <v>0</v>
      </c>
      <c r="F138" s="108"/>
    </row>
    <row r="139" spans="1:6">
      <c r="A139" s="7" t="s">
        <v>149</v>
      </c>
      <c r="B139" s="8" t="s">
        <v>324</v>
      </c>
      <c r="C139" s="33" t="s">
        <v>190</v>
      </c>
      <c r="D139" s="42">
        <v>0</v>
      </c>
      <c r="E139" s="35">
        <f t="shared" si="2"/>
        <v>0</v>
      </c>
      <c r="F139" s="108"/>
    </row>
    <row r="140" spans="1:6">
      <c r="A140" s="7" t="s">
        <v>150</v>
      </c>
      <c r="B140" s="8" t="s">
        <v>325</v>
      </c>
      <c r="C140" s="26" t="s">
        <v>181</v>
      </c>
      <c r="D140" s="42">
        <v>0</v>
      </c>
      <c r="E140" s="35">
        <f t="shared" si="2"/>
        <v>0</v>
      </c>
      <c r="F140" s="108"/>
    </row>
    <row r="141" spans="1:6">
      <c r="A141" s="7" t="s">
        <v>151</v>
      </c>
      <c r="B141" s="8" t="s">
        <v>326</v>
      </c>
      <c r="C141" s="32" t="s">
        <v>183</v>
      </c>
      <c r="D141" s="42">
        <v>0</v>
      </c>
      <c r="E141" s="35">
        <f t="shared" si="2"/>
        <v>0</v>
      </c>
      <c r="F141" s="108"/>
    </row>
    <row r="142" spans="1:6">
      <c r="A142" s="7" t="s">
        <v>152</v>
      </c>
      <c r="B142" s="8" t="s">
        <v>327</v>
      </c>
      <c r="C142" s="28" t="s">
        <v>187</v>
      </c>
      <c r="D142" s="42">
        <v>0</v>
      </c>
      <c r="E142" s="35">
        <f t="shared" si="2"/>
        <v>0</v>
      </c>
      <c r="F142" s="108"/>
    </row>
    <row r="143" spans="1:6">
      <c r="A143" s="7" t="s">
        <v>153</v>
      </c>
      <c r="B143" s="8" t="s">
        <v>328</v>
      </c>
      <c r="C143" s="27" t="s">
        <v>185</v>
      </c>
      <c r="D143" s="42">
        <v>0</v>
      </c>
      <c r="E143" s="35">
        <f t="shared" si="2"/>
        <v>0</v>
      </c>
      <c r="F143" s="108"/>
    </row>
    <row r="144" spans="1:6">
      <c r="A144" s="7" t="s">
        <v>154</v>
      </c>
      <c r="B144" s="8" t="s">
        <v>329</v>
      </c>
      <c r="C144" s="26" t="s">
        <v>181</v>
      </c>
      <c r="D144" s="42">
        <v>0</v>
      </c>
      <c r="E144" s="35">
        <f t="shared" si="2"/>
        <v>0</v>
      </c>
      <c r="F144" s="108"/>
    </row>
    <row r="145" spans="1:6">
      <c r="A145" s="7" t="s">
        <v>155</v>
      </c>
      <c r="B145" s="8" t="s">
        <v>330</v>
      </c>
      <c r="C145" s="32" t="s">
        <v>183</v>
      </c>
      <c r="D145" s="42">
        <v>0</v>
      </c>
      <c r="E145" s="35">
        <f t="shared" si="2"/>
        <v>0</v>
      </c>
      <c r="F145" s="108"/>
    </row>
    <row r="146" spans="1:6">
      <c r="A146" s="7" t="s">
        <v>156</v>
      </c>
      <c r="B146" s="8" t="s">
        <v>331</v>
      </c>
      <c r="C146" s="29" t="s">
        <v>201</v>
      </c>
      <c r="D146" s="42">
        <v>0</v>
      </c>
      <c r="E146" s="35">
        <f t="shared" si="2"/>
        <v>0</v>
      </c>
      <c r="F146" s="108"/>
    </row>
    <row r="147" spans="1:6">
      <c r="A147" s="7" t="s">
        <v>157</v>
      </c>
      <c r="B147" s="8" t="s">
        <v>332</v>
      </c>
      <c r="C147" s="32" t="s">
        <v>183</v>
      </c>
      <c r="D147" s="42">
        <v>0</v>
      </c>
      <c r="E147" s="35">
        <f t="shared" si="2"/>
        <v>0</v>
      </c>
      <c r="F147" s="108"/>
    </row>
    <row r="148" spans="1:6">
      <c r="A148" s="7" t="s">
        <v>158</v>
      </c>
      <c r="B148" s="8" t="s">
        <v>333</v>
      </c>
      <c r="C148" s="26" t="s">
        <v>181</v>
      </c>
      <c r="D148" s="42">
        <v>0</v>
      </c>
      <c r="E148" s="35">
        <f t="shared" si="2"/>
        <v>0</v>
      </c>
      <c r="F148" s="108"/>
    </row>
    <row r="149" spans="1:6">
      <c r="A149" s="7" t="s">
        <v>159</v>
      </c>
      <c r="B149" s="8" t="s">
        <v>334</v>
      </c>
      <c r="C149" s="28" t="s">
        <v>187</v>
      </c>
      <c r="D149" s="42">
        <v>0</v>
      </c>
      <c r="E149" s="35">
        <f t="shared" si="2"/>
        <v>0</v>
      </c>
      <c r="F149" s="108"/>
    </row>
    <row r="150" spans="1:6">
      <c r="A150" s="7" t="s">
        <v>160</v>
      </c>
      <c r="B150" s="8" t="s">
        <v>335</v>
      </c>
      <c r="C150" s="27" t="s">
        <v>185</v>
      </c>
      <c r="D150" s="42">
        <v>0</v>
      </c>
      <c r="E150" s="35">
        <f t="shared" si="2"/>
        <v>0</v>
      </c>
      <c r="F150" s="108"/>
    </row>
    <row r="151" spans="1:6">
      <c r="A151" s="7" t="s">
        <v>161</v>
      </c>
      <c r="B151" s="8" t="s">
        <v>336</v>
      </c>
      <c r="C151" s="27" t="s">
        <v>185</v>
      </c>
      <c r="D151" s="42">
        <v>0</v>
      </c>
      <c r="E151" s="35">
        <f t="shared" si="2"/>
        <v>0</v>
      </c>
      <c r="F151" s="108"/>
    </row>
    <row r="152" spans="1:6">
      <c r="A152" s="7" t="s">
        <v>162</v>
      </c>
      <c r="B152" s="8" t="s">
        <v>337</v>
      </c>
      <c r="C152" s="32" t="s">
        <v>183</v>
      </c>
      <c r="D152" s="42">
        <v>0</v>
      </c>
      <c r="E152" s="35">
        <f t="shared" si="2"/>
        <v>0</v>
      </c>
      <c r="F152" s="108"/>
    </row>
    <row r="153" spans="1:6">
      <c r="A153" s="7" t="s">
        <v>163</v>
      </c>
      <c r="B153" s="8" t="s">
        <v>338</v>
      </c>
      <c r="C153" s="29" t="s">
        <v>201</v>
      </c>
      <c r="D153" s="42">
        <v>0</v>
      </c>
      <c r="E153" s="35">
        <f t="shared" si="2"/>
        <v>0</v>
      </c>
      <c r="F153" s="108"/>
    </row>
    <row r="154" spans="1:6">
      <c r="A154" s="7" t="s">
        <v>164</v>
      </c>
      <c r="B154" s="8" t="s">
        <v>339</v>
      </c>
      <c r="C154" s="27" t="s">
        <v>185</v>
      </c>
      <c r="D154" s="42">
        <v>0</v>
      </c>
      <c r="E154" s="35">
        <f t="shared" si="2"/>
        <v>0</v>
      </c>
      <c r="F154" s="108"/>
    </row>
    <row r="155" spans="1:6">
      <c r="A155" s="7" t="s">
        <v>165</v>
      </c>
      <c r="B155" s="8" t="s">
        <v>340</v>
      </c>
      <c r="C155" s="33" t="s">
        <v>190</v>
      </c>
      <c r="D155" s="42">
        <v>0</v>
      </c>
      <c r="E155" s="35">
        <f t="shared" si="2"/>
        <v>0</v>
      </c>
      <c r="F155" s="108"/>
    </row>
    <row r="156" spans="1:6">
      <c r="A156" s="7" t="s">
        <v>166</v>
      </c>
      <c r="B156" s="8" t="s">
        <v>341</v>
      </c>
      <c r="C156" s="34" t="s">
        <v>216</v>
      </c>
      <c r="D156" s="42">
        <v>0</v>
      </c>
      <c r="E156" s="35">
        <f t="shared" si="2"/>
        <v>0</v>
      </c>
      <c r="F156" s="108"/>
    </row>
    <row r="157" spans="1:6">
      <c r="A157" s="7" t="s">
        <v>167</v>
      </c>
      <c r="B157" s="8" t="s">
        <v>342</v>
      </c>
      <c r="C157" s="33" t="s">
        <v>190</v>
      </c>
      <c r="D157" s="42">
        <v>0</v>
      </c>
      <c r="E157" s="35">
        <f t="shared" si="2"/>
        <v>0</v>
      </c>
      <c r="F157" s="108"/>
    </row>
    <row r="158" spans="1:6">
      <c r="A158" s="7" t="s">
        <v>168</v>
      </c>
      <c r="B158" s="8" t="s">
        <v>343</v>
      </c>
      <c r="C158" s="29" t="s">
        <v>201</v>
      </c>
      <c r="D158" s="42">
        <v>0</v>
      </c>
      <c r="E158" s="35">
        <f t="shared" si="2"/>
        <v>0</v>
      </c>
      <c r="F158" s="108"/>
    </row>
    <row r="159" spans="1:6">
      <c r="A159" s="7" t="s">
        <v>169</v>
      </c>
      <c r="B159" s="8" t="s">
        <v>344</v>
      </c>
      <c r="C159" s="28" t="s">
        <v>187</v>
      </c>
      <c r="D159" s="42">
        <v>0</v>
      </c>
      <c r="E159" s="35">
        <f t="shared" si="2"/>
        <v>0</v>
      </c>
      <c r="F159" s="108"/>
    </row>
    <row r="160" spans="1:6">
      <c r="A160" s="7" t="s">
        <v>170</v>
      </c>
      <c r="B160" s="8" t="s">
        <v>345</v>
      </c>
      <c r="C160" s="32" t="s">
        <v>183</v>
      </c>
      <c r="D160" s="42">
        <v>0</v>
      </c>
      <c r="E160" s="35">
        <f t="shared" si="2"/>
        <v>0</v>
      </c>
      <c r="F160" s="108"/>
    </row>
    <row r="161" spans="1:6">
      <c r="A161" s="7" t="s">
        <v>171</v>
      </c>
      <c r="B161" s="8" t="s">
        <v>346</v>
      </c>
      <c r="C161" s="34" t="s">
        <v>216</v>
      </c>
      <c r="D161" s="42">
        <v>0</v>
      </c>
      <c r="E161" s="35">
        <f t="shared" si="2"/>
        <v>0</v>
      </c>
      <c r="F161" s="108"/>
    </row>
    <row r="162" spans="1:6">
      <c r="A162" s="20" t="s">
        <v>172</v>
      </c>
      <c r="B162" s="17" t="s">
        <v>347</v>
      </c>
      <c r="C162" s="26" t="s">
        <v>181</v>
      </c>
      <c r="D162" s="42">
        <v>0</v>
      </c>
      <c r="E162" s="35">
        <f t="shared" si="2"/>
        <v>0</v>
      </c>
      <c r="F162" s="108"/>
    </row>
    <row r="163" spans="1:6">
      <c r="A163" s="7" t="s">
        <v>173</v>
      </c>
      <c r="B163" s="8" t="s">
        <v>348</v>
      </c>
      <c r="C163" s="33" t="s">
        <v>190</v>
      </c>
      <c r="D163" s="42">
        <v>0</v>
      </c>
      <c r="E163" s="35">
        <f t="shared" si="2"/>
        <v>0</v>
      </c>
      <c r="F163" s="108"/>
    </row>
    <row r="164" spans="1:6">
      <c r="A164" s="7" t="s">
        <v>174</v>
      </c>
      <c r="B164" s="8" t="s">
        <v>349</v>
      </c>
      <c r="C164" s="34" t="s">
        <v>216</v>
      </c>
      <c r="D164" s="42">
        <v>2175.0300000000002</v>
      </c>
      <c r="E164" s="35">
        <f t="shared" si="2"/>
        <v>2175.0300000000002</v>
      </c>
      <c r="F164" s="108" t="s">
        <v>420</v>
      </c>
    </row>
    <row r="165" spans="1:6">
      <c r="A165" s="7" t="s">
        <v>175</v>
      </c>
      <c r="B165" s="8" t="s">
        <v>350</v>
      </c>
      <c r="C165" s="29" t="s">
        <v>201</v>
      </c>
      <c r="D165" s="42">
        <v>0</v>
      </c>
      <c r="E165" s="35">
        <f t="shared" si="2"/>
        <v>0</v>
      </c>
      <c r="F165" s="108"/>
    </row>
    <row r="166" spans="1:6">
      <c r="D166" s="14"/>
      <c r="E166" s="10"/>
    </row>
    <row r="167" spans="1:6">
      <c r="A167" s="6"/>
      <c r="B167" s="4" t="s">
        <v>351</v>
      </c>
      <c r="D167" s="25">
        <f>SUM(D2:D165)</f>
        <v>9503.4</v>
      </c>
      <c r="E167" s="25">
        <f>SUM(E2:E166)</f>
        <v>9503.4</v>
      </c>
    </row>
    <row r="168" spans="1:6">
      <c r="D168" s="10"/>
    </row>
    <row r="169" spans="1:6">
      <c r="A169" s="36"/>
      <c r="B169" s="36"/>
      <c r="C169" s="37"/>
      <c r="D169" s="36"/>
    </row>
    <row r="170" spans="1:6" s="36" customFormat="1">
      <c r="A170" s="18"/>
      <c r="B170" s="18"/>
      <c r="C170" s="30"/>
      <c r="D170" s="18"/>
      <c r="E170" s="18"/>
    </row>
  </sheetData>
  <autoFilter ref="A1:M168" xr:uid="{00000000-0009-0000-0000-000017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F999-4071-4C06-B317-CB507CA47E71}">
  <sheetPr>
    <tabColor theme="7" tint="-0.249977111117893"/>
  </sheetPr>
  <dimension ref="A1:AF173"/>
  <sheetViews>
    <sheetView zoomScale="115" zoomScaleNormal="115" workbookViewId="0">
      <pane xSplit="2" ySplit="1" topLeftCell="AA65" activePane="bottomRight" state="frozen"/>
      <selection pane="topRight" activeCell="F11" sqref="F11"/>
      <selection pane="bottomLeft" activeCell="F11" sqref="F11"/>
      <selection pane="bottomRight" activeCell="AE123" sqref="AE123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157" customWidth="1"/>
    <col min="5" max="5" width="16.42578125" style="18" customWidth="1"/>
    <col min="6" max="6" width="15.85546875" style="18" bestFit="1" customWidth="1"/>
    <col min="7" max="7" width="17.7109375" style="18" bestFit="1" customWidth="1"/>
    <col min="8" max="8" width="15.85546875" style="18" bestFit="1" customWidth="1"/>
    <col min="9" max="9" width="15.5703125" style="18" bestFit="1" customWidth="1"/>
    <col min="10" max="10" width="15.85546875" style="18" bestFit="1" customWidth="1"/>
    <col min="11" max="11" width="16" style="18" bestFit="1" customWidth="1"/>
    <col min="12" max="14" width="18.85546875" style="18" customWidth="1"/>
    <col min="15" max="15" width="16.7109375" style="92" customWidth="1"/>
    <col min="16" max="19" width="19.140625" style="18" customWidth="1"/>
    <col min="20" max="20" width="16.85546875" style="101" customWidth="1"/>
    <col min="21" max="24" width="18.140625" style="18" customWidth="1"/>
    <col min="25" max="25" width="16.42578125" style="92" customWidth="1"/>
    <col min="26" max="26" width="16.42578125" style="18" customWidth="1"/>
    <col min="27" max="27" width="14.28515625" style="18" bestFit="1" customWidth="1"/>
    <col min="28" max="28" width="14.28515625" style="18" customWidth="1"/>
    <col min="29" max="29" width="17.28515625" style="36" bestFit="1" customWidth="1"/>
    <col min="30" max="30" width="21.85546875" style="36" customWidth="1"/>
    <col min="31" max="31" width="18.42578125" style="36" customWidth="1"/>
    <col min="32" max="16384" width="9.140625" style="18"/>
  </cols>
  <sheetData>
    <row r="1" spans="1:31" ht="45" customHeight="1">
      <c r="A1" s="5" t="s">
        <v>176</v>
      </c>
      <c r="B1" s="2" t="s">
        <v>177</v>
      </c>
      <c r="C1" s="15" t="s">
        <v>178</v>
      </c>
      <c r="D1" s="148" t="s">
        <v>356</v>
      </c>
      <c r="E1" s="48" t="s">
        <v>364</v>
      </c>
      <c r="F1" s="45" t="s">
        <v>251</v>
      </c>
      <c r="G1" s="45" t="s">
        <v>428</v>
      </c>
      <c r="H1" s="45" t="s">
        <v>394</v>
      </c>
      <c r="I1" s="15" t="s">
        <v>357</v>
      </c>
      <c r="J1" s="15" t="s">
        <v>358</v>
      </c>
      <c r="K1" s="15" t="s">
        <v>423</v>
      </c>
      <c r="L1" s="81" t="s">
        <v>400</v>
      </c>
      <c r="M1" s="81" t="s">
        <v>401</v>
      </c>
      <c r="N1" s="81" t="s">
        <v>429</v>
      </c>
      <c r="O1" s="87" t="s">
        <v>411</v>
      </c>
      <c r="P1" s="47" t="s">
        <v>402</v>
      </c>
      <c r="Q1" s="47" t="s">
        <v>403</v>
      </c>
      <c r="R1" s="47" t="s">
        <v>404</v>
      </c>
      <c r="S1" s="47" t="s">
        <v>405</v>
      </c>
      <c r="T1" s="97" t="s">
        <v>412</v>
      </c>
      <c r="U1" s="85" t="s">
        <v>407</v>
      </c>
      <c r="V1" s="85" t="s">
        <v>408</v>
      </c>
      <c r="W1" s="85" t="s">
        <v>409</v>
      </c>
      <c r="X1" s="85" t="s">
        <v>430</v>
      </c>
      <c r="Y1" s="89" t="s">
        <v>413</v>
      </c>
      <c r="Z1" s="39" t="s">
        <v>431</v>
      </c>
      <c r="AA1" s="86" t="s">
        <v>355</v>
      </c>
      <c r="AB1" s="86" t="s">
        <v>424</v>
      </c>
      <c r="AC1" s="16" t="s">
        <v>179</v>
      </c>
      <c r="AD1" s="16" t="s">
        <v>352</v>
      </c>
      <c r="AE1" s="3" t="s">
        <v>382</v>
      </c>
    </row>
    <row r="2" spans="1:31">
      <c r="A2" s="7" t="s">
        <v>1</v>
      </c>
      <c r="B2" s="8" t="s">
        <v>180</v>
      </c>
      <c r="C2" s="26" t="s">
        <v>181</v>
      </c>
      <c r="D2" s="149">
        <v>430298</v>
      </c>
      <c r="E2" s="73">
        <v>30256.55</v>
      </c>
      <c r="F2" s="73"/>
      <c r="G2" s="73"/>
      <c r="H2" s="73"/>
      <c r="I2" s="73"/>
      <c r="J2" s="73"/>
      <c r="K2" s="73"/>
      <c r="L2" s="53"/>
      <c r="M2" s="53"/>
      <c r="N2" s="53"/>
      <c r="O2" s="91">
        <f t="shared" ref="O2:O11" si="0">SUM(L2:N2)</f>
        <v>0</v>
      </c>
      <c r="P2" s="73"/>
      <c r="Q2" s="73"/>
      <c r="R2" s="73"/>
      <c r="S2" s="73"/>
      <c r="T2" s="98">
        <f t="shared" ref="T2:T11" si="1">SUM(P2:S2)</f>
        <v>0</v>
      </c>
      <c r="U2" s="73"/>
      <c r="V2" s="73"/>
      <c r="W2" s="73"/>
      <c r="X2" s="73"/>
      <c r="Y2" s="94">
        <f t="shared" ref="Y2:Y11" si="2">SUM(U2:X2)</f>
        <v>0</v>
      </c>
      <c r="Z2" s="73"/>
      <c r="AA2" s="73"/>
      <c r="AB2" s="73"/>
      <c r="AC2" s="75">
        <f t="shared" ref="AC2:AC11" si="3">SUM(D2:K2)+O2+T2+SUM(Y2:AB2)</f>
        <v>460554.55</v>
      </c>
      <c r="AD2" s="76">
        <f>ALLOCATION!Z2-ORIGINAL!AC2</f>
        <v>0</v>
      </c>
      <c r="AE2" s="59"/>
    </row>
    <row r="3" spans="1:31">
      <c r="A3" s="7" t="s">
        <v>2</v>
      </c>
      <c r="B3" s="8" t="s">
        <v>182</v>
      </c>
      <c r="C3" s="32" t="s">
        <v>183</v>
      </c>
      <c r="D3" s="149">
        <v>236975</v>
      </c>
      <c r="E3" s="73">
        <v>24616.5</v>
      </c>
      <c r="F3" s="73"/>
      <c r="G3" s="73"/>
      <c r="H3" s="73"/>
      <c r="I3" s="73"/>
      <c r="J3" s="73"/>
      <c r="K3" s="73"/>
      <c r="L3" s="53"/>
      <c r="M3" s="53"/>
      <c r="N3" s="53"/>
      <c r="O3" s="91">
        <f t="shared" si="0"/>
        <v>0</v>
      </c>
      <c r="P3" s="73"/>
      <c r="Q3" s="73"/>
      <c r="R3" s="73"/>
      <c r="S3" s="73"/>
      <c r="T3" s="98">
        <f t="shared" si="1"/>
        <v>0</v>
      </c>
      <c r="U3" s="73"/>
      <c r="V3" s="73"/>
      <c r="W3" s="73"/>
      <c r="X3" s="73"/>
      <c r="Y3" s="94">
        <f t="shared" si="2"/>
        <v>0</v>
      </c>
      <c r="Z3" s="73"/>
      <c r="AA3" s="73"/>
      <c r="AB3" s="73"/>
      <c r="AC3" s="75">
        <f t="shared" si="3"/>
        <v>261591.5</v>
      </c>
      <c r="AD3" s="76">
        <f>ALLOCATION!Z3-ORIGINAL!AC3</f>
        <v>0</v>
      </c>
      <c r="AE3" s="59"/>
    </row>
    <row r="4" spans="1:31">
      <c r="A4" s="7" t="s">
        <v>4</v>
      </c>
      <c r="B4" s="8" t="s">
        <v>184</v>
      </c>
      <c r="C4" s="27" t="s">
        <v>185</v>
      </c>
      <c r="D4" s="149">
        <v>815132</v>
      </c>
      <c r="E4" s="73">
        <v>180064</v>
      </c>
      <c r="F4" s="73"/>
      <c r="G4" s="73"/>
      <c r="H4" s="73"/>
      <c r="I4" s="73"/>
      <c r="J4" s="73">
        <v>56490</v>
      </c>
      <c r="K4" s="73"/>
      <c r="L4" s="53"/>
      <c r="M4" s="53"/>
      <c r="N4" s="53"/>
      <c r="O4" s="91">
        <f t="shared" si="0"/>
        <v>0</v>
      </c>
      <c r="P4" s="73"/>
      <c r="Q4" s="73">
        <v>350000</v>
      </c>
      <c r="R4" s="73"/>
      <c r="S4" s="73"/>
      <c r="T4" s="98">
        <f t="shared" si="1"/>
        <v>350000</v>
      </c>
      <c r="U4" s="73"/>
      <c r="V4" s="73"/>
      <c r="W4" s="73"/>
      <c r="X4" s="73"/>
      <c r="Y4" s="94">
        <f t="shared" si="2"/>
        <v>0</v>
      </c>
      <c r="Z4" s="73"/>
      <c r="AA4" s="73"/>
      <c r="AB4" s="73"/>
      <c r="AC4" s="75">
        <f t="shared" si="3"/>
        <v>1401686</v>
      </c>
      <c r="AD4" s="76">
        <f>ALLOCATION!Z4-ORIGINAL!AC4</f>
        <v>0</v>
      </c>
      <c r="AE4" s="59"/>
    </row>
    <row r="5" spans="1:31">
      <c r="A5" s="24" t="s">
        <v>6</v>
      </c>
      <c r="B5" s="8" t="s">
        <v>186</v>
      </c>
      <c r="C5" s="28" t="s">
        <v>187</v>
      </c>
      <c r="D5" s="149">
        <v>598744</v>
      </c>
      <c r="E5" s="73">
        <v>110476.4</v>
      </c>
      <c r="F5" s="73"/>
      <c r="G5" s="73"/>
      <c r="H5" s="73"/>
      <c r="I5" s="73"/>
      <c r="J5" s="73"/>
      <c r="K5" s="73"/>
      <c r="L5" s="53"/>
      <c r="M5" s="53"/>
      <c r="N5" s="53"/>
      <c r="O5" s="91">
        <f t="shared" si="0"/>
        <v>0</v>
      </c>
      <c r="P5" s="73"/>
      <c r="Q5" s="73"/>
      <c r="R5" s="73"/>
      <c r="S5" s="73"/>
      <c r="T5" s="98">
        <f t="shared" si="1"/>
        <v>0</v>
      </c>
      <c r="U5" s="73"/>
      <c r="V5" s="73"/>
      <c r="W5" s="73"/>
      <c r="X5" s="73"/>
      <c r="Y5" s="94">
        <f t="shared" si="2"/>
        <v>0</v>
      </c>
      <c r="Z5" s="73"/>
      <c r="AA5" s="73"/>
      <c r="AB5" s="73"/>
      <c r="AC5" s="75">
        <f t="shared" si="3"/>
        <v>709220.4</v>
      </c>
      <c r="AD5" s="76">
        <f>ALLOCATION!Z5-ORIGINAL!AC5</f>
        <v>0</v>
      </c>
      <c r="AE5" s="59"/>
    </row>
    <row r="6" spans="1:31">
      <c r="A6" s="7" t="s">
        <v>8</v>
      </c>
      <c r="B6" s="8" t="s">
        <v>188</v>
      </c>
      <c r="C6" s="27" t="s">
        <v>185</v>
      </c>
      <c r="D6" s="149">
        <v>285108</v>
      </c>
      <c r="E6" s="73">
        <v>24006.85</v>
      </c>
      <c r="F6" s="73"/>
      <c r="G6" s="73"/>
      <c r="H6" s="73"/>
      <c r="I6" s="73"/>
      <c r="J6" s="73"/>
      <c r="K6" s="73"/>
      <c r="L6" s="53"/>
      <c r="M6" s="53"/>
      <c r="N6" s="53"/>
      <c r="O6" s="91">
        <f t="shared" si="0"/>
        <v>0</v>
      </c>
      <c r="P6" s="73"/>
      <c r="Q6" s="73"/>
      <c r="R6" s="73"/>
      <c r="S6" s="73"/>
      <c r="T6" s="98">
        <f t="shared" si="1"/>
        <v>0</v>
      </c>
      <c r="U6" s="73"/>
      <c r="V6" s="73"/>
      <c r="W6" s="73"/>
      <c r="X6" s="73"/>
      <c r="Y6" s="94">
        <f t="shared" si="2"/>
        <v>0</v>
      </c>
      <c r="Z6" s="73"/>
      <c r="AA6" s="73"/>
      <c r="AB6" s="73"/>
      <c r="AC6" s="75">
        <f t="shared" si="3"/>
        <v>309114.84999999998</v>
      </c>
      <c r="AD6" s="76">
        <f>ALLOCATION!Z6-ORIGINAL!AC6</f>
        <v>0</v>
      </c>
      <c r="AE6" s="59"/>
    </row>
    <row r="7" spans="1:31">
      <c r="A7" s="7" t="s">
        <v>10</v>
      </c>
      <c r="B7" s="8" t="s">
        <v>189</v>
      </c>
      <c r="C7" s="33" t="s">
        <v>190</v>
      </c>
      <c r="D7" s="149">
        <v>197186</v>
      </c>
      <c r="E7" s="73">
        <v>8500</v>
      </c>
      <c r="F7" s="73"/>
      <c r="G7" s="73"/>
      <c r="H7" s="73"/>
      <c r="I7" s="73"/>
      <c r="J7" s="73"/>
      <c r="K7" s="73"/>
      <c r="L7" s="53"/>
      <c r="M7" s="53"/>
      <c r="N7" s="53"/>
      <c r="O7" s="91">
        <f t="shared" si="0"/>
        <v>0</v>
      </c>
      <c r="P7" s="73"/>
      <c r="Q7" s="73"/>
      <c r="R7" s="73"/>
      <c r="S7" s="73"/>
      <c r="T7" s="98">
        <f t="shared" si="1"/>
        <v>0</v>
      </c>
      <c r="U7" s="73"/>
      <c r="V7" s="73"/>
      <c r="W7" s="73"/>
      <c r="X7" s="73"/>
      <c r="Y7" s="94">
        <f t="shared" si="2"/>
        <v>0</v>
      </c>
      <c r="Z7" s="73"/>
      <c r="AA7" s="73"/>
      <c r="AB7" s="73"/>
      <c r="AC7" s="75">
        <f t="shared" si="3"/>
        <v>205686</v>
      </c>
      <c r="AD7" s="76">
        <f>ALLOCATION!Z7-ORIGINAL!AC7</f>
        <v>0</v>
      </c>
      <c r="AE7" s="59"/>
    </row>
    <row r="8" spans="1:31">
      <c r="A8" s="7" t="s">
        <v>12</v>
      </c>
      <c r="B8" s="8" t="s">
        <v>191</v>
      </c>
      <c r="C8" s="28" t="s">
        <v>187</v>
      </c>
      <c r="D8" s="149">
        <v>218587</v>
      </c>
      <c r="E8" s="73">
        <v>31913.97</v>
      </c>
      <c r="F8" s="73"/>
      <c r="G8" s="73"/>
      <c r="H8" s="73"/>
      <c r="I8" s="73"/>
      <c r="J8" s="73"/>
      <c r="K8" s="73">
        <v>249982</v>
      </c>
      <c r="L8" s="53"/>
      <c r="M8" s="53"/>
      <c r="N8" s="53"/>
      <c r="O8" s="91">
        <f t="shared" si="0"/>
        <v>0</v>
      </c>
      <c r="P8" s="73"/>
      <c r="Q8" s="73"/>
      <c r="R8" s="73"/>
      <c r="S8" s="73"/>
      <c r="T8" s="98">
        <f t="shared" si="1"/>
        <v>0</v>
      </c>
      <c r="U8" s="73"/>
      <c r="V8" s="73"/>
      <c r="W8" s="73"/>
      <c r="X8" s="73">
        <v>382000</v>
      </c>
      <c r="Y8" s="94">
        <f t="shared" si="2"/>
        <v>382000</v>
      </c>
      <c r="Z8" s="73"/>
      <c r="AA8" s="73"/>
      <c r="AB8" s="73"/>
      <c r="AC8" s="75">
        <f t="shared" si="3"/>
        <v>882482.97</v>
      </c>
      <c r="AD8" s="76">
        <f>ALLOCATION!Z8-ORIGINAL!AC8</f>
        <v>0</v>
      </c>
      <c r="AE8" s="59"/>
    </row>
    <row r="9" spans="1:31">
      <c r="A9" s="7" t="s">
        <v>14</v>
      </c>
      <c r="B9" s="8" t="s">
        <v>192</v>
      </c>
      <c r="C9" s="28" t="s">
        <v>187</v>
      </c>
      <c r="D9" s="149">
        <v>1149781</v>
      </c>
      <c r="E9" s="73">
        <v>106145.83</v>
      </c>
      <c r="F9" s="73"/>
      <c r="G9" s="73"/>
      <c r="H9" s="73"/>
      <c r="I9" s="73"/>
      <c r="J9" s="73"/>
      <c r="K9" s="73"/>
      <c r="L9" s="53"/>
      <c r="M9" s="53"/>
      <c r="N9" s="53"/>
      <c r="O9" s="91">
        <f t="shared" si="0"/>
        <v>0</v>
      </c>
      <c r="P9" s="73"/>
      <c r="Q9" s="73"/>
      <c r="R9" s="73"/>
      <c r="S9" s="73"/>
      <c r="T9" s="98">
        <f t="shared" si="1"/>
        <v>0</v>
      </c>
      <c r="U9" s="73"/>
      <c r="V9" s="73"/>
      <c r="W9" s="73"/>
      <c r="X9" s="73"/>
      <c r="Y9" s="94">
        <f t="shared" si="2"/>
        <v>0</v>
      </c>
      <c r="Z9" s="73"/>
      <c r="AA9" s="73"/>
      <c r="AB9" s="73"/>
      <c r="AC9" s="75">
        <f t="shared" si="3"/>
        <v>1255926.83</v>
      </c>
      <c r="AD9" s="76">
        <f>ALLOCATION!Z9-ORIGINAL!AC9</f>
        <v>0</v>
      </c>
      <c r="AE9" s="59"/>
    </row>
    <row r="10" spans="1:31">
      <c r="A10" s="7" t="s">
        <v>16</v>
      </c>
      <c r="B10" s="8" t="s">
        <v>193</v>
      </c>
      <c r="C10" s="33" t="s">
        <v>190</v>
      </c>
      <c r="D10" s="149">
        <v>96867</v>
      </c>
      <c r="E10" s="73">
        <v>14400</v>
      </c>
      <c r="F10" s="73"/>
      <c r="G10" s="73"/>
      <c r="H10" s="73"/>
      <c r="I10" s="73"/>
      <c r="J10" s="73"/>
      <c r="K10" s="73"/>
      <c r="L10" s="53"/>
      <c r="M10" s="53"/>
      <c r="N10" s="53"/>
      <c r="O10" s="91">
        <f t="shared" si="0"/>
        <v>0</v>
      </c>
      <c r="P10" s="73"/>
      <c r="Q10" s="73"/>
      <c r="R10" s="73"/>
      <c r="S10" s="73"/>
      <c r="T10" s="98">
        <f t="shared" si="1"/>
        <v>0</v>
      </c>
      <c r="U10" s="73"/>
      <c r="V10" s="73"/>
      <c r="W10" s="73"/>
      <c r="X10" s="73"/>
      <c r="Y10" s="94">
        <f t="shared" si="2"/>
        <v>0</v>
      </c>
      <c r="Z10" s="73"/>
      <c r="AA10" s="73"/>
      <c r="AB10" s="73"/>
      <c r="AC10" s="75">
        <f t="shared" si="3"/>
        <v>111267</v>
      </c>
      <c r="AD10" s="76">
        <f>ALLOCATION!Z10-ORIGINAL!AC10</f>
        <v>0</v>
      </c>
      <c r="AE10" s="59"/>
    </row>
    <row r="11" spans="1:31">
      <c r="A11" s="7" t="s">
        <v>18</v>
      </c>
      <c r="B11" s="8" t="s">
        <v>194</v>
      </c>
      <c r="C11" s="28" t="s">
        <v>187</v>
      </c>
      <c r="D11" s="149">
        <v>1990657</v>
      </c>
      <c r="E11" s="162">
        <v>776815.74</v>
      </c>
      <c r="F11" s="73"/>
      <c r="G11" s="73"/>
      <c r="H11" s="73"/>
      <c r="I11" s="73"/>
      <c r="J11" s="73"/>
      <c r="K11" s="73">
        <v>84643</v>
      </c>
      <c r="L11" s="53"/>
      <c r="M11" s="53"/>
      <c r="N11" s="53">
        <v>281180</v>
      </c>
      <c r="O11" s="91">
        <f t="shared" si="0"/>
        <v>281180</v>
      </c>
      <c r="P11" s="73"/>
      <c r="Q11" s="73"/>
      <c r="R11" s="73"/>
      <c r="S11" s="73">
        <v>510362</v>
      </c>
      <c r="T11" s="98">
        <f t="shared" si="1"/>
        <v>510362</v>
      </c>
      <c r="U11" s="73"/>
      <c r="V11" s="73"/>
      <c r="W11" s="73"/>
      <c r="X11" s="73"/>
      <c r="Y11" s="94">
        <f t="shared" si="2"/>
        <v>0</v>
      </c>
      <c r="Z11" s="73"/>
      <c r="AA11" s="73"/>
      <c r="AB11" s="73"/>
      <c r="AC11" s="75">
        <f t="shared" si="3"/>
        <v>3643657.74</v>
      </c>
      <c r="AD11" s="76">
        <f>ALLOCATION!Z11-ORIGINAL!AC11</f>
        <v>0</v>
      </c>
      <c r="AE11" s="59"/>
    </row>
    <row r="12" spans="1:31">
      <c r="A12" s="7" t="s">
        <v>20</v>
      </c>
      <c r="B12" s="8" t="s">
        <v>195</v>
      </c>
      <c r="C12" s="28" t="s">
        <v>187</v>
      </c>
      <c r="D12" s="149">
        <v>9574295</v>
      </c>
      <c r="E12" s="73">
        <v>3880284.41</v>
      </c>
      <c r="F12" s="73"/>
      <c r="G12" s="73"/>
      <c r="H12" s="73"/>
      <c r="I12" s="73"/>
      <c r="J12" s="73">
        <v>216511</v>
      </c>
      <c r="K12" s="73">
        <v>437325</v>
      </c>
      <c r="L12" s="53">
        <v>152045</v>
      </c>
      <c r="M12" s="53"/>
      <c r="N12" s="53">
        <v>295780</v>
      </c>
      <c r="O12" s="91">
        <f t="shared" ref="O12:O43" si="4">SUM(L12:N12)</f>
        <v>447825</v>
      </c>
      <c r="P12" s="73"/>
      <c r="Q12" s="73"/>
      <c r="R12" s="73"/>
      <c r="S12" s="73"/>
      <c r="T12" s="98">
        <f t="shared" ref="T12:T43" si="5">SUM(P12:S12)</f>
        <v>0</v>
      </c>
      <c r="U12" s="73"/>
      <c r="V12" s="73"/>
      <c r="W12" s="73"/>
      <c r="X12" s="73"/>
      <c r="Y12" s="94">
        <f t="shared" ref="Y12:Y43" si="6">SUM(U12:X12)</f>
        <v>0</v>
      </c>
      <c r="Z12" s="73"/>
      <c r="AA12" s="73"/>
      <c r="AB12" s="73"/>
      <c r="AC12" s="75">
        <f t="shared" ref="AC12:AC43" si="7">SUM(D12:K12)+O12+T12+SUM(Y12:AB12)</f>
        <v>14556240.41</v>
      </c>
      <c r="AD12" s="76">
        <f>ALLOCATION!Z12-ORIGINAL!AC12</f>
        <v>0</v>
      </c>
      <c r="AE12" s="59"/>
    </row>
    <row r="13" spans="1:31">
      <c r="A13" s="7" t="s">
        <v>22</v>
      </c>
      <c r="B13" s="8" t="s">
        <v>196</v>
      </c>
      <c r="C13" s="26" t="s">
        <v>181</v>
      </c>
      <c r="D13" s="149">
        <v>763589</v>
      </c>
      <c r="E13" s="73">
        <v>52548.13</v>
      </c>
      <c r="F13" s="73"/>
      <c r="G13" s="73"/>
      <c r="H13" s="73"/>
      <c r="I13" s="73"/>
      <c r="J13" s="73"/>
      <c r="K13" s="73">
        <v>50195</v>
      </c>
      <c r="L13" s="53"/>
      <c r="M13" s="53"/>
      <c r="N13" s="53"/>
      <c r="O13" s="91">
        <f t="shared" si="4"/>
        <v>0</v>
      </c>
      <c r="P13" s="73"/>
      <c r="Q13" s="73"/>
      <c r="R13" s="73"/>
      <c r="S13" s="73"/>
      <c r="T13" s="98">
        <f t="shared" si="5"/>
        <v>0</v>
      </c>
      <c r="U13" s="73"/>
      <c r="V13" s="73"/>
      <c r="W13" s="73"/>
      <c r="X13" s="73"/>
      <c r="Y13" s="94">
        <f t="shared" si="6"/>
        <v>0</v>
      </c>
      <c r="Z13" s="73"/>
      <c r="AA13" s="73"/>
      <c r="AB13" s="73"/>
      <c r="AC13" s="75">
        <f t="shared" si="7"/>
        <v>866332.13</v>
      </c>
      <c r="AD13" s="76">
        <f>ALLOCATION!Z13-ORIGINAL!AC13</f>
        <v>0</v>
      </c>
      <c r="AE13" s="59"/>
    </row>
    <row r="14" spans="1:31">
      <c r="A14" s="7" t="s">
        <v>24</v>
      </c>
      <c r="B14" s="8" t="s">
        <v>197</v>
      </c>
      <c r="C14" s="27" t="s">
        <v>185</v>
      </c>
      <c r="D14" s="149">
        <v>2000448</v>
      </c>
      <c r="E14" s="73">
        <v>786879.15</v>
      </c>
      <c r="F14" s="73"/>
      <c r="G14" s="73"/>
      <c r="H14" s="73"/>
      <c r="I14" s="73"/>
      <c r="J14" s="73"/>
      <c r="K14" s="73"/>
      <c r="L14" s="53"/>
      <c r="M14" s="53"/>
      <c r="N14" s="53"/>
      <c r="O14" s="91">
        <f t="shared" si="4"/>
        <v>0</v>
      </c>
      <c r="P14" s="73"/>
      <c r="Q14" s="73"/>
      <c r="R14" s="73"/>
      <c r="S14" s="73"/>
      <c r="T14" s="98">
        <f t="shared" si="5"/>
        <v>0</v>
      </c>
      <c r="U14" s="73"/>
      <c r="V14" s="73"/>
      <c r="W14" s="73"/>
      <c r="X14" s="73"/>
      <c r="Y14" s="94">
        <f t="shared" si="6"/>
        <v>0</v>
      </c>
      <c r="Z14" s="73"/>
      <c r="AA14" s="73"/>
      <c r="AB14" s="73"/>
      <c r="AC14" s="75">
        <f t="shared" si="7"/>
        <v>2787327.15</v>
      </c>
      <c r="AD14" s="76">
        <f>ALLOCATION!Z14-ORIGINAL!AC14</f>
        <v>0</v>
      </c>
      <c r="AE14" s="59"/>
    </row>
    <row r="15" spans="1:31">
      <c r="A15" s="7" t="s">
        <v>25</v>
      </c>
      <c r="B15" s="8" t="s">
        <v>198</v>
      </c>
      <c r="C15" s="27" t="s">
        <v>185</v>
      </c>
      <c r="D15" s="149">
        <v>1481362</v>
      </c>
      <c r="E15" s="73">
        <v>709893.51</v>
      </c>
      <c r="F15" s="73"/>
      <c r="G15" s="73"/>
      <c r="H15" s="73"/>
      <c r="I15" s="73"/>
      <c r="J15" s="73"/>
      <c r="K15" s="73"/>
      <c r="L15" s="53"/>
      <c r="M15" s="53"/>
      <c r="N15" s="53"/>
      <c r="O15" s="91">
        <f t="shared" si="4"/>
        <v>0</v>
      </c>
      <c r="P15" s="73"/>
      <c r="Q15" s="73"/>
      <c r="R15" s="73"/>
      <c r="S15" s="73"/>
      <c r="T15" s="98">
        <f t="shared" si="5"/>
        <v>0</v>
      </c>
      <c r="U15" s="73"/>
      <c r="V15" s="73"/>
      <c r="W15" s="73"/>
      <c r="X15" s="73"/>
      <c r="Y15" s="94">
        <f t="shared" si="6"/>
        <v>0</v>
      </c>
      <c r="Z15" s="73"/>
      <c r="AA15" s="73"/>
      <c r="AB15" s="73">
        <v>5000</v>
      </c>
      <c r="AC15" s="75">
        <f t="shared" si="7"/>
        <v>2196255.5099999998</v>
      </c>
      <c r="AD15" s="76">
        <f>ALLOCATION!Z15-ORIGINAL!AC15</f>
        <v>0</v>
      </c>
      <c r="AE15" s="59"/>
    </row>
    <row r="16" spans="1:31">
      <c r="A16" s="7" t="s">
        <v>26</v>
      </c>
      <c r="B16" s="8" t="s">
        <v>199</v>
      </c>
      <c r="C16" s="32" t="s">
        <v>183</v>
      </c>
      <c r="D16" s="149">
        <v>163262</v>
      </c>
      <c r="E16" s="73">
        <v>23369.75</v>
      </c>
      <c r="F16" s="73"/>
      <c r="G16" s="73"/>
      <c r="H16" s="73"/>
      <c r="I16" s="73"/>
      <c r="J16" s="73"/>
      <c r="K16" s="73"/>
      <c r="L16" s="53"/>
      <c r="M16" s="53"/>
      <c r="N16" s="53"/>
      <c r="O16" s="91">
        <f t="shared" si="4"/>
        <v>0</v>
      </c>
      <c r="P16" s="73"/>
      <c r="Q16" s="73"/>
      <c r="R16" s="73"/>
      <c r="S16" s="73"/>
      <c r="T16" s="98">
        <f t="shared" si="5"/>
        <v>0</v>
      </c>
      <c r="U16" s="73"/>
      <c r="V16" s="73"/>
      <c r="W16" s="73"/>
      <c r="X16" s="73"/>
      <c r="Y16" s="94">
        <f t="shared" si="6"/>
        <v>0</v>
      </c>
      <c r="Z16" s="73"/>
      <c r="AA16" s="73"/>
      <c r="AB16" s="73"/>
      <c r="AC16" s="75">
        <f t="shared" si="7"/>
        <v>186631.75</v>
      </c>
      <c r="AD16" s="76">
        <f>ALLOCATION!Z16-ORIGINAL!AC16</f>
        <v>0</v>
      </c>
      <c r="AE16" s="59"/>
    </row>
    <row r="17" spans="1:31">
      <c r="A17" s="7" t="s">
        <v>27</v>
      </c>
      <c r="B17" s="8" t="s">
        <v>200</v>
      </c>
      <c r="C17" s="29" t="s">
        <v>201</v>
      </c>
      <c r="D17" s="149">
        <v>162741</v>
      </c>
      <c r="E17" s="73">
        <v>15807.22</v>
      </c>
      <c r="F17" s="73"/>
      <c r="G17" s="73"/>
      <c r="H17" s="73"/>
      <c r="I17" s="73"/>
      <c r="J17" s="73"/>
      <c r="K17" s="73"/>
      <c r="L17" s="53"/>
      <c r="M17" s="53"/>
      <c r="N17" s="53"/>
      <c r="O17" s="91">
        <f t="shared" si="4"/>
        <v>0</v>
      </c>
      <c r="P17" s="73"/>
      <c r="Q17" s="73"/>
      <c r="R17" s="73"/>
      <c r="S17" s="73"/>
      <c r="T17" s="98">
        <f t="shared" si="5"/>
        <v>0</v>
      </c>
      <c r="U17" s="73"/>
      <c r="V17" s="73"/>
      <c r="W17" s="73"/>
      <c r="X17" s="73"/>
      <c r="Y17" s="94">
        <f t="shared" si="6"/>
        <v>0</v>
      </c>
      <c r="Z17" s="73"/>
      <c r="AA17" s="73"/>
      <c r="AB17" s="73"/>
      <c r="AC17" s="75">
        <f t="shared" si="7"/>
        <v>178548.22</v>
      </c>
      <c r="AD17" s="76">
        <f>ALLOCATION!Z17-ORIGINAL!AC17</f>
        <v>0</v>
      </c>
      <c r="AE17" s="59"/>
    </row>
    <row r="18" spans="1:31">
      <c r="A18" s="7" t="s">
        <v>28</v>
      </c>
      <c r="B18" s="8" t="s">
        <v>202</v>
      </c>
      <c r="C18" s="32" t="s">
        <v>183</v>
      </c>
      <c r="D18" s="149">
        <v>399200</v>
      </c>
      <c r="E18" s="73">
        <v>66194.61</v>
      </c>
      <c r="F18" s="73"/>
      <c r="G18" s="73"/>
      <c r="H18" s="73"/>
      <c r="I18" s="73"/>
      <c r="J18" s="73"/>
      <c r="K18" s="73"/>
      <c r="L18" s="53"/>
      <c r="M18" s="53"/>
      <c r="N18" s="53"/>
      <c r="O18" s="91">
        <f t="shared" si="4"/>
        <v>0</v>
      </c>
      <c r="P18" s="73"/>
      <c r="Q18" s="73"/>
      <c r="R18" s="73"/>
      <c r="S18" s="73"/>
      <c r="T18" s="98">
        <f t="shared" si="5"/>
        <v>0</v>
      </c>
      <c r="U18" s="73"/>
      <c r="V18" s="73"/>
      <c r="W18" s="73"/>
      <c r="X18" s="73"/>
      <c r="Y18" s="94">
        <f t="shared" si="6"/>
        <v>0</v>
      </c>
      <c r="Z18" s="73"/>
      <c r="AA18" s="73"/>
      <c r="AB18" s="73"/>
      <c r="AC18" s="75">
        <f t="shared" si="7"/>
        <v>465394.61</v>
      </c>
      <c r="AD18" s="76">
        <f>ALLOCATION!Z18-ORIGINAL!AC18</f>
        <v>0</v>
      </c>
      <c r="AE18" s="59"/>
    </row>
    <row r="19" spans="1:31">
      <c r="A19" s="7" t="s">
        <v>29</v>
      </c>
      <c r="B19" s="8" t="s">
        <v>203</v>
      </c>
      <c r="C19" s="28" t="s">
        <v>187</v>
      </c>
      <c r="D19" s="149">
        <v>680288</v>
      </c>
      <c r="E19" s="73">
        <v>64982.19</v>
      </c>
      <c r="F19" s="73"/>
      <c r="G19" s="73"/>
      <c r="H19" s="73"/>
      <c r="I19" s="73"/>
      <c r="J19" s="73"/>
      <c r="K19" s="73"/>
      <c r="L19" s="53"/>
      <c r="M19" s="53"/>
      <c r="N19" s="53"/>
      <c r="O19" s="91">
        <f t="shared" si="4"/>
        <v>0</v>
      </c>
      <c r="P19" s="73"/>
      <c r="Q19" s="73"/>
      <c r="R19" s="73"/>
      <c r="S19" s="73"/>
      <c r="T19" s="98">
        <f t="shared" si="5"/>
        <v>0</v>
      </c>
      <c r="U19" s="73"/>
      <c r="V19" s="73"/>
      <c r="W19" s="73"/>
      <c r="X19" s="73"/>
      <c r="Y19" s="94">
        <f t="shared" si="6"/>
        <v>0</v>
      </c>
      <c r="Z19" s="73"/>
      <c r="AA19" s="73"/>
      <c r="AB19" s="73"/>
      <c r="AC19" s="75">
        <f t="shared" si="7"/>
        <v>745270.19</v>
      </c>
      <c r="AD19" s="76">
        <f>ALLOCATION!Z19-ORIGINAL!AC19</f>
        <v>0</v>
      </c>
      <c r="AE19" s="59"/>
    </row>
    <row r="20" spans="1:31">
      <c r="A20" s="7" t="s">
        <v>30</v>
      </c>
      <c r="B20" s="8" t="s">
        <v>204</v>
      </c>
      <c r="C20" s="28" t="s">
        <v>187</v>
      </c>
      <c r="D20" s="149">
        <v>533569</v>
      </c>
      <c r="E20" s="73">
        <v>67592.91</v>
      </c>
      <c r="F20" s="73"/>
      <c r="G20" s="73"/>
      <c r="H20" s="73"/>
      <c r="I20" s="73"/>
      <c r="J20" s="73"/>
      <c r="K20" s="73"/>
      <c r="L20" s="53"/>
      <c r="M20" s="53"/>
      <c r="N20" s="53"/>
      <c r="O20" s="91">
        <f t="shared" si="4"/>
        <v>0</v>
      </c>
      <c r="P20" s="73"/>
      <c r="Q20" s="73"/>
      <c r="R20" s="73"/>
      <c r="S20" s="73"/>
      <c r="T20" s="98">
        <f t="shared" si="5"/>
        <v>0</v>
      </c>
      <c r="U20" s="73"/>
      <c r="V20" s="73"/>
      <c r="W20" s="73"/>
      <c r="X20" s="73"/>
      <c r="Y20" s="94">
        <f t="shared" si="6"/>
        <v>0</v>
      </c>
      <c r="Z20" s="73"/>
      <c r="AA20" s="73"/>
      <c r="AB20" s="73"/>
      <c r="AC20" s="75">
        <f t="shared" si="7"/>
        <v>601161.91</v>
      </c>
      <c r="AD20" s="76">
        <f>ALLOCATION!Z20-ORIGINAL!AC20</f>
        <v>0</v>
      </c>
      <c r="AE20" s="59"/>
    </row>
    <row r="21" spans="1:31">
      <c r="A21" s="7" t="s">
        <v>31</v>
      </c>
      <c r="B21" s="8" t="s">
        <v>205</v>
      </c>
      <c r="C21" s="29" t="s">
        <v>201</v>
      </c>
      <c r="D21" s="149">
        <v>307007</v>
      </c>
      <c r="E21" s="73">
        <v>23017.15</v>
      </c>
      <c r="F21" s="73"/>
      <c r="G21" s="73"/>
      <c r="H21" s="73"/>
      <c r="I21" s="73"/>
      <c r="J21" s="73"/>
      <c r="K21" s="161">
        <f>65078+60000</f>
        <v>125078</v>
      </c>
      <c r="L21" s="53"/>
      <c r="M21" s="53"/>
      <c r="N21" s="53"/>
      <c r="O21" s="91">
        <f t="shared" si="4"/>
        <v>0</v>
      </c>
      <c r="P21" s="73"/>
      <c r="Q21" s="73"/>
      <c r="R21" s="73"/>
      <c r="S21" s="73"/>
      <c r="T21" s="98">
        <f t="shared" si="5"/>
        <v>0</v>
      </c>
      <c r="U21" s="73"/>
      <c r="V21" s="73"/>
      <c r="W21" s="73"/>
      <c r="X21" s="73"/>
      <c r="Y21" s="94">
        <f t="shared" si="6"/>
        <v>0</v>
      </c>
      <c r="Z21" s="73"/>
      <c r="AA21" s="73"/>
      <c r="AB21" s="73"/>
      <c r="AC21" s="75">
        <f t="shared" si="7"/>
        <v>455102.15</v>
      </c>
      <c r="AD21" s="76">
        <f>ALLOCATION!Z21-ORIGINAL!AC21</f>
        <v>0</v>
      </c>
      <c r="AE21" s="59"/>
    </row>
    <row r="22" spans="1:31">
      <c r="A22" s="7" t="s">
        <v>32</v>
      </c>
      <c r="B22" s="8" t="s">
        <v>206</v>
      </c>
      <c r="C22" s="32" t="s">
        <v>183</v>
      </c>
      <c r="D22" s="150"/>
      <c r="E22" s="73">
        <v>3600</v>
      </c>
      <c r="F22" s="73"/>
      <c r="G22" s="73"/>
      <c r="H22" s="73"/>
      <c r="I22" s="73"/>
      <c r="J22" s="73"/>
      <c r="K22" s="73"/>
      <c r="L22" s="53"/>
      <c r="M22" s="53"/>
      <c r="N22" s="53"/>
      <c r="O22" s="91">
        <f t="shared" si="4"/>
        <v>0</v>
      </c>
      <c r="P22" s="73"/>
      <c r="Q22" s="73"/>
      <c r="R22" s="73"/>
      <c r="S22" s="73"/>
      <c r="T22" s="98">
        <f t="shared" si="5"/>
        <v>0</v>
      </c>
      <c r="U22" s="73"/>
      <c r="V22" s="73"/>
      <c r="W22" s="73"/>
      <c r="X22" s="73"/>
      <c r="Y22" s="94">
        <f t="shared" si="6"/>
        <v>0</v>
      </c>
      <c r="Z22" s="73"/>
      <c r="AA22" s="73"/>
      <c r="AB22" s="73"/>
      <c r="AC22" s="75">
        <f t="shared" si="7"/>
        <v>3600</v>
      </c>
      <c r="AD22" s="76">
        <f>ALLOCATION!Z22-ORIGINAL!AC22</f>
        <v>76844</v>
      </c>
      <c r="AE22" s="59"/>
    </row>
    <row r="23" spans="1:31">
      <c r="A23" s="7" t="s">
        <v>33</v>
      </c>
      <c r="B23" s="8" t="s">
        <v>207</v>
      </c>
      <c r="C23" s="29" t="s">
        <v>201</v>
      </c>
      <c r="D23" s="149">
        <v>3272636</v>
      </c>
      <c r="E23" s="73">
        <v>1149848.73</v>
      </c>
      <c r="F23" s="73"/>
      <c r="G23" s="73">
        <v>100000</v>
      </c>
      <c r="H23" s="73"/>
      <c r="I23" s="73">
        <v>24954</v>
      </c>
      <c r="J23" s="73">
        <v>107163</v>
      </c>
      <c r="K23" s="73">
        <v>124792</v>
      </c>
      <c r="L23" s="53"/>
      <c r="M23" s="53"/>
      <c r="N23" s="53">
        <v>159128</v>
      </c>
      <c r="O23" s="91">
        <f t="shared" si="4"/>
        <v>159128</v>
      </c>
      <c r="P23" s="73"/>
      <c r="Q23" s="73"/>
      <c r="R23" s="73">
        <v>102500</v>
      </c>
      <c r="S23" s="73"/>
      <c r="T23" s="98">
        <f t="shared" si="5"/>
        <v>102500</v>
      </c>
      <c r="U23" s="73">
        <v>155739</v>
      </c>
      <c r="V23" s="73">
        <v>52500</v>
      </c>
      <c r="W23" s="73"/>
      <c r="X23" s="73"/>
      <c r="Y23" s="94">
        <f t="shared" si="6"/>
        <v>208239</v>
      </c>
      <c r="Z23" s="73"/>
      <c r="AA23" s="73"/>
      <c r="AB23" s="73"/>
      <c r="AC23" s="75">
        <f t="shared" si="7"/>
        <v>5249260.7300000004</v>
      </c>
      <c r="AD23" s="76">
        <f>ALLOCATION!Z23-ORIGINAL!AC23</f>
        <v>0</v>
      </c>
      <c r="AE23" s="59"/>
    </row>
    <row r="24" spans="1:31">
      <c r="A24" s="7" t="s">
        <v>34</v>
      </c>
      <c r="B24" s="8" t="s">
        <v>208</v>
      </c>
      <c r="C24" s="26" t="s">
        <v>181</v>
      </c>
      <c r="D24" s="149">
        <v>328265</v>
      </c>
      <c r="E24" s="73">
        <v>24187.24</v>
      </c>
      <c r="F24" s="73"/>
      <c r="G24" s="73"/>
      <c r="H24" s="73"/>
      <c r="I24" s="73"/>
      <c r="J24" s="73"/>
      <c r="K24" s="73"/>
      <c r="L24" s="53"/>
      <c r="M24" s="53"/>
      <c r="N24" s="53"/>
      <c r="O24" s="91">
        <f t="shared" si="4"/>
        <v>0</v>
      </c>
      <c r="P24" s="73"/>
      <c r="Q24" s="73"/>
      <c r="R24" s="73"/>
      <c r="S24" s="73"/>
      <c r="T24" s="98">
        <f t="shared" si="5"/>
        <v>0</v>
      </c>
      <c r="U24" s="73"/>
      <c r="V24" s="73"/>
      <c r="W24" s="73"/>
      <c r="X24" s="73"/>
      <c r="Y24" s="94">
        <f t="shared" si="6"/>
        <v>0</v>
      </c>
      <c r="Z24" s="73"/>
      <c r="AA24" s="73"/>
      <c r="AB24" s="73"/>
      <c r="AC24" s="75">
        <f t="shared" si="7"/>
        <v>352452.24</v>
      </c>
      <c r="AD24" s="76">
        <f>ALLOCATION!Z24-ORIGINAL!AC24</f>
        <v>0</v>
      </c>
      <c r="AE24" s="59"/>
    </row>
    <row r="25" spans="1:31">
      <c r="A25" s="7" t="s">
        <v>35</v>
      </c>
      <c r="B25" s="8" t="s">
        <v>209</v>
      </c>
      <c r="C25" s="27" t="s">
        <v>185</v>
      </c>
      <c r="D25" s="148">
        <v>242023</v>
      </c>
      <c r="E25" s="73">
        <v>24605.119999999999</v>
      </c>
      <c r="F25" s="73"/>
      <c r="G25" s="73"/>
      <c r="H25" s="73"/>
      <c r="I25" s="73"/>
      <c r="J25" s="73"/>
      <c r="K25" s="73"/>
      <c r="L25" s="53"/>
      <c r="M25" s="53"/>
      <c r="N25" s="53"/>
      <c r="O25" s="91">
        <f t="shared" si="4"/>
        <v>0</v>
      </c>
      <c r="P25" s="73"/>
      <c r="Q25" s="73"/>
      <c r="R25" s="73"/>
      <c r="S25" s="73"/>
      <c r="T25" s="98">
        <f t="shared" si="5"/>
        <v>0</v>
      </c>
      <c r="U25" s="73"/>
      <c r="V25" s="73"/>
      <c r="W25" s="73"/>
      <c r="X25" s="73"/>
      <c r="Y25" s="94">
        <f t="shared" si="6"/>
        <v>0</v>
      </c>
      <c r="Z25" s="73"/>
      <c r="AA25" s="73"/>
      <c r="AB25" s="73"/>
      <c r="AC25" s="75">
        <f t="shared" si="7"/>
        <v>266628.12</v>
      </c>
      <c r="AD25" s="76">
        <f>ALLOCATION!Z25-ORIGINAL!AC25</f>
        <v>0</v>
      </c>
      <c r="AE25" s="59"/>
    </row>
    <row r="26" spans="1:31">
      <c r="A26" s="7" t="s">
        <v>36</v>
      </c>
      <c r="B26" s="8" t="s">
        <v>210</v>
      </c>
      <c r="C26" s="26" t="s">
        <v>181</v>
      </c>
      <c r="D26" s="149">
        <v>619386</v>
      </c>
      <c r="E26" s="73">
        <v>69700.95</v>
      </c>
      <c r="F26" s="73"/>
      <c r="G26" s="73"/>
      <c r="H26" s="73"/>
      <c r="I26" s="73"/>
      <c r="J26" s="73"/>
      <c r="K26" s="73"/>
      <c r="L26" s="53"/>
      <c r="M26" s="53"/>
      <c r="N26" s="53"/>
      <c r="O26" s="91">
        <f t="shared" si="4"/>
        <v>0</v>
      </c>
      <c r="P26" s="73"/>
      <c r="Q26" s="73"/>
      <c r="R26" s="73"/>
      <c r="S26" s="73"/>
      <c r="T26" s="98">
        <f t="shared" si="5"/>
        <v>0</v>
      </c>
      <c r="U26" s="73"/>
      <c r="V26" s="73"/>
      <c r="W26" s="73"/>
      <c r="X26" s="73"/>
      <c r="Y26" s="94">
        <f t="shared" si="6"/>
        <v>0</v>
      </c>
      <c r="Z26" s="73"/>
      <c r="AA26" s="73"/>
      <c r="AB26" s="73"/>
      <c r="AC26" s="75">
        <f t="shared" si="7"/>
        <v>689086.95</v>
      </c>
      <c r="AD26" s="76">
        <f>ALLOCATION!Z26-ORIGINAL!AC26</f>
        <v>0</v>
      </c>
      <c r="AE26" s="59"/>
    </row>
    <row r="27" spans="1:31">
      <c r="A27" s="24" t="s">
        <v>37</v>
      </c>
      <c r="B27" s="8" t="s">
        <v>211</v>
      </c>
      <c r="C27" s="33" t="s">
        <v>190</v>
      </c>
      <c r="D27" s="149">
        <v>280101</v>
      </c>
      <c r="E27" s="73">
        <v>16116</v>
      </c>
      <c r="F27" s="73"/>
      <c r="G27" s="73"/>
      <c r="H27" s="73"/>
      <c r="I27" s="73"/>
      <c r="J27" s="73"/>
      <c r="K27" s="73"/>
      <c r="L27" s="53"/>
      <c r="M27" s="53"/>
      <c r="N27" s="53"/>
      <c r="O27" s="91">
        <f t="shared" si="4"/>
        <v>0</v>
      </c>
      <c r="P27" s="73"/>
      <c r="Q27" s="73"/>
      <c r="R27" s="73"/>
      <c r="S27" s="73"/>
      <c r="T27" s="98">
        <f t="shared" si="5"/>
        <v>0</v>
      </c>
      <c r="U27" s="73"/>
      <c r="V27" s="73"/>
      <c r="W27" s="73"/>
      <c r="X27" s="73"/>
      <c r="Y27" s="94">
        <f t="shared" si="6"/>
        <v>0</v>
      </c>
      <c r="Z27" s="73"/>
      <c r="AA27" s="73"/>
      <c r="AB27" s="73"/>
      <c r="AC27" s="75">
        <f t="shared" si="7"/>
        <v>296217</v>
      </c>
      <c r="AD27" s="76">
        <f>ALLOCATION!Z27-ORIGINAL!AC27</f>
        <v>0</v>
      </c>
      <c r="AE27" s="59"/>
    </row>
    <row r="28" spans="1:31">
      <c r="A28" s="7" t="s">
        <v>38</v>
      </c>
      <c r="B28" s="8" t="s">
        <v>212</v>
      </c>
      <c r="C28" s="33" t="s">
        <v>190</v>
      </c>
      <c r="D28" s="149">
        <v>65913</v>
      </c>
      <c r="E28" s="73">
        <v>7200</v>
      </c>
      <c r="F28" s="73"/>
      <c r="G28" s="73"/>
      <c r="H28" s="73"/>
      <c r="I28" s="73"/>
      <c r="J28" s="73"/>
      <c r="K28" s="162"/>
      <c r="L28" s="53"/>
      <c r="M28" s="53"/>
      <c r="N28" s="53"/>
      <c r="O28" s="91">
        <f t="shared" si="4"/>
        <v>0</v>
      </c>
      <c r="P28" s="73"/>
      <c r="Q28" s="73"/>
      <c r="R28" s="73"/>
      <c r="S28" s="73"/>
      <c r="T28" s="98">
        <f t="shared" si="5"/>
        <v>0</v>
      </c>
      <c r="U28" s="73"/>
      <c r="V28" s="73"/>
      <c r="W28" s="73"/>
      <c r="X28" s="73"/>
      <c r="Y28" s="94">
        <f t="shared" si="6"/>
        <v>0</v>
      </c>
      <c r="Z28" s="73"/>
      <c r="AA28" s="73"/>
      <c r="AB28" s="73"/>
      <c r="AC28" s="75">
        <f t="shared" si="7"/>
        <v>73113</v>
      </c>
      <c r="AD28" s="76">
        <f>ALLOCATION!Z28-ORIGINAL!AC28</f>
        <v>0</v>
      </c>
      <c r="AE28" s="59"/>
    </row>
    <row r="29" spans="1:31">
      <c r="A29" s="7" t="s">
        <v>39</v>
      </c>
      <c r="B29" s="8" t="s">
        <v>213</v>
      </c>
      <c r="C29" s="32" t="s">
        <v>183</v>
      </c>
      <c r="D29" s="149">
        <v>255243</v>
      </c>
      <c r="E29" s="73">
        <v>15836.27</v>
      </c>
      <c r="F29" s="73"/>
      <c r="G29" s="73"/>
      <c r="H29" s="73"/>
      <c r="I29" s="73"/>
      <c r="J29" s="73"/>
      <c r="K29" s="73"/>
      <c r="L29" s="53"/>
      <c r="M29" s="53"/>
      <c r="N29" s="53"/>
      <c r="O29" s="91">
        <f t="shared" si="4"/>
        <v>0</v>
      </c>
      <c r="P29" s="73"/>
      <c r="Q29" s="73"/>
      <c r="R29" s="73"/>
      <c r="S29" s="73"/>
      <c r="T29" s="98">
        <f t="shared" si="5"/>
        <v>0</v>
      </c>
      <c r="U29" s="73"/>
      <c r="V29" s="73"/>
      <c r="W29" s="73"/>
      <c r="X29" s="73"/>
      <c r="Y29" s="94">
        <f t="shared" si="6"/>
        <v>0</v>
      </c>
      <c r="Z29" s="73"/>
      <c r="AA29" s="73"/>
      <c r="AB29" s="73"/>
      <c r="AC29" s="75">
        <f t="shared" si="7"/>
        <v>271079.27</v>
      </c>
      <c r="AD29" s="76">
        <f>ALLOCATION!Z29-ORIGINAL!AC29</f>
        <v>0</v>
      </c>
      <c r="AE29" s="59"/>
    </row>
    <row r="30" spans="1:31">
      <c r="A30" s="7" t="s">
        <v>40</v>
      </c>
      <c r="B30" s="8" t="s">
        <v>214</v>
      </c>
      <c r="C30" s="32" t="s">
        <v>183</v>
      </c>
      <c r="D30" s="150"/>
      <c r="E30" s="73">
        <v>3600</v>
      </c>
      <c r="F30" s="73"/>
      <c r="G30" s="73"/>
      <c r="H30" s="73"/>
      <c r="I30" s="73"/>
      <c r="J30" s="73"/>
      <c r="K30" s="73"/>
      <c r="L30" s="53"/>
      <c r="M30" s="53"/>
      <c r="N30" s="53"/>
      <c r="O30" s="91">
        <f t="shared" si="4"/>
        <v>0</v>
      </c>
      <c r="P30" s="73"/>
      <c r="Q30" s="73"/>
      <c r="R30" s="73"/>
      <c r="S30" s="73"/>
      <c r="T30" s="98">
        <f t="shared" si="5"/>
        <v>0</v>
      </c>
      <c r="U30" s="73"/>
      <c r="V30" s="73"/>
      <c r="W30" s="73"/>
      <c r="X30" s="73"/>
      <c r="Y30" s="94">
        <f t="shared" si="6"/>
        <v>0</v>
      </c>
      <c r="Z30" s="73"/>
      <c r="AA30" s="73"/>
      <c r="AB30" s="73"/>
      <c r="AC30" s="75">
        <f t="shared" si="7"/>
        <v>3600</v>
      </c>
      <c r="AD30" s="76">
        <f>ALLOCATION!Z30-ORIGINAL!AC30</f>
        <v>76886</v>
      </c>
      <c r="AE30" s="59"/>
    </row>
    <row r="31" spans="1:31">
      <c r="A31" s="7" t="s">
        <v>41</v>
      </c>
      <c r="B31" s="8" t="s">
        <v>215</v>
      </c>
      <c r="C31" s="34" t="s">
        <v>216</v>
      </c>
      <c r="D31" s="149">
        <v>2720374</v>
      </c>
      <c r="E31" s="73">
        <v>1326696</v>
      </c>
      <c r="F31" s="73"/>
      <c r="G31" s="73"/>
      <c r="H31" s="73"/>
      <c r="I31" s="73"/>
      <c r="J31" s="73"/>
      <c r="K31" s="73">
        <v>244507</v>
      </c>
      <c r="L31" s="53"/>
      <c r="M31" s="53"/>
      <c r="N31" s="53"/>
      <c r="O31" s="91">
        <f t="shared" si="4"/>
        <v>0</v>
      </c>
      <c r="P31" s="73">
        <v>1336087</v>
      </c>
      <c r="Q31" s="73"/>
      <c r="R31" s="73"/>
      <c r="S31" s="73"/>
      <c r="T31" s="98">
        <f t="shared" si="5"/>
        <v>1336087</v>
      </c>
      <c r="U31" s="73"/>
      <c r="V31" s="73">
        <v>47707</v>
      </c>
      <c r="W31" s="73"/>
      <c r="X31" s="73">
        <v>221537</v>
      </c>
      <c r="Y31" s="94">
        <f t="shared" si="6"/>
        <v>269244</v>
      </c>
      <c r="Z31" s="73"/>
      <c r="AA31" s="73"/>
      <c r="AB31" s="73"/>
      <c r="AC31" s="75">
        <f t="shared" si="7"/>
        <v>5896908</v>
      </c>
      <c r="AD31" s="76">
        <f>ALLOCATION!Z31-ORIGINAL!AC31</f>
        <v>0</v>
      </c>
      <c r="AE31" s="59"/>
    </row>
    <row r="32" spans="1:31">
      <c r="A32" s="7" t="s">
        <v>42</v>
      </c>
      <c r="B32" s="8" t="s">
        <v>217</v>
      </c>
      <c r="C32" s="28" t="s">
        <v>187</v>
      </c>
      <c r="D32" s="149"/>
      <c r="E32" s="73"/>
      <c r="F32" s="73"/>
      <c r="G32" s="73"/>
      <c r="H32" s="73"/>
      <c r="I32" s="73"/>
      <c r="J32" s="73"/>
      <c r="K32" s="73"/>
      <c r="L32" s="53"/>
      <c r="M32" s="53"/>
      <c r="N32" s="53"/>
      <c r="O32" s="91">
        <f t="shared" si="4"/>
        <v>0</v>
      </c>
      <c r="P32" s="73"/>
      <c r="Q32" s="73"/>
      <c r="R32" s="73"/>
      <c r="S32" s="73"/>
      <c r="T32" s="98">
        <f t="shared" si="5"/>
        <v>0</v>
      </c>
      <c r="U32" s="73"/>
      <c r="V32" s="73"/>
      <c r="W32" s="73"/>
      <c r="X32" s="73"/>
      <c r="Y32" s="94">
        <f t="shared" si="6"/>
        <v>0</v>
      </c>
      <c r="Z32" s="73"/>
      <c r="AA32" s="73"/>
      <c r="AB32" s="73"/>
      <c r="AC32" s="75">
        <f t="shared" si="7"/>
        <v>0</v>
      </c>
      <c r="AD32" s="76">
        <f>ALLOCATION!Z32-ORIGINAL!AC32</f>
        <v>953368.31</v>
      </c>
      <c r="AE32" s="59"/>
    </row>
    <row r="33" spans="1:32">
      <c r="A33" s="7" t="s">
        <v>43</v>
      </c>
      <c r="B33" s="8" t="s">
        <v>218</v>
      </c>
      <c r="C33" s="28" t="s">
        <v>187</v>
      </c>
      <c r="D33" s="149"/>
      <c r="E33" s="73">
        <v>28831.38</v>
      </c>
      <c r="F33" s="73"/>
      <c r="G33" s="73"/>
      <c r="H33" s="73"/>
      <c r="I33" s="73"/>
      <c r="J33" s="73"/>
      <c r="K33" s="73"/>
      <c r="L33" s="53"/>
      <c r="M33" s="53"/>
      <c r="N33" s="53"/>
      <c r="O33" s="91">
        <f t="shared" si="4"/>
        <v>0</v>
      </c>
      <c r="P33" s="73"/>
      <c r="Q33" s="73"/>
      <c r="R33" s="73"/>
      <c r="S33" s="73"/>
      <c r="T33" s="98">
        <f t="shared" si="5"/>
        <v>0</v>
      </c>
      <c r="U33" s="73"/>
      <c r="V33" s="73"/>
      <c r="W33" s="73"/>
      <c r="X33" s="73"/>
      <c r="Y33" s="94">
        <f t="shared" si="6"/>
        <v>0</v>
      </c>
      <c r="Z33" s="73"/>
      <c r="AA33" s="73"/>
      <c r="AB33" s="73"/>
      <c r="AC33" s="75">
        <f t="shared" si="7"/>
        <v>28831.38</v>
      </c>
      <c r="AD33" s="76">
        <f>ALLOCATION!Z33-ORIGINAL!AC33</f>
        <v>358661</v>
      </c>
      <c r="AE33" s="59"/>
    </row>
    <row r="34" spans="1:32">
      <c r="A34" s="7" t="s">
        <v>44</v>
      </c>
      <c r="B34" s="8" t="s">
        <v>219</v>
      </c>
      <c r="C34" s="34" t="s">
        <v>216</v>
      </c>
      <c r="D34" s="149">
        <v>367443</v>
      </c>
      <c r="E34" s="73">
        <v>23779.05</v>
      </c>
      <c r="F34" s="73"/>
      <c r="G34" s="73"/>
      <c r="H34" s="73"/>
      <c r="I34" s="73"/>
      <c r="J34" s="73"/>
      <c r="K34" s="73"/>
      <c r="L34" s="53"/>
      <c r="M34" s="53"/>
      <c r="N34" s="53"/>
      <c r="O34" s="91">
        <f t="shared" si="4"/>
        <v>0</v>
      </c>
      <c r="P34" s="73"/>
      <c r="Q34" s="73"/>
      <c r="R34" s="73"/>
      <c r="S34" s="73"/>
      <c r="T34" s="98">
        <f t="shared" si="5"/>
        <v>0</v>
      </c>
      <c r="U34" s="73"/>
      <c r="V34" s="73"/>
      <c r="W34" s="73"/>
      <c r="X34" s="73"/>
      <c r="Y34" s="94">
        <f t="shared" si="6"/>
        <v>0</v>
      </c>
      <c r="Z34" s="73"/>
      <c r="AA34" s="73"/>
      <c r="AB34" s="73"/>
      <c r="AC34" s="75">
        <f t="shared" si="7"/>
        <v>391222.05</v>
      </c>
      <c r="AD34" s="76">
        <f>ALLOCATION!Z34-ORIGINAL!AC34</f>
        <v>0</v>
      </c>
      <c r="AE34" s="59"/>
    </row>
    <row r="35" spans="1:32">
      <c r="A35" s="7" t="s">
        <v>45</v>
      </c>
      <c r="B35" s="8" t="s">
        <v>220</v>
      </c>
      <c r="C35" s="28" t="s">
        <v>187</v>
      </c>
      <c r="D35" s="149">
        <v>712504</v>
      </c>
      <c r="E35" s="73">
        <v>52201.8</v>
      </c>
      <c r="F35" s="73"/>
      <c r="G35" s="73"/>
      <c r="H35" s="73"/>
      <c r="I35" s="73"/>
      <c r="J35" s="73"/>
      <c r="K35" s="73"/>
      <c r="L35" s="53"/>
      <c r="M35" s="53"/>
      <c r="N35" s="53"/>
      <c r="O35" s="91">
        <f t="shared" si="4"/>
        <v>0</v>
      </c>
      <c r="P35" s="73"/>
      <c r="Q35" s="73"/>
      <c r="R35" s="73"/>
      <c r="S35" s="73"/>
      <c r="T35" s="98">
        <f t="shared" si="5"/>
        <v>0</v>
      </c>
      <c r="U35" s="73"/>
      <c r="V35" s="73"/>
      <c r="W35" s="73"/>
      <c r="X35" s="73"/>
      <c r="Y35" s="94">
        <f t="shared" si="6"/>
        <v>0</v>
      </c>
      <c r="Z35" s="73"/>
      <c r="AA35" s="73"/>
      <c r="AB35" s="73"/>
      <c r="AC35" s="75">
        <f t="shared" si="7"/>
        <v>764705.8</v>
      </c>
      <c r="AD35" s="76">
        <f>ALLOCATION!Z35-ORIGINAL!AC35</f>
        <v>0</v>
      </c>
      <c r="AE35" s="59"/>
    </row>
    <row r="36" spans="1:32">
      <c r="A36" s="7" t="s">
        <v>46</v>
      </c>
      <c r="B36" s="8" t="s">
        <v>221</v>
      </c>
      <c r="C36" s="32" t="s">
        <v>183</v>
      </c>
      <c r="D36" s="149">
        <v>102642</v>
      </c>
      <c r="E36" s="73">
        <v>14760</v>
      </c>
      <c r="F36" s="73"/>
      <c r="G36" s="73"/>
      <c r="H36" s="73"/>
      <c r="I36" s="73"/>
      <c r="J36" s="73"/>
      <c r="K36" s="73"/>
      <c r="L36" s="53"/>
      <c r="M36" s="53"/>
      <c r="N36" s="53"/>
      <c r="O36" s="91">
        <f t="shared" si="4"/>
        <v>0</v>
      </c>
      <c r="P36" s="73"/>
      <c r="Q36" s="73"/>
      <c r="R36" s="73"/>
      <c r="S36" s="73"/>
      <c r="T36" s="98">
        <f t="shared" si="5"/>
        <v>0</v>
      </c>
      <c r="U36" s="73"/>
      <c r="V36" s="73"/>
      <c r="W36" s="73"/>
      <c r="X36" s="73"/>
      <c r="Y36" s="94">
        <f t="shared" si="6"/>
        <v>0</v>
      </c>
      <c r="Z36" s="73"/>
      <c r="AA36" s="73"/>
      <c r="AB36" s="73"/>
      <c r="AC36" s="75">
        <f t="shared" si="7"/>
        <v>117402</v>
      </c>
      <c r="AD36" s="76">
        <f>ALLOCATION!Z36-ORIGINAL!AC36</f>
        <v>0</v>
      </c>
      <c r="AE36" s="59"/>
    </row>
    <row r="37" spans="1:32">
      <c r="A37" s="7" t="s">
        <v>47</v>
      </c>
      <c r="B37" s="8" t="s">
        <v>222</v>
      </c>
      <c r="C37" s="33" t="s">
        <v>190</v>
      </c>
      <c r="D37" s="149">
        <v>94299</v>
      </c>
      <c r="E37" s="73">
        <v>0</v>
      </c>
      <c r="F37" s="73"/>
      <c r="G37" s="73"/>
      <c r="H37" s="73"/>
      <c r="I37" s="73"/>
      <c r="J37" s="73"/>
      <c r="K37" s="73"/>
      <c r="L37" s="53"/>
      <c r="M37" s="53"/>
      <c r="N37" s="53"/>
      <c r="O37" s="91">
        <f t="shared" si="4"/>
        <v>0</v>
      </c>
      <c r="P37" s="73"/>
      <c r="Q37" s="73"/>
      <c r="R37" s="73"/>
      <c r="S37" s="73"/>
      <c r="T37" s="98">
        <f t="shared" si="5"/>
        <v>0</v>
      </c>
      <c r="U37" s="73"/>
      <c r="V37" s="73"/>
      <c r="W37" s="73"/>
      <c r="X37" s="73"/>
      <c r="Y37" s="94">
        <f t="shared" si="6"/>
        <v>0</v>
      </c>
      <c r="Z37" s="73"/>
      <c r="AA37" s="73"/>
      <c r="AB37" s="73"/>
      <c r="AC37" s="75">
        <f t="shared" si="7"/>
        <v>94299</v>
      </c>
      <c r="AD37" s="76">
        <f>ALLOCATION!Z37-ORIGINAL!AC37</f>
        <v>0</v>
      </c>
      <c r="AE37" s="59"/>
    </row>
    <row r="38" spans="1:32">
      <c r="A38" s="7" t="s">
        <v>48</v>
      </c>
      <c r="B38" s="8" t="s">
        <v>223</v>
      </c>
      <c r="C38" s="32" t="s">
        <v>183</v>
      </c>
      <c r="D38" s="160">
        <v>92757</v>
      </c>
      <c r="E38" s="73">
        <v>8738.93</v>
      </c>
      <c r="F38" s="73"/>
      <c r="G38" s="73"/>
      <c r="H38" s="73"/>
      <c r="I38" s="73"/>
      <c r="J38" s="73"/>
      <c r="K38" s="73"/>
      <c r="L38" s="53"/>
      <c r="M38" s="53"/>
      <c r="N38" s="53"/>
      <c r="O38" s="91">
        <f t="shared" si="4"/>
        <v>0</v>
      </c>
      <c r="P38" s="73"/>
      <c r="Q38" s="73"/>
      <c r="R38" s="73"/>
      <c r="S38" s="73"/>
      <c r="T38" s="98">
        <f t="shared" si="5"/>
        <v>0</v>
      </c>
      <c r="U38" s="73"/>
      <c r="V38" s="73"/>
      <c r="W38" s="73"/>
      <c r="X38" s="73"/>
      <c r="Y38" s="94">
        <f t="shared" si="6"/>
        <v>0</v>
      </c>
      <c r="Z38" s="73"/>
      <c r="AA38" s="73"/>
      <c r="AB38" s="73"/>
      <c r="AC38" s="75">
        <f t="shared" si="7"/>
        <v>101495.93</v>
      </c>
      <c r="AD38" s="76">
        <f>ALLOCATION!Z38-ORIGINAL!AC38</f>
        <v>0</v>
      </c>
      <c r="AE38" s="59"/>
    </row>
    <row r="39" spans="1:32">
      <c r="A39" s="7" t="s">
        <v>49</v>
      </c>
      <c r="B39" s="8" t="s">
        <v>224</v>
      </c>
      <c r="C39" s="33" t="s">
        <v>190</v>
      </c>
      <c r="D39" s="149">
        <v>196507</v>
      </c>
      <c r="E39" s="73">
        <v>17293.73</v>
      </c>
      <c r="F39" s="73"/>
      <c r="G39" s="73"/>
      <c r="H39" s="73"/>
      <c r="I39" s="73"/>
      <c r="J39" s="73"/>
      <c r="K39" s="73"/>
      <c r="L39" s="53"/>
      <c r="M39" s="53"/>
      <c r="N39" s="53"/>
      <c r="O39" s="91">
        <f t="shared" si="4"/>
        <v>0</v>
      </c>
      <c r="P39" s="73"/>
      <c r="Q39" s="73"/>
      <c r="R39" s="73"/>
      <c r="S39" s="73"/>
      <c r="T39" s="98">
        <f t="shared" si="5"/>
        <v>0</v>
      </c>
      <c r="U39" s="73"/>
      <c r="V39" s="73"/>
      <c r="W39" s="73"/>
      <c r="X39" s="73"/>
      <c r="Y39" s="94">
        <f t="shared" si="6"/>
        <v>0</v>
      </c>
      <c r="Z39" s="73"/>
      <c r="AA39" s="73"/>
      <c r="AB39" s="73"/>
      <c r="AC39" s="75">
        <f t="shared" si="7"/>
        <v>213800.73</v>
      </c>
      <c r="AD39" s="76">
        <f>ALLOCATION!Z39-ORIGINAL!AC39</f>
        <v>0</v>
      </c>
      <c r="AE39" s="59"/>
    </row>
    <row r="40" spans="1:32">
      <c r="A40" s="7" t="s">
        <v>50</v>
      </c>
      <c r="B40" s="8" t="s">
        <v>225</v>
      </c>
      <c r="C40" s="34" t="s">
        <v>216</v>
      </c>
      <c r="D40" s="149">
        <v>12534819</v>
      </c>
      <c r="E40" s="159">
        <v>5574016.1799999997</v>
      </c>
      <c r="F40" s="73"/>
      <c r="G40" s="73"/>
      <c r="H40" s="73"/>
      <c r="I40" s="73"/>
      <c r="J40" s="73">
        <v>239632</v>
      </c>
      <c r="K40" s="73"/>
      <c r="L40" s="53"/>
      <c r="M40" s="53"/>
      <c r="N40" s="53">
        <v>399675</v>
      </c>
      <c r="O40" s="91">
        <f t="shared" si="4"/>
        <v>399675</v>
      </c>
      <c r="P40" s="73"/>
      <c r="Q40" s="73"/>
      <c r="R40" s="73"/>
      <c r="S40" s="73"/>
      <c r="T40" s="98">
        <f t="shared" si="5"/>
        <v>0</v>
      </c>
      <c r="U40" s="73">
        <v>77841</v>
      </c>
      <c r="V40" s="73"/>
      <c r="W40" s="73"/>
      <c r="X40" s="73"/>
      <c r="Y40" s="94">
        <f t="shared" si="6"/>
        <v>77841</v>
      </c>
      <c r="Z40" s="73"/>
      <c r="AA40" s="73"/>
      <c r="AB40" s="73"/>
      <c r="AC40" s="75">
        <f t="shared" si="7"/>
        <v>18825983.18</v>
      </c>
      <c r="AD40" s="76">
        <f>ALLOCATION!Z40-ORIGINAL!AC40</f>
        <v>0</v>
      </c>
      <c r="AE40" s="59"/>
    </row>
    <row r="41" spans="1:32">
      <c r="A41" s="7" t="s">
        <v>51</v>
      </c>
      <c r="B41" s="8" t="s">
        <v>226</v>
      </c>
      <c r="C41" s="32" t="s">
        <v>183</v>
      </c>
      <c r="D41" s="149">
        <v>239177</v>
      </c>
      <c r="E41" s="73">
        <v>21780</v>
      </c>
      <c r="F41" s="73"/>
      <c r="G41" s="73"/>
      <c r="H41" s="73"/>
      <c r="I41" s="73"/>
      <c r="J41" s="73"/>
      <c r="K41" s="73"/>
      <c r="L41" s="53"/>
      <c r="M41" s="53"/>
      <c r="N41" s="53"/>
      <c r="O41" s="91">
        <f t="shared" si="4"/>
        <v>0</v>
      </c>
      <c r="P41" s="73"/>
      <c r="Q41" s="73"/>
      <c r="R41" s="73"/>
      <c r="S41" s="73"/>
      <c r="T41" s="98">
        <f t="shared" si="5"/>
        <v>0</v>
      </c>
      <c r="U41" s="73"/>
      <c r="V41" s="73"/>
      <c r="W41" s="73"/>
      <c r="X41" s="73"/>
      <c r="Y41" s="94">
        <f t="shared" si="6"/>
        <v>0</v>
      </c>
      <c r="Z41" s="73"/>
      <c r="AA41" s="73"/>
      <c r="AB41" s="73"/>
      <c r="AC41" s="75">
        <f t="shared" si="7"/>
        <v>260957</v>
      </c>
      <c r="AD41" s="76">
        <f>ALLOCATION!Z41-ORIGINAL!AC41</f>
        <v>0</v>
      </c>
      <c r="AE41" s="59"/>
    </row>
    <row r="42" spans="1:32" s="22" customFormat="1" ht="15.75">
      <c r="A42" s="7" t="s">
        <v>52</v>
      </c>
      <c r="B42" s="8" t="s">
        <v>227</v>
      </c>
      <c r="C42" s="33" t="s">
        <v>190</v>
      </c>
      <c r="D42" s="149">
        <v>361150</v>
      </c>
      <c r="E42" s="73">
        <v>37254.050000000003</v>
      </c>
      <c r="F42" s="73"/>
      <c r="G42" s="73"/>
      <c r="H42" s="73"/>
      <c r="I42" s="73"/>
      <c r="J42" s="73"/>
      <c r="K42" s="73"/>
      <c r="L42" s="53"/>
      <c r="M42" s="53"/>
      <c r="N42" s="53"/>
      <c r="O42" s="91">
        <f t="shared" si="4"/>
        <v>0</v>
      </c>
      <c r="P42" s="73"/>
      <c r="Q42" s="73"/>
      <c r="R42" s="73"/>
      <c r="S42" s="73"/>
      <c r="T42" s="98">
        <f t="shared" si="5"/>
        <v>0</v>
      </c>
      <c r="U42" s="73"/>
      <c r="V42" s="73"/>
      <c r="W42" s="73"/>
      <c r="X42" s="73"/>
      <c r="Y42" s="94">
        <f t="shared" si="6"/>
        <v>0</v>
      </c>
      <c r="Z42" s="73"/>
      <c r="AA42" s="73"/>
      <c r="AB42" s="73"/>
      <c r="AC42" s="75">
        <f t="shared" si="7"/>
        <v>398404.05</v>
      </c>
      <c r="AD42" s="76">
        <f>ALLOCATION!Z42-ORIGINAL!AC42</f>
        <v>0</v>
      </c>
      <c r="AE42" s="59"/>
      <c r="AF42" s="18"/>
    </row>
    <row r="43" spans="1:32" s="22" customFormat="1" ht="15.75">
      <c r="A43" s="7" t="s">
        <v>53</v>
      </c>
      <c r="B43" s="8" t="s">
        <v>228</v>
      </c>
      <c r="C43" s="34" t="s">
        <v>216</v>
      </c>
      <c r="D43" s="149">
        <v>3073558</v>
      </c>
      <c r="E43" s="73">
        <v>1396787.2</v>
      </c>
      <c r="F43" s="73"/>
      <c r="G43" s="73"/>
      <c r="H43" s="73"/>
      <c r="I43" s="73"/>
      <c r="J43" s="73"/>
      <c r="K43" s="73"/>
      <c r="L43" s="53"/>
      <c r="M43" s="53"/>
      <c r="N43" s="53"/>
      <c r="O43" s="91">
        <f t="shared" si="4"/>
        <v>0</v>
      </c>
      <c r="P43" s="73"/>
      <c r="Q43" s="73"/>
      <c r="R43" s="73">
        <v>417182</v>
      </c>
      <c r="S43" s="73"/>
      <c r="T43" s="98">
        <f t="shared" si="5"/>
        <v>417182</v>
      </c>
      <c r="U43" s="73"/>
      <c r="V43" s="73"/>
      <c r="W43" s="73"/>
      <c r="X43" s="73"/>
      <c r="Y43" s="94">
        <f t="shared" si="6"/>
        <v>0</v>
      </c>
      <c r="Z43" s="73"/>
      <c r="AA43" s="73"/>
      <c r="AB43" s="73"/>
      <c r="AC43" s="75">
        <f t="shared" si="7"/>
        <v>4887527.2</v>
      </c>
      <c r="AD43" s="76">
        <f>ALLOCATION!Z43-ORIGINAL!AC43</f>
        <v>0</v>
      </c>
      <c r="AE43" s="59"/>
      <c r="AF43" s="18"/>
    </row>
    <row r="44" spans="1:32" s="22" customFormat="1" ht="15.75">
      <c r="A44" s="7" t="s">
        <v>54</v>
      </c>
      <c r="B44" s="8" t="s">
        <v>229</v>
      </c>
      <c r="C44" s="28" t="s">
        <v>187</v>
      </c>
      <c r="D44" s="160">
        <v>269941</v>
      </c>
      <c r="E44" s="73">
        <v>15926.7</v>
      </c>
      <c r="F44" s="73"/>
      <c r="G44" s="73"/>
      <c r="H44" s="73"/>
      <c r="I44" s="73"/>
      <c r="J44" s="73"/>
      <c r="K44" s="73"/>
      <c r="L44" s="53"/>
      <c r="M44" s="53"/>
      <c r="N44" s="53"/>
      <c r="O44" s="91">
        <f t="shared" ref="O44:O75" si="8">SUM(L44:N44)</f>
        <v>0</v>
      </c>
      <c r="P44" s="73"/>
      <c r="Q44" s="73"/>
      <c r="R44" s="73"/>
      <c r="S44" s="73"/>
      <c r="T44" s="98">
        <f t="shared" ref="T44:T75" si="9">SUM(P44:S44)</f>
        <v>0</v>
      </c>
      <c r="U44" s="73"/>
      <c r="V44" s="73"/>
      <c r="W44" s="73"/>
      <c r="X44" s="73"/>
      <c r="Y44" s="94">
        <f t="shared" ref="Y44:Y75" si="10">SUM(U44:X44)</f>
        <v>0</v>
      </c>
      <c r="Z44" s="73"/>
      <c r="AA44" s="73"/>
      <c r="AB44" s="73"/>
      <c r="AC44" s="75">
        <f t="shared" ref="AC44:AC75" si="11">SUM(D44:K44)+O44+T44+SUM(Y44:AB44)</f>
        <v>285867.7</v>
      </c>
      <c r="AD44" s="76">
        <f>ALLOCATION!Z44-ORIGINAL!AC44</f>
        <v>0</v>
      </c>
      <c r="AE44" s="59"/>
      <c r="AF44" s="18"/>
    </row>
    <row r="45" spans="1:32" s="22" customFormat="1" ht="15.75">
      <c r="A45" s="7" t="s">
        <v>55</v>
      </c>
      <c r="B45" s="8" t="s">
        <v>230</v>
      </c>
      <c r="C45" s="29" t="s">
        <v>201</v>
      </c>
      <c r="D45" s="149">
        <v>286949</v>
      </c>
      <c r="E45" s="73">
        <v>22265.23</v>
      </c>
      <c r="F45" s="73"/>
      <c r="G45" s="73"/>
      <c r="H45" s="73"/>
      <c r="I45" s="73"/>
      <c r="J45" s="73"/>
      <c r="K45" s="73"/>
      <c r="L45" s="53"/>
      <c r="M45" s="53"/>
      <c r="N45" s="53"/>
      <c r="O45" s="91">
        <f t="shared" si="8"/>
        <v>0</v>
      </c>
      <c r="P45" s="73"/>
      <c r="Q45" s="73"/>
      <c r="R45" s="73"/>
      <c r="S45" s="73"/>
      <c r="T45" s="98">
        <f t="shared" si="9"/>
        <v>0</v>
      </c>
      <c r="U45" s="73"/>
      <c r="V45" s="73"/>
      <c r="W45" s="73"/>
      <c r="X45" s="73"/>
      <c r="Y45" s="94">
        <f t="shared" si="10"/>
        <v>0</v>
      </c>
      <c r="Z45" s="73"/>
      <c r="AA45" s="73"/>
      <c r="AB45" s="73"/>
      <c r="AC45" s="75">
        <f t="shared" si="11"/>
        <v>309214.23</v>
      </c>
      <c r="AD45" s="76">
        <f>ALLOCATION!Z45-ORIGINAL!AC45</f>
        <v>0</v>
      </c>
      <c r="AE45" s="59"/>
      <c r="AF45" s="18"/>
    </row>
    <row r="46" spans="1:32" s="22" customFormat="1" ht="15.75">
      <c r="A46" s="7" t="s">
        <v>56</v>
      </c>
      <c r="B46" s="8" t="s">
        <v>231</v>
      </c>
      <c r="C46" s="34" t="s">
        <v>216</v>
      </c>
      <c r="D46" s="149">
        <v>198152</v>
      </c>
      <c r="E46" s="73">
        <v>15939.86</v>
      </c>
      <c r="F46" s="73"/>
      <c r="G46" s="73"/>
      <c r="H46" s="73"/>
      <c r="I46" s="73"/>
      <c r="J46" s="73"/>
      <c r="K46" s="73"/>
      <c r="L46" s="53"/>
      <c r="M46" s="53"/>
      <c r="N46" s="53"/>
      <c r="O46" s="91">
        <f t="shared" si="8"/>
        <v>0</v>
      </c>
      <c r="P46" s="73"/>
      <c r="Q46" s="73"/>
      <c r="R46" s="73"/>
      <c r="S46" s="73"/>
      <c r="T46" s="98">
        <f t="shared" si="9"/>
        <v>0</v>
      </c>
      <c r="U46" s="73"/>
      <c r="V46" s="73"/>
      <c r="W46" s="73"/>
      <c r="X46" s="73"/>
      <c r="Y46" s="94">
        <f t="shared" si="10"/>
        <v>0</v>
      </c>
      <c r="Z46" s="73"/>
      <c r="AA46" s="73"/>
      <c r="AB46" s="73"/>
      <c r="AC46" s="75">
        <f t="shared" si="11"/>
        <v>214091.86</v>
      </c>
      <c r="AD46" s="76">
        <f>ALLOCATION!Z46-ORIGINAL!AC46</f>
        <v>0</v>
      </c>
      <c r="AE46" s="59"/>
      <c r="AF46" s="18"/>
    </row>
    <row r="47" spans="1:32" s="22" customFormat="1" ht="15.75">
      <c r="A47" s="7" t="s">
        <v>57</v>
      </c>
      <c r="B47" s="8" t="s">
        <v>232</v>
      </c>
      <c r="C47" s="32" t="s">
        <v>183</v>
      </c>
      <c r="D47" s="149">
        <v>1267909</v>
      </c>
      <c r="E47" s="73">
        <v>280955.21999999997</v>
      </c>
      <c r="F47" s="73"/>
      <c r="G47" s="73"/>
      <c r="H47" s="73"/>
      <c r="I47" s="73"/>
      <c r="J47" s="73"/>
      <c r="K47" s="73"/>
      <c r="L47" s="53"/>
      <c r="M47" s="53"/>
      <c r="N47" s="53"/>
      <c r="O47" s="91">
        <f t="shared" si="8"/>
        <v>0</v>
      </c>
      <c r="P47" s="73"/>
      <c r="Q47" s="73"/>
      <c r="R47" s="73"/>
      <c r="S47" s="73"/>
      <c r="T47" s="98">
        <f t="shared" si="9"/>
        <v>0</v>
      </c>
      <c r="U47" s="73"/>
      <c r="V47" s="73"/>
      <c r="W47" s="73"/>
      <c r="X47" s="73"/>
      <c r="Y47" s="94">
        <f t="shared" si="10"/>
        <v>0</v>
      </c>
      <c r="Z47" s="73"/>
      <c r="AA47" s="73"/>
      <c r="AB47" s="73"/>
      <c r="AC47" s="75">
        <f t="shared" si="11"/>
        <v>1548864.22</v>
      </c>
      <c r="AD47" s="76">
        <f>ALLOCATION!Z47-ORIGINAL!AC47</f>
        <v>0</v>
      </c>
      <c r="AE47" s="59"/>
      <c r="AF47" s="18"/>
    </row>
    <row r="48" spans="1:32" s="22" customFormat="1" ht="15.75">
      <c r="A48" s="7" t="s">
        <v>58</v>
      </c>
      <c r="B48" s="8" t="s">
        <v>233</v>
      </c>
      <c r="C48" s="34" t="s">
        <v>216</v>
      </c>
      <c r="D48" s="149">
        <v>827192</v>
      </c>
      <c r="E48" s="73">
        <v>106678.32</v>
      </c>
      <c r="F48" s="73"/>
      <c r="G48" s="73"/>
      <c r="H48" s="73"/>
      <c r="I48" s="73"/>
      <c r="J48" s="73"/>
      <c r="K48" s="73"/>
      <c r="L48" s="53"/>
      <c r="M48" s="53"/>
      <c r="N48" s="53"/>
      <c r="O48" s="91">
        <f t="shared" si="8"/>
        <v>0</v>
      </c>
      <c r="P48" s="73"/>
      <c r="Q48" s="73"/>
      <c r="R48" s="73"/>
      <c r="S48" s="73"/>
      <c r="T48" s="98">
        <f t="shared" si="9"/>
        <v>0</v>
      </c>
      <c r="U48" s="73"/>
      <c r="V48" s="73"/>
      <c r="W48" s="73"/>
      <c r="X48" s="73"/>
      <c r="Y48" s="94">
        <f t="shared" si="10"/>
        <v>0</v>
      </c>
      <c r="Z48" s="73"/>
      <c r="AA48" s="73"/>
      <c r="AB48" s="73"/>
      <c r="AC48" s="75">
        <f t="shared" si="11"/>
        <v>933870.32000000007</v>
      </c>
      <c r="AD48" s="76">
        <f>ALLOCATION!Z48-ORIGINAL!AC48</f>
        <v>0</v>
      </c>
      <c r="AE48" s="60"/>
      <c r="AF48" s="18"/>
    </row>
    <row r="49" spans="1:32" s="22" customFormat="1" ht="15.75">
      <c r="A49" s="7" t="s">
        <v>59</v>
      </c>
      <c r="B49" s="8" t="s">
        <v>234</v>
      </c>
      <c r="C49" s="32" t="s">
        <v>183</v>
      </c>
      <c r="D49" s="149">
        <v>4486042</v>
      </c>
      <c r="E49" s="73">
        <v>1557636.38</v>
      </c>
      <c r="F49" s="73"/>
      <c r="G49" s="73"/>
      <c r="H49" s="73">
        <v>500000</v>
      </c>
      <c r="I49" s="73"/>
      <c r="J49" s="73">
        <v>50360</v>
      </c>
      <c r="K49" s="73">
        <v>21558</v>
      </c>
      <c r="L49" s="53"/>
      <c r="M49" s="53">
        <v>1095456</v>
      </c>
      <c r="N49" s="53"/>
      <c r="O49" s="91">
        <f t="shared" si="8"/>
        <v>1095456</v>
      </c>
      <c r="P49" s="73"/>
      <c r="Q49" s="73"/>
      <c r="R49" s="73"/>
      <c r="S49" s="73"/>
      <c r="T49" s="98">
        <f t="shared" si="9"/>
        <v>0</v>
      </c>
      <c r="U49" s="73"/>
      <c r="V49" s="73"/>
      <c r="W49" s="73"/>
      <c r="X49" s="73">
        <v>114908</v>
      </c>
      <c r="Y49" s="94">
        <f t="shared" si="10"/>
        <v>114908</v>
      </c>
      <c r="Z49" s="73"/>
      <c r="AA49" s="73"/>
      <c r="AB49" s="73"/>
      <c r="AC49" s="75">
        <f t="shared" si="11"/>
        <v>7825960.3799999999</v>
      </c>
      <c r="AD49" s="76">
        <f>ALLOCATION!Z49-ORIGINAL!AC49</f>
        <v>0</v>
      </c>
      <c r="AE49" s="60"/>
      <c r="AF49" s="18"/>
    </row>
    <row r="50" spans="1:32" s="22" customFormat="1" ht="15.75">
      <c r="A50" s="7" t="s">
        <v>60</v>
      </c>
      <c r="B50" s="8" t="s">
        <v>235</v>
      </c>
      <c r="C50" s="28" t="s">
        <v>187</v>
      </c>
      <c r="D50" s="149">
        <v>299473</v>
      </c>
      <c r="E50" s="73">
        <v>22026</v>
      </c>
      <c r="F50" s="73"/>
      <c r="G50" s="73"/>
      <c r="H50" s="73"/>
      <c r="I50" s="73"/>
      <c r="J50" s="73"/>
      <c r="K50" s="73"/>
      <c r="L50" s="53"/>
      <c r="M50" s="53"/>
      <c r="N50" s="53"/>
      <c r="O50" s="91">
        <f t="shared" si="8"/>
        <v>0</v>
      </c>
      <c r="P50" s="73"/>
      <c r="Q50" s="73"/>
      <c r="R50" s="73"/>
      <c r="S50" s="73"/>
      <c r="T50" s="98">
        <f t="shared" si="9"/>
        <v>0</v>
      </c>
      <c r="U50" s="73"/>
      <c r="V50" s="73"/>
      <c r="W50" s="73"/>
      <c r="X50" s="73"/>
      <c r="Y50" s="94">
        <f t="shared" si="10"/>
        <v>0</v>
      </c>
      <c r="Z50" s="73"/>
      <c r="AA50" s="73"/>
      <c r="AB50" s="73"/>
      <c r="AC50" s="75">
        <f t="shared" si="11"/>
        <v>321499</v>
      </c>
      <c r="AD50" s="76">
        <f>ALLOCATION!Z50-ORIGINAL!AC50</f>
        <v>0</v>
      </c>
      <c r="AE50" s="59"/>
      <c r="AF50" s="18"/>
    </row>
    <row r="51" spans="1:32" s="22" customFormat="1" ht="15.75">
      <c r="A51" s="7" t="s">
        <v>61</v>
      </c>
      <c r="B51" s="8" t="s">
        <v>236</v>
      </c>
      <c r="C51" s="34" t="s">
        <v>216</v>
      </c>
      <c r="D51" s="149">
        <v>294709</v>
      </c>
      <c r="E51" s="73">
        <v>23928.84</v>
      </c>
      <c r="F51" s="73"/>
      <c r="G51" s="73"/>
      <c r="H51" s="73"/>
      <c r="I51" s="73"/>
      <c r="J51" s="73"/>
      <c r="K51" s="73"/>
      <c r="L51" s="53"/>
      <c r="M51" s="53"/>
      <c r="N51" s="53"/>
      <c r="O51" s="91">
        <f t="shared" si="8"/>
        <v>0</v>
      </c>
      <c r="P51" s="73"/>
      <c r="Q51" s="73"/>
      <c r="R51" s="73"/>
      <c r="S51" s="73"/>
      <c r="T51" s="98">
        <f t="shared" si="9"/>
        <v>0</v>
      </c>
      <c r="U51" s="73"/>
      <c r="V51" s="73"/>
      <c r="W51" s="73"/>
      <c r="X51" s="73"/>
      <c r="Y51" s="94">
        <f t="shared" si="10"/>
        <v>0</v>
      </c>
      <c r="Z51" s="73"/>
      <c r="AA51" s="73"/>
      <c r="AB51" s="73"/>
      <c r="AC51" s="75">
        <f t="shared" si="11"/>
        <v>318637.84000000003</v>
      </c>
      <c r="AD51" s="76">
        <f>ALLOCATION!Z51-ORIGINAL!AC51</f>
        <v>0</v>
      </c>
      <c r="AE51" s="59"/>
      <c r="AF51" s="18"/>
    </row>
    <row r="52" spans="1:32" s="22" customFormat="1" ht="15.75">
      <c r="A52" s="7" t="s">
        <v>62</v>
      </c>
      <c r="B52" s="8" t="s">
        <v>237</v>
      </c>
      <c r="C52" s="28" t="s">
        <v>187</v>
      </c>
      <c r="D52" s="149">
        <v>201869</v>
      </c>
      <c r="E52" s="73">
        <v>14580</v>
      </c>
      <c r="F52" s="73"/>
      <c r="G52" s="73"/>
      <c r="H52" s="73"/>
      <c r="I52" s="73"/>
      <c r="J52" s="73"/>
      <c r="K52" s="73"/>
      <c r="L52" s="53"/>
      <c r="M52" s="53"/>
      <c r="N52" s="53"/>
      <c r="O52" s="91">
        <f t="shared" si="8"/>
        <v>0</v>
      </c>
      <c r="P52" s="73"/>
      <c r="Q52" s="73"/>
      <c r="R52" s="73"/>
      <c r="S52" s="73"/>
      <c r="T52" s="98">
        <f t="shared" si="9"/>
        <v>0</v>
      </c>
      <c r="U52" s="73"/>
      <c r="V52" s="73"/>
      <c r="W52" s="73"/>
      <c r="X52" s="73"/>
      <c r="Y52" s="94">
        <f t="shared" si="10"/>
        <v>0</v>
      </c>
      <c r="Z52" s="73"/>
      <c r="AA52" s="73"/>
      <c r="AB52" s="73"/>
      <c r="AC52" s="75">
        <f t="shared" si="11"/>
        <v>216449</v>
      </c>
      <c r="AD52" s="76">
        <f>ALLOCATION!Z52-ORIGINAL!AC52</f>
        <v>0</v>
      </c>
      <c r="AE52" s="59"/>
      <c r="AF52" s="18"/>
    </row>
    <row r="53" spans="1:32" s="22" customFormat="1" ht="15.75">
      <c r="A53" s="7" t="s">
        <v>63</v>
      </c>
      <c r="B53" s="8" t="s">
        <v>238</v>
      </c>
      <c r="C53" s="33" t="s">
        <v>190</v>
      </c>
      <c r="D53" s="149">
        <v>203498</v>
      </c>
      <c r="E53" s="73">
        <v>8209.51</v>
      </c>
      <c r="F53" s="73"/>
      <c r="G53" s="73"/>
      <c r="H53" s="73"/>
      <c r="I53" s="73"/>
      <c r="J53" s="73"/>
      <c r="K53" s="73"/>
      <c r="L53" s="53"/>
      <c r="M53" s="53"/>
      <c r="N53" s="53"/>
      <c r="O53" s="91">
        <f t="shared" si="8"/>
        <v>0</v>
      </c>
      <c r="P53" s="73"/>
      <c r="Q53" s="73"/>
      <c r="R53" s="73"/>
      <c r="S53" s="73"/>
      <c r="T53" s="98">
        <f t="shared" si="9"/>
        <v>0</v>
      </c>
      <c r="U53" s="73"/>
      <c r="V53" s="73"/>
      <c r="W53" s="73"/>
      <c r="X53" s="73"/>
      <c r="Y53" s="94">
        <f t="shared" si="10"/>
        <v>0</v>
      </c>
      <c r="Z53" s="73"/>
      <c r="AA53" s="73"/>
      <c r="AB53" s="73"/>
      <c r="AC53" s="75">
        <f t="shared" si="11"/>
        <v>211707.51</v>
      </c>
      <c r="AD53" s="76">
        <f>ALLOCATION!Z53-ORIGINAL!AC53</f>
        <v>0</v>
      </c>
      <c r="AE53" s="59"/>
      <c r="AF53" s="18"/>
    </row>
    <row r="54" spans="1:32" s="22" customFormat="1" ht="15.75">
      <c r="A54" s="7" t="s">
        <v>64</v>
      </c>
      <c r="B54" s="8" t="s">
        <v>239</v>
      </c>
      <c r="C54" s="27" t="s">
        <v>185</v>
      </c>
      <c r="D54" s="149">
        <v>3125588</v>
      </c>
      <c r="E54" s="73">
        <v>1453410.78</v>
      </c>
      <c r="F54" s="73"/>
      <c r="G54" s="73"/>
      <c r="H54" s="73"/>
      <c r="I54" s="73"/>
      <c r="J54" s="73">
        <v>54413</v>
      </c>
      <c r="K54" s="73">
        <v>233684</v>
      </c>
      <c r="L54" s="53"/>
      <c r="M54" s="53"/>
      <c r="N54" s="53"/>
      <c r="O54" s="91">
        <f t="shared" si="8"/>
        <v>0</v>
      </c>
      <c r="P54" s="73"/>
      <c r="Q54" s="73"/>
      <c r="R54" s="73"/>
      <c r="S54" s="73"/>
      <c r="T54" s="98">
        <f t="shared" si="9"/>
        <v>0</v>
      </c>
      <c r="U54" s="73"/>
      <c r="V54" s="73"/>
      <c r="W54" s="73"/>
      <c r="X54" s="159">
        <v>133240</v>
      </c>
      <c r="Y54" s="94">
        <f t="shared" si="10"/>
        <v>133240</v>
      </c>
      <c r="Z54" s="73"/>
      <c r="AA54" s="73"/>
      <c r="AB54" s="73"/>
      <c r="AC54" s="75">
        <f t="shared" si="11"/>
        <v>5000335.78</v>
      </c>
      <c r="AD54" s="76">
        <f>ALLOCATION!Z54-ORIGINAL!AC54</f>
        <v>0</v>
      </c>
      <c r="AE54" s="59"/>
      <c r="AF54" s="18"/>
    </row>
    <row r="55" spans="1:32">
      <c r="A55" s="7" t="s">
        <v>65</v>
      </c>
      <c r="B55" s="8" t="s">
        <v>240</v>
      </c>
      <c r="C55" s="28" t="s">
        <v>187</v>
      </c>
      <c r="D55" s="149">
        <v>222788</v>
      </c>
      <c r="E55" s="73">
        <v>38740.04</v>
      </c>
      <c r="F55" s="73"/>
      <c r="G55" s="73"/>
      <c r="H55" s="73"/>
      <c r="I55" s="73"/>
      <c r="J55" s="73"/>
      <c r="K55" s="73"/>
      <c r="L55" s="53"/>
      <c r="M55" s="53"/>
      <c r="N55" s="53"/>
      <c r="O55" s="91">
        <f t="shared" si="8"/>
        <v>0</v>
      </c>
      <c r="P55" s="73"/>
      <c r="Q55" s="73"/>
      <c r="R55" s="73"/>
      <c r="S55" s="73"/>
      <c r="T55" s="98">
        <f t="shared" si="9"/>
        <v>0</v>
      </c>
      <c r="U55" s="73"/>
      <c r="V55" s="73"/>
      <c r="W55" s="73"/>
      <c r="X55" s="73"/>
      <c r="Y55" s="94">
        <f t="shared" si="10"/>
        <v>0</v>
      </c>
      <c r="Z55" s="73"/>
      <c r="AA55" s="73"/>
      <c r="AB55" s="73"/>
      <c r="AC55" s="75">
        <f t="shared" si="11"/>
        <v>261528.04</v>
      </c>
      <c r="AD55" s="76">
        <f>ALLOCATION!Z55-ORIGINAL!AC55</f>
        <v>0</v>
      </c>
      <c r="AE55" s="59"/>
    </row>
    <row r="56" spans="1:32">
      <c r="A56" s="7" t="s">
        <v>66</v>
      </c>
      <c r="B56" s="8" t="s">
        <v>241</v>
      </c>
      <c r="C56" s="32" t="s">
        <v>183</v>
      </c>
      <c r="D56" s="149">
        <v>217662</v>
      </c>
      <c r="E56" s="73">
        <v>20858.68</v>
      </c>
      <c r="F56" s="73"/>
      <c r="G56" s="73"/>
      <c r="H56" s="73"/>
      <c r="I56" s="73"/>
      <c r="J56" s="73"/>
      <c r="K56" s="73"/>
      <c r="L56" s="53"/>
      <c r="M56" s="53"/>
      <c r="N56" s="53"/>
      <c r="O56" s="91">
        <f t="shared" si="8"/>
        <v>0</v>
      </c>
      <c r="P56" s="73"/>
      <c r="Q56" s="73"/>
      <c r="R56" s="73"/>
      <c r="S56" s="73"/>
      <c r="T56" s="98">
        <f t="shared" si="9"/>
        <v>0</v>
      </c>
      <c r="U56" s="73"/>
      <c r="V56" s="73"/>
      <c r="W56" s="73"/>
      <c r="X56" s="73"/>
      <c r="Y56" s="94">
        <f t="shared" si="10"/>
        <v>0</v>
      </c>
      <c r="Z56" s="73"/>
      <c r="AA56" s="73"/>
      <c r="AB56" s="73"/>
      <c r="AC56" s="75">
        <f t="shared" si="11"/>
        <v>238520.68</v>
      </c>
      <c r="AD56" s="76">
        <f>ALLOCATION!Z56-ORIGINAL!AC56</f>
        <v>0</v>
      </c>
      <c r="AE56" s="59"/>
    </row>
    <row r="57" spans="1:32">
      <c r="A57" s="7" t="s">
        <v>67</v>
      </c>
      <c r="B57" s="8" t="s">
        <v>242</v>
      </c>
      <c r="C57" s="27" t="s">
        <v>185</v>
      </c>
      <c r="D57" s="149">
        <v>2024682</v>
      </c>
      <c r="E57" s="73">
        <v>470909.5</v>
      </c>
      <c r="F57" s="73"/>
      <c r="G57" s="73"/>
      <c r="H57" s="73"/>
      <c r="I57" s="73"/>
      <c r="J57" s="73"/>
      <c r="K57" s="73"/>
      <c r="L57" s="53"/>
      <c r="M57" s="53"/>
      <c r="N57" s="53"/>
      <c r="O57" s="91">
        <f t="shared" si="8"/>
        <v>0</v>
      </c>
      <c r="P57" s="73"/>
      <c r="Q57" s="73"/>
      <c r="R57" s="73"/>
      <c r="S57" s="73"/>
      <c r="T57" s="98">
        <f t="shared" si="9"/>
        <v>0</v>
      </c>
      <c r="U57" s="73"/>
      <c r="V57" s="73">
        <v>67500</v>
      </c>
      <c r="W57" s="73"/>
      <c r="X57" s="73"/>
      <c r="Y57" s="94">
        <f t="shared" si="10"/>
        <v>67500</v>
      </c>
      <c r="Z57" s="73"/>
      <c r="AA57" s="73"/>
      <c r="AB57" s="73"/>
      <c r="AC57" s="75">
        <f t="shared" si="11"/>
        <v>2563091.5</v>
      </c>
      <c r="AD57" s="76">
        <f>ALLOCATION!Z57-ORIGINAL!AC57</f>
        <v>0</v>
      </c>
      <c r="AE57" s="59"/>
    </row>
    <row r="58" spans="1:32">
      <c r="A58" s="7" t="s">
        <v>68</v>
      </c>
      <c r="B58" s="8" t="s">
        <v>243</v>
      </c>
      <c r="C58" s="33" t="s">
        <v>190</v>
      </c>
      <c r="D58" s="149">
        <v>98332</v>
      </c>
      <c r="E58" s="73">
        <v>7200</v>
      </c>
      <c r="F58" s="73"/>
      <c r="G58" s="73"/>
      <c r="H58" s="73"/>
      <c r="I58" s="73"/>
      <c r="J58" s="73"/>
      <c r="K58" s="73"/>
      <c r="L58" s="53"/>
      <c r="M58" s="53">
        <v>971948</v>
      </c>
      <c r="N58" s="53"/>
      <c r="O58" s="91">
        <f t="shared" si="8"/>
        <v>971948</v>
      </c>
      <c r="P58" s="73"/>
      <c r="Q58" s="73"/>
      <c r="R58" s="73"/>
      <c r="S58" s="73"/>
      <c r="T58" s="98">
        <f t="shared" si="9"/>
        <v>0</v>
      </c>
      <c r="U58" s="73"/>
      <c r="V58" s="73"/>
      <c r="W58" s="73"/>
      <c r="X58" s="73"/>
      <c r="Y58" s="94">
        <f t="shared" si="10"/>
        <v>0</v>
      </c>
      <c r="Z58" s="73"/>
      <c r="AA58" s="73"/>
      <c r="AB58" s="73"/>
      <c r="AC58" s="75">
        <f t="shared" si="11"/>
        <v>1077480</v>
      </c>
      <c r="AD58" s="76">
        <f>ALLOCATION!Z58-ORIGINAL!AC58</f>
        <v>0</v>
      </c>
      <c r="AE58" s="59"/>
    </row>
    <row r="59" spans="1:32">
      <c r="A59" s="7" t="s">
        <v>433</v>
      </c>
      <c r="B59" s="8" t="s">
        <v>432</v>
      </c>
      <c r="C59" s="28" t="s">
        <v>187</v>
      </c>
      <c r="D59" s="149">
        <v>236311</v>
      </c>
      <c r="E59" s="73">
        <v>15898.56</v>
      </c>
      <c r="F59" s="73"/>
      <c r="G59" s="73"/>
      <c r="H59" s="73"/>
      <c r="I59" s="73"/>
      <c r="J59" s="73"/>
      <c r="K59" s="73"/>
      <c r="L59" s="53"/>
      <c r="M59" s="53"/>
      <c r="N59" s="53"/>
      <c r="O59" s="91">
        <f t="shared" si="8"/>
        <v>0</v>
      </c>
      <c r="P59" s="73"/>
      <c r="Q59" s="73"/>
      <c r="R59" s="73"/>
      <c r="S59" s="73"/>
      <c r="T59" s="98">
        <f t="shared" si="9"/>
        <v>0</v>
      </c>
      <c r="U59" s="73"/>
      <c r="V59" s="73"/>
      <c r="W59" s="73"/>
      <c r="X59" s="73"/>
      <c r="Y59" s="94">
        <f t="shared" si="10"/>
        <v>0</v>
      </c>
      <c r="Z59" s="73"/>
      <c r="AA59" s="73"/>
      <c r="AB59" s="73"/>
      <c r="AC59" s="75">
        <f t="shared" si="11"/>
        <v>252209.56</v>
      </c>
      <c r="AD59" s="76">
        <f>ALLOCATION!Z59-ORIGINAL!AC59</f>
        <v>0</v>
      </c>
      <c r="AE59" s="59"/>
    </row>
    <row r="60" spans="1:32">
      <c r="A60" s="7" t="s">
        <v>69</v>
      </c>
      <c r="B60" s="8" t="s">
        <v>244</v>
      </c>
      <c r="C60" s="33" t="s">
        <v>190</v>
      </c>
      <c r="D60" s="149"/>
      <c r="E60" s="73">
        <v>23243.63</v>
      </c>
      <c r="F60" s="73"/>
      <c r="G60" s="73"/>
      <c r="H60" s="73"/>
      <c r="I60" s="73"/>
      <c r="J60" s="73"/>
      <c r="K60" s="73"/>
      <c r="L60" s="53"/>
      <c r="M60" s="53"/>
      <c r="N60" s="53"/>
      <c r="O60" s="91">
        <f t="shared" si="8"/>
        <v>0</v>
      </c>
      <c r="P60" s="73"/>
      <c r="Q60" s="73"/>
      <c r="R60" s="73"/>
      <c r="S60" s="73"/>
      <c r="T60" s="98">
        <f t="shared" si="9"/>
        <v>0</v>
      </c>
      <c r="U60" s="73"/>
      <c r="V60" s="73"/>
      <c r="W60" s="73"/>
      <c r="X60" s="73"/>
      <c r="Y60" s="94">
        <f t="shared" si="10"/>
        <v>0</v>
      </c>
      <c r="Z60" s="73"/>
      <c r="AA60" s="73"/>
      <c r="AB60" s="73"/>
      <c r="AC60" s="75">
        <f t="shared" si="11"/>
        <v>23243.63</v>
      </c>
      <c r="AD60" s="76">
        <f>ALLOCATION!Z60-ORIGINAL!AC60</f>
        <v>293070</v>
      </c>
      <c r="AE60" s="59"/>
    </row>
    <row r="61" spans="1:32">
      <c r="A61" s="7" t="s">
        <v>70</v>
      </c>
      <c r="B61" s="8" t="s">
        <v>245</v>
      </c>
      <c r="C61" s="34" t="s">
        <v>216</v>
      </c>
      <c r="D61" s="149">
        <v>1244597</v>
      </c>
      <c r="E61" s="73">
        <v>522050.71</v>
      </c>
      <c r="F61" s="73"/>
      <c r="G61" s="73"/>
      <c r="H61" s="73"/>
      <c r="I61" s="73"/>
      <c r="J61" s="73"/>
      <c r="K61" s="73"/>
      <c r="L61" s="53"/>
      <c r="M61" s="53"/>
      <c r="N61" s="53"/>
      <c r="O61" s="91">
        <f t="shared" si="8"/>
        <v>0</v>
      </c>
      <c r="P61" s="73">
        <v>127750</v>
      </c>
      <c r="Q61" s="73"/>
      <c r="R61" s="73"/>
      <c r="S61" s="73"/>
      <c r="T61" s="98">
        <f t="shared" si="9"/>
        <v>127750</v>
      </c>
      <c r="U61" s="73"/>
      <c r="V61" s="73"/>
      <c r="W61" s="73"/>
      <c r="X61" s="73">
        <v>56000</v>
      </c>
      <c r="Y61" s="94">
        <f t="shared" si="10"/>
        <v>56000</v>
      </c>
      <c r="Z61" s="73"/>
      <c r="AA61" s="73"/>
      <c r="AB61" s="73">
        <v>6000</v>
      </c>
      <c r="AC61" s="75">
        <f t="shared" si="11"/>
        <v>1956397.71</v>
      </c>
      <c r="AD61" s="76">
        <f>ALLOCATION!Z61-ORIGINAL!AC61</f>
        <v>0</v>
      </c>
      <c r="AE61" s="59"/>
    </row>
    <row r="62" spans="1:32">
      <c r="A62" s="7" t="s">
        <v>71</v>
      </c>
      <c r="B62" s="8" t="s">
        <v>246</v>
      </c>
      <c r="C62" s="26" t="s">
        <v>181</v>
      </c>
      <c r="D62" s="149">
        <v>1056314</v>
      </c>
      <c r="E62" s="73">
        <v>217878.7</v>
      </c>
      <c r="F62" s="73"/>
      <c r="G62" s="73"/>
      <c r="H62" s="73"/>
      <c r="I62" s="73"/>
      <c r="J62" s="73"/>
      <c r="K62" s="73"/>
      <c r="L62" s="53"/>
      <c r="M62" s="53"/>
      <c r="N62" s="53"/>
      <c r="O62" s="91">
        <f t="shared" si="8"/>
        <v>0</v>
      </c>
      <c r="P62" s="73"/>
      <c r="Q62" s="73"/>
      <c r="R62" s="73"/>
      <c r="S62" s="73"/>
      <c r="T62" s="98">
        <f t="shared" si="9"/>
        <v>0</v>
      </c>
      <c r="U62" s="73"/>
      <c r="V62" s="73"/>
      <c r="W62" s="73"/>
      <c r="X62" s="73"/>
      <c r="Y62" s="94">
        <f t="shared" si="10"/>
        <v>0</v>
      </c>
      <c r="Z62" s="73"/>
      <c r="AA62" s="73"/>
      <c r="AB62" s="73"/>
      <c r="AC62" s="75">
        <f t="shared" si="11"/>
        <v>1274192.7</v>
      </c>
      <c r="AD62" s="76">
        <f>ALLOCATION!Z62-ORIGINAL!AC62</f>
        <v>0</v>
      </c>
      <c r="AE62" s="59"/>
    </row>
    <row r="63" spans="1:32">
      <c r="A63" s="7" t="s">
        <v>72</v>
      </c>
      <c r="B63" s="8" t="s">
        <v>247</v>
      </c>
      <c r="C63" s="27" t="s">
        <v>185</v>
      </c>
      <c r="D63" s="149">
        <v>263181</v>
      </c>
      <c r="E63" s="73">
        <v>26951.32</v>
      </c>
      <c r="F63" s="73"/>
      <c r="G63" s="73"/>
      <c r="H63" s="73"/>
      <c r="I63" s="73"/>
      <c r="J63" s="73"/>
      <c r="K63" s="73"/>
      <c r="L63" s="53"/>
      <c r="M63" s="53"/>
      <c r="N63" s="53"/>
      <c r="O63" s="91">
        <f t="shared" si="8"/>
        <v>0</v>
      </c>
      <c r="P63" s="73"/>
      <c r="Q63" s="73"/>
      <c r="R63" s="73"/>
      <c r="S63" s="73"/>
      <c r="T63" s="98">
        <f t="shared" si="9"/>
        <v>0</v>
      </c>
      <c r="U63" s="73"/>
      <c r="V63" s="73"/>
      <c r="W63" s="73"/>
      <c r="X63" s="73"/>
      <c r="Y63" s="94">
        <f t="shared" si="10"/>
        <v>0</v>
      </c>
      <c r="Z63" s="73"/>
      <c r="AA63" s="73"/>
      <c r="AB63" s="73"/>
      <c r="AC63" s="75">
        <f t="shared" si="11"/>
        <v>290132.32</v>
      </c>
      <c r="AD63" s="76">
        <f>ALLOCATION!Z63-ORIGINAL!AC63</f>
        <v>0</v>
      </c>
      <c r="AE63" s="59"/>
    </row>
    <row r="64" spans="1:32">
      <c r="A64" s="7" t="s">
        <v>73</v>
      </c>
      <c r="B64" s="8" t="s">
        <v>248</v>
      </c>
      <c r="C64" s="28" t="s">
        <v>187</v>
      </c>
      <c r="D64" s="149">
        <v>1017510</v>
      </c>
      <c r="E64" s="73">
        <v>387456.59</v>
      </c>
      <c r="F64" s="73"/>
      <c r="G64" s="73"/>
      <c r="H64" s="73"/>
      <c r="I64" s="73"/>
      <c r="J64" s="73"/>
      <c r="K64" s="73"/>
      <c r="L64" s="53"/>
      <c r="M64" s="53"/>
      <c r="N64" s="53"/>
      <c r="O64" s="91">
        <f t="shared" si="8"/>
        <v>0</v>
      </c>
      <c r="P64" s="73"/>
      <c r="Q64" s="73"/>
      <c r="R64" s="73"/>
      <c r="S64" s="73"/>
      <c r="T64" s="98">
        <f t="shared" si="9"/>
        <v>0</v>
      </c>
      <c r="U64" s="73"/>
      <c r="V64" s="73"/>
      <c r="W64" s="73"/>
      <c r="X64" s="73"/>
      <c r="Y64" s="94">
        <f t="shared" si="10"/>
        <v>0</v>
      </c>
      <c r="Z64" s="73"/>
      <c r="AA64" s="73"/>
      <c r="AB64" s="73"/>
      <c r="AC64" s="75">
        <f t="shared" si="11"/>
        <v>1404966.59</v>
      </c>
      <c r="AD64" s="76">
        <f>ALLOCATION!Z64-ORIGINAL!AC64</f>
        <v>0</v>
      </c>
      <c r="AE64" s="59"/>
    </row>
    <row r="65" spans="1:32">
      <c r="A65" s="7" t="s">
        <v>74</v>
      </c>
      <c r="B65" s="8" t="s">
        <v>249</v>
      </c>
      <c r="C65" s="33" t="s">
        <v>190</v>
      </c>
      <c r="D65" s="149">
        <v>480683</v>
      </c>
      <c r="E65" s="73">
        <v>33355.08</v>
      </c>
      <c r="F65" s="73"/>
      <c r="G65" s="73"/>
      <c r="H65" s="73"/>
      <c r="I65" s="73"/>
      <c r="J65" s="73">
        <v>42545</v>
      </c>
      <c r="K65" s="159">
        <v>105000</v>
      </c>
      <c r="L65" s="53"/>
      <c r="M65" s="53"/>
      <c r="N65" s="53"/>
      <c r="O65" s="91">
        <f t="shared" si="8"/>
        <v>0</v>
      </c>
      <c r="P65" s="73"/>
      <c r="Q65" s="73"/>
      <c r="R65" s="73"/>
      <c r="S65" s="73"/>
      <c r="T65" s="98">
        <f t="shared" si="9"/>
        <v>0</v>
      </c>
      <c r="U65" s="73"/>
      <c r="V65" s="73">
        <v>54134</v>
      </c>
      <c r="W65" s="73"/>
      <c r="X65" s="73"/>
      <c r="Y65" s="94">
        <f t="shared" si="10"/>
        <v>54134</v>
      </c>
      <c r="Z65" s="73"/>
      <c r="AA65" s="73"/>
      <c r="AB65" s="73"/>
      <c r="AC65" s="75">
        <f t="shared" si="11"/>
        <v>715717.08000000007</v>
      </c>
      <c r="AD65" s="76">
        <f>ALLOCATION!Z65-ORIGINAL!AC65</f>
        <v>0</v>
      </c>
      <c r="AE65" s="59"/>
    </row>
    <row r="66" spans="1:32">
      <c r="A66" s="7" t="s">
        <v>75</v>
      </c>
      <c r="B66" s="8" t="s">
        <v>250</v>
      </c>
      <c r="C66" s="27" t="s">
        <v>185</v>
      </c>
      <c r="D66" s="149">
        <v>579279</v>
      </c>
      <c r="E66" s="73">
        <v>105040.82</v>
      </c>
      <c r="F66" s="73"/>
      <c r="G66" s="73"/>
      <c r="H66" s="73"/>
      <c r="I66" s="73"/>
      <c r="J66" s="73"/>
      <c r="K66" s="73"/>
      <c r="L66" s="53"/>
      <c r="M66" s="53"/>
      <c r="N66" s="53"/>
      <c r="O66" s="91">
        <f t="shared" si="8"/>
        <v>0</v>
      </c>
      <c r="P66" s="73"/>
      <c r="Q66" s="73"/>
      <c r="R66" s="73"/>
      <c r="S66" s="73"/>
      <c r="T66" s="98">
        <f t="shared" si="9"/>
        <v>0</v>
      </c>
      <c r="U66" s="73"/>
      <c r="V66" s="73"/>
      <c r="W66" s="73"/>
      <c r="X66" s="73"/>
      <c r="Y66" s="94">
        <f t="shared" si="10"/>
        <v>0</v>
      </c>
      <c r="Z66" s="73"/>
      <c r="AA66" s="73"/>
      <c r="AB66" s="73"/>
      <c r="AC66" s="75">
        <f t="shared" si="11"/>
        <v>684319.82000000007</v>
      </c>
      <c r="AD66" s="76">
        <f>ALLOCATION!Z66-ORIGINAL!AC66</f>
        <v>0</v>
      </c>
      <c r="AE66" s="59"/>
    </row>
    <row r="67" spans="1:32">
      <c r="A67" s="7" t="s">
        <v>76</v>
      </c>
      <c r="B67" s="8" t="s">
        <v>251</v>
      </c>
      <c r="C67" s="27" t="s">
        <v>185</v>
      </c>
      <c r="D67" s="149">
        <v>19887710</v>
      </c>
      <c r="E67" s="73">
        <v>6416092.1900000004</v>
      </c>
      <c r="F67" s="73">
        <v>1000000</v>
      </c>
      <c r="G67" s="73">
        <v>100000</v>
      </c>
      <c r="H67" s="73">
        <v>500000</v>
      </c>
      <c r="I67" s="73"/>
      <c r="J67" s="73">
        <v>260617</v>
      </c>
      <c r="K67" s="73"/>
      <c r="L67" s="53"/>
      <c r="M67" s="53">
        <v>925932</v>
      </c>
      <c r="N67" s="158"/>
      <c r="O67" s="91">
        <f t="shared" si="8"/>
        <v>925932</v>
      </c>
      <c r="P67" s="73"/>
      <c r="Q67" s="73"/>
      <c r="R67" s="73"/>
      <c r="S67" s="73"/>
      <c r="T67" s="98">
        <f t="shared" si="9"/>
        <v>0</v>
      </c>
      <c r="U67" s="73"/>
      <c r="V67" s="73">
        <v>483919</v>
      </c>
      <c r="W67" s="73"/>
      <c r="X67" s="73"/>
      <c r="Y67" s="94">
        <f t="shared" si="10"/>
        <v>483919</v>
      </c>
      <c r="Z67" s="73"/>
      <c r="AA67" s="73"/>
      <c r="AB67" s="73"/>
      <c r="AC67" s="75">
        <f t="shared" si="11"/>
        <v>29574270.190000001</v>
      </c>
      <c r="AD67" s="76">
        <f>ALLOCATION!Z67-ORIGINAL!AC67</f>
        <v>329604</v>
      </c>
      <c r="AE67" s="59"/>
    </row>
    <row r="68" spans="1:32">
      <c r="A68" s="7" t="s">
        <v>77</v>
      </c>
      <c r="B68" s="8" t="s">
        <v>252</v>
      </c>
      <c r="C68" s="26" t="s">
        <v>181</v>
      </c>
      <c r="D68" s="149">
        <v>654285</v>
      </c>
      <c r="E68" s="73">
        <v>210698.52</v>
      </c>
      <c r="F68" s="73"/>
      <c r="G68" s="73"/>
      <c r="H68" s="73"/>
      <c r="I68" s="73"/>
      <c r="J68" s="73"/>
      <c r="K68" s="73"/>
      <c r="L68" s="53"/>
      <c r="M68" s="53"/>
      <c r="N68" s="53"/>
      <c r="O68" s="91">
        <f t="shared" si="8"/>
        <v>0</v>
      </c>
      <c r="P68" s="73"/>
      <c r="Q68" s="73"/>
      <c r="R68" s="73"/>
      <c r="S68" s="73"/>
      <c r="T68" s="98">
        <f t="shared" si="9"/>
        <v>0</v>
      </c>
      <c r="U68" s="73"/>
      <c r="V68" s="73"/>
      <c r="W68" s="73"/>
      <c r="X68" s="73"/>
      <c r="Y68" s="94">
        <f t="shared" si="10"/>
        <v>0</v>
      </c>
      <c r="Z68" s="73"/>
      <c r="AA68" s="73"/>
      <c r="AB68" s="73"/>
      <c r="AC68" s="75">
        <f t="shared" si="11"/>
        <v>864983.52</v>
      </c>
      <c r="AD68" s="76">
        <f>ALLOCATION!Z68-ORIGINAL!AC68</f>
        <v>0</v>
      </c>
      <c r="AE68" s="59"/>
    </row>
    <row r="69" spans="1:32">
      <c r="A69" s="7" t="s">
        <v>78</v>
      </c>
      <c r="B69" s="8" t="s">
        <v>253</v>
      </c>
      <c r="C69" s="33" t="s">
        <v>190</v>
      </c>
      <c r="D69" s="149">
        <v>104106</v>
      </c>
      <c r="E69" s="73">
        <v>7200</v>
      </c>
      <c r="F69" s="73"/>
      <c r="G69" s="73"/>
      <c r="H69" s="73"/>
      <c r="I69" s="73"/>
      <c r="J69" s="73"/>
      <c r="K69" s="73"/>
      <c r="L69" s="53"/>
      <c r="M69" s="53"/>
      <c r="N69" s="53"/>
      <c r="O69" s="91">
        <f t="shared" si="8"/>
        <v>0</v>
      </c>
      <c r="P69" s="73"/>
      <c r="Q69" s="73"/>
      <c r="R69" s="73"/>
      <c r="S69" s="73"/>
      <c r="T69" s="98">
        <f t="shared" si="9"/>
        <v>0</v>
      </c>
      <c r="U69" s="73"/>
      <c r="V69" s="73"/>
      <c r="W69" s="73"/>
      <c r="X69" s="73"/>
      <c r="Y69" s="94">
        <f t="shared" si="10"/>
        <v>0</v>
      </c>
      <c r="Z69" s="73"/>
      <c r="AA69" s="73"/>
      <c r="AB69" s="73"/>
      <c r="AC69" s="75">
        <f t="shared" si="11"/>
        <v>111306</v>
      </c>
      <c r="AD69" s="76">
        <f>ALLOCATION!Z69-ORIGINAL!AC69</f>
        <v>0</v>
      </c>
      <c r="AE69" s="59"/>
    </row>
    <row r="70" spans="1:32">
      <c r="A70" s="7" t="s">
        <v>79</v>
      </c>
      <c r="B70" s="8" t="s">
        <v>254</v>
      </c>
      <c r="C70" s="28" t="s">
        <v>187</v>
      </c>
      <c r="D70" s="149">
        <v>1105875</v>
      </c>
      <c r="E70" s="73">
        <v>504312.03</v>
      </c>
      <c r="F70" s="73"/>
      <c r="G70" s="73"/>
      <c r="H70" s="73"/>
      <c r="I70" s="73"/>
      <c r="J70" s="73">
        <v>48965</v>
      </c>
      <c r="K70" s="73"/>
      <c r="L70" s="53"/>
      <c r="M70" s="53"/>
      <c r="N70" s="53">
        <v>85000</v>
      </c>
      <c r="O70" s="91">
        <f t="shared" si="8"/>
        <v>85000</v>
      </c>
      <c r="P70" s="73"/>
      <c r="Q70" s="73"/>
      <c r="R70" s="73"/>
      <c r="S70" s="73"/>
      <c r="T70" s="98">
        <f t="shared" si="9"/>
        <v>0</v>
      </c>
      <c r="U70" s="73"/>
      <c r="V70" s="73"/>
      <c r="W70" s="73"/>
      <c r="X70" s="73"/>
      <c r="Y70" s="94">
        <f t="shared" si="10"/>
        <v>0</v>
      </c>
      <c r="Z70" s="73"/>
      <c r="AA70" s="73"/>
      <c r="AB70" s="73">
        <v>7110</v>
      </c>
      <c r="AC70" s="75">
        <f t="shared" si="11"/>
        <v>1751262.03</v>
      </c>
      <c r="AD70" s="76">
        <f>ALLOCATION!Z70-ORIGINAL!AC70</f>
        <v>0</v>
      </c>
      <c r="AE70" s="59"/>
    </row>
    <row r="71" spans="1:32">
      <c r="A71" s="7" t="s">
        <v>80</v>
      </c>
      <c r="B71" s="8" t="s">
        <v>255</v>
      </c>
      <c r="C71" s="26" t="s">
        <v>181</v>
      </c>
      <c r="D71" s="149">
        <v>527145</v>
      </c>
      <c r="E71" s="73">
        <v>44737.31</v>
      </c>
      <c r="F71" s="73"/>
      <c r="G71" s="73"/>
      <c r="H71" s="73"/>
      <c r="I71" s="73"/>
      <c r="J71" s="73"/>
      <c r="K71" s="73"/>
      <c r="L71" s="53"/>
      <c r="M71" s="53"/>
      <c r="N71" s="53"/>
      <c r="O71" s="91">
        <f t="shared" si="8"/>
        <v>0</v>
      </c>
      <c r="P71" s="73"/>
      <c r="Q71" s="73"/>
      <c r="R71" s="73"/>
      <c r="S71" s="73"/>
      <c r="T71" s="98">
        <f t="shared" si="9"/>
        <v>0</v>
      </c>
      <c r="U71" s="73"/>
      <c r="V71" s="73"/>
      <c r="W71" s="73"/>
      <c r="X71" s="73"/>
      <c r="Y71" s="94">
        <f t="shared" si="10"/>
        <v>0</v>
      </c>
      <c r="Z71" s="73"/>
      <c r="AA71" s="73"/>
      <c r="AB71" s="73"/>
      <c r="AC71" s="75">
        <f t="shared" si="11"/>
        <v>571882.31000000006</v>
      </c>
      <c r="AD71" s="76">
        <f>ALLOCATION!Z71-ORIGINAL!AC71</f>
        <v>0</v>
      </c>
      <c r="AE71" s="59"/>
    </row>
    <row r="72" spans="1:32">
      <c r="A72" s="7" t="s">
        <v>81</v>
      </c>
      <c r="B72" s="8" t="s">
        <v>256</v>
      </c>
      <c r="C72" s="29" t="s">
        <v>201</v>
      </c>
      <c r="D72" s="149">
        <v>4204886</v>
      </c>
      <c r="E72" s="73">
        <v>1289822.98</v>
      </c>
      <c r="F72" s="73"/>
      <c r="G72" s="73">
        <v>50000</v>
      </c>
      <c r="H72" s="73"/>
      <c r="I72" s="73"/>
      <c r="J72" s="73">
        <v>97384</v>
      </c>
      <c r="K72" s="73">
        <v>366980</v>
      </c>
      <c r="L72" s="53"/>
      <c r="M72" s="53"/>
      <c r="N72" s="53"/>
      <c r="O72" s="91">
        <f t="shared" si="8"/>
        <v>0</v>
      </c>
      <c r="P72" s="73"/>
      <c r="Q72" s="73"/>
      <c r="R72" s="73"/>
      <c r="S72" s="73"/>
      <c r="T72" s="98">
        <f t="shared" si="9"/>
        <v>0</v>
      </c>
      <c r="U72" s="73"/>
      <c r="V72" s="73"/>
      <c r="W72" s="73"/>
      <c r="X72" s="73"/>
      <c r="Y72" s="94">
        <f t="shared" si="10"/>
        <v>0</v>
      </c>
      <c r="Z72" s="73"/>
      <c r="AA72" s="73"/>
      <c r="AB72" s="73">
        <v>9100</v>
      </c>
      <c r="AC72" s="75">
        <f t="shared" si="11"/>
        <v>6018172.9800000004</v>
      </c>
      <c r="AD72" s="76">
        <f>ALLOCATION!Z72-ORIGINAL!AC72</f>
        <v>0</v>
      </c>
      <c r="AE72" s="59"/>
    </row>
    <row r="73" spans="1:32">
      <c r="A73" s="7" t="s">
        <v>82</v>
      </c>
      <c r="B73" s="8" t="s">
        <v>257</v>
      </c>
      <c r="C73" s="34" t="s">
        <v>216</v>
      </c>
      <c r="D73" s="149">
        <v>415077</v>
      </c>
      <c r="E73" s="73">
        <v>31486.28</v>
      </c>
      <c r="F73" s="73"/>
      <c r="G73" s="73"/>
      <c r="H73" s="73"/>
      <c r="I73" s="73"/>
      <c r="J73" s="73"/>
      <c r="K73" s="73">
        <v>24000</v>
      </c>
      <c r="L73" s="53"/>
      <c r="M73" s="53"/>
      <c r="N73" s="53"/>
      <c r="O73" s="91">
        <f t="shared" si="8"/>
        <v>0</v>
      </c>
      <c r="P73" s="73"/>
      <c r="Q73" s="73"/>
      <c r="R73" s="73"/>
      <c r="S73" s="73"/>
      <c r="T73" s="98">
        <f t="shared" si="9"/>
        <v>0</v>
      </c>
      <c r="U73" s="73"/>
      <c r="V73" s="73"/>
      <c r="W73" s="73"/>
      <c r="X73" s="73"/>
      <c r="Y73" s="94">
        <f t="shared" si="10"/>
        <v>0</v>
      </c>
      <c r="Z73" s="73"/>
      <c r="AA73" s="73"/>
      <c r="AB73" s="73"/>
      <c r="AC73" s="75">
        <f t="shared" si="11"/>
        <v>470563.28</v>
      </c>
      <c r="AD73" s="76">
        <f>ALLOCATION!Z73-ORIGINAL!AC73</f>
        <v>0</v>
      </c>
      <c r="AE73" s="59"/>
    </row>
    <row r="74" spans="1:32">
      <c r="A74" s="7" t="s">
        <v>83</v>
      </c>
      <c r="B74" s="8" t="s">
        <v>258</v>
      </c>
      <c r="C74" s="33" t="s">
        <v>190</v>
      </c>
      <c r="D74" s="149">
        <v>256448</v>
      </c>
      <c r="E74" s="73">
        <v>24028.46</v>
      </c>
      <c r="F74" s="73"/>
      <c r="G74" s="73"/>
      <c r="H74" s="73"/>
      <c r="I74" s="73"/>
      <c r="J74" s="73"/>
      <c r="K74" s="73"/>
      <c r="L74" s="53"/>
      <c r="M74" s="53"/>
      <c r="N74" s="53"/>
      <c r="O74" s="91">
        <f t="shared" si="8"/>
        <v>0</v>
      </c>
      <c r="P74" s="73"/>
      <c r="Q74" s="73"/>
      <c r="R74" s="73"/>
      <c r="S74" s="73"/>
      <c r="T74" s="98">
        <f t="shared" si="9"/>
        <v>0</v>
      </c>
      <c r="U74" s="73"/>
      <c r="V74" s="73"/>
      <c r="W74" s="73"/>
      <c r="X74" s="73"/>
      <c r="Y74" s="94">
        <f t="shared" si="10"/>
        <v>0</v>
      </c>
      <c r="Z74" s="73"/>
      <c r="AA74" s="73"/>
      <c r="AB74" s="73"/>
      <c r="AC74" s="75">
        <f t="shared" si="11"/>
        <v>280476.46000000002</v>
      </c>
      <c r="AD74" s="76">
        <f>ALLOCATION!Z74-ORIGINAL!AC74</f>
        <v>0</v>
      </c>
      <c r="AE74" s="59"/>
    </row>
    <row r="75" spans="1:32">
      <c r="A75" s="7" t="s">
        <v>84</v>
      </c>
      <c r="B75" s="8" t="s">
        <v>259</v>
      </c>
      <c r="C75" s="34" t="s">
        <v>216</v>
      </c>
      <c r="D75" s="149">
        <v>474614</v>
      </c>
      <c r="E75" s="73">
        <v>36000</v>
      </c>
      <c r="F75" s="73"/>
      <c r="G75" s="73"/>
      <c r="H75" s="73"/>
      <c r="I75" s="73"/>
      <c r="J75" s="73"/>
      <c r="K75" s="73"/>
      <c r="L75" s="53"/>
      <c r="M75" s="53"/>
      <c r="N75" s="53"/>
      <c r="O75" s="91">
        <f t="shared" si="8"/>
        <v>0</v>
      </c>
      <c r="P75" s="73"/>
      <c r="Q75" s="73"/>
      <c r="R75" s="73"/>
      <c r="S75" s="73"/>
      <c r="T75" s="98">
        <f t="shared" si="9"/>
        <v>0</v>
      </c>
      <c r="U75" s="73"/>
      <c r="V75" s="73"/>
      <c r="W75" s="73"/>
      <c r="X75" s="73"/>
      <c r="Y75" s="94">
        <f t="shared" si="10"/>
        <v>0</v>
      </c>
      <c r="Z75" s="73"/>
      <c r="AA75" s="73"/>
      <c r="AB75" s="73"/>
      <c r="AC75" s="75">
        <f t="shared" si="11"/>
        <v>510614</v>
      </c>
      <c r="AD75" s="76">
        <f>ALLOCATION!Z75-ORIGINAL!AC75</f>
        <v>0</v>
      </c>
      <c r="AE75" s="59"/>
    </row>
    <row r="76" spans="1:32">
      <c r="A76" s="7" t="s">
        <v>85</v>
      </c>
      <c r="B76" s="8" t="s">
        <v>260</v>
      </c>
      <c r="C76" s="26" t="s">
        <v>181</v>
      </c>
      <c r="D76" s="149">
        <v>575850</v>
      </c>
      <c r="E76" s="73">
        <v>57404.85</v>
      </c>
      <c r="F76" s="73"/>
      <c r="G76" s="73"/>
      <c r="H76" s="73"/>
      <c r="I76" s="73"/>
      <c r="J76" s="73"/>
      <c r="K76" s="73"/>
      <c r="L76" s="53"/>
      <c r="M76" s="53"/>
      <c r="N76" s="53"/>
      <c r="O76" s="91">
        <f t="shared" ref="O76:O107" si="12">SUM(L76:N76)</f>
        <v>0</v>
      </c>
      <c r="P76" s="73"/>
      <c r="Q76" s="73"/>
      <c r="R76" s="73"/>
      <c r="S76" s="73"/>
      <c r="T76" s="98">
        <f t="shared" ref="T76:T107" si="13">SUM(P76:S76)</f>
        <v>0</v>
      </c>
      <c r="U76" s="73"/>
      <c r="V76" s="73"/>
      <c r="W76" s="73"/>
      <c r="X76" s="73"/>
      <c r="Y76" s="94">
        <f t="shared" ref="Y76:Y107" si="14">SUM(U76:X76)</f>
        <v>0</v>
      </c>
      <c r="Z76" s="73"/>
      <c r="AA76" s="73"/>
      <c r="AB76" s="73"/>
      <c r="AC76" s="75">
        <f t="shared" ref="AC76:AC107" si="15">SUM(D76:K76)+O76+T76+SUM(Y76:AB76)</f>
        <v>633254.85</v>
      </c>
      <c r="AD76" s="76">
        <f>ALLOCATION!Z76-ORIGINAL!AC76</f>
        <v>0</v>
      </c>
      <c r="AE76" s="59"/>
    </row>
    <row r="77" spans="1:32">
      <c r="A77" s="7" t="s">
        <v>86</v>
      </c>
      <c r="B77" s="8" t="s">
        <v>261</v>
      </c>
      <c r="C77" s="27" t="s">
        <v>185</v>
      </c>
      <c r="D77" s="149">
        <v>213957</v>
      </c>
      <c r="E77" s="73">
        <v>16027.69</v>
      </c>
      <c r="F77" s="73"/>
      <c r="G77" s="73"/>
      <c r="H77" s="73"/>
      <c r="I77" s="73"/>
      <c r="J77" s="73"/>
      <c r="K77" s="73"/>
      <c r="L77" s="53"/>
      <c r="M77" s="53"/>
      <c r="N77" s="53"/>
      <c r="O77" s="91">
        <f t="shared" si="12"/>
        <v>0</v>
      </c>
      <c r="P77" s="73"/>
      <c r="Q77" s="73"/>
      <c r="R77" s="73"/>
      <c r="S77" s="73"/>
      <c r="T77" s="98">
        <f t="shared" si="13"/>
        <v>0</v>
      </c>
      <c r="U77" s="73"/>
      <c r="V77" s="73"/>
      <c r="W77" s="73"/>
      <c r="X77" s="73"/>
      <c r="Y77" s="94">
        <f t="shared" si="14"/>
        <v>0</v>
      </c>
      <c r="Z77" s="73"/>
      <c r="AA77" s="73"/>
      <c r="AB77" s="73"/>
      <c r="AC77" s="75">
        <f t="shared" si="15"/>
        <v>229984.69</v>
      </c>
      <c r="AD77" s="76">
        <f>ALLOCATION!Z77-ORIGINAL!AC77</f>
        <v>0</v>
      </c>
      <c r="AE77" s="59"/>
    </row>
    <row r="78" spans="1:32">
      <c r="A78" s="24" t="s">
        <v>87</v>
      </c>
      <c r="B78" s="8" t="s">
        <v>262</v>
      </c>
      <c r="C78" s="32" t="s">
        <v>183</v>
      </c>
      <c r="D78" s="149">
        <v>464883</v>
      </c>
      <c r="E78" s="73">
        <v>17694.48</v>
      </c>
      <c r="F78" s="73"/>
      <c r="G78" s="73"/>
      <c r="H78" s="73"/>
      <c r="I78" s="73"/>
      <c r="J78" s="73"/>
      <c r="K78" s="73"/>
      <c r="L78" s="53"/>
      <c r="M78" s="53"/>
      <c r="N78" s="53"/>
      <c r="O78" s="91">
        <f t="shared" si="12"/>
        <v>0</v>
      </c>
      <c r="P78" s="73"/>
      <c r="Q78" s="73"/>
      <c r="R78" s="73"/>
      <c r="S78" s="73"/>
      <c r="T78" s="98">
        <f t="shared" si="13"/>
        <v>0</v>
      </c>
      <c r="U78" s="73"/>
      <c r="V78" s="73"/>
      <c r="W78" s="73"/>
      <c r="X78" s="73"/>
      <c r="Y78" s="94">
        <f t="shared" si="14"/>
        <v>0</v>
      </c>
      <c r="Z78" s="73"/>
      <c r="AA78" s="73"/>
      <c r="AB78" s="73"/>
      <c r="AC78" s="75">
        <f t="shared" si="15"/>
        <v>482577.48</v>
      </c>
      <c r="AD78" s="76">
        <f>ALLOCATION!Z78-ORIGINAL!AC78</f>
        <v>0</v>
      </c>
      <c r="AE78" s="59"/>
    </row>
    <row r="79" spans="1:32" ht="15.75">
      <c r="A79" s="7" t="s">
        <v>88</v>
      </c>
      <c r="B79" s="8" t="s">
        <v>263</v>
      </c>
      <c r="C79" s="26" t="s">
        <v>181</v>
      </c>
      <c r="D79" s="149">
        <v>757204</v>
      </c>
      <c r="E79" s="73">
        <v>52660.87</v>
      </c>
      <c r="F79" s="73"/>
      <c r="G79" s="73"/>
      <c r="H79" s="73"/>
      <c r="I79" s="73"/>
      <c r="J79" s="73"/>
      <c r="K79" s="73"/>
      <c r="L79" s="53"/>
      <c r="M79" s="53"/>
      <c r="N79" s="53"/>
      <c r="O79" s="91">
        <f t="shared" si="12"/>
        <v>0</v>
      </c>
      <c r="P79" s="73"/>
      <c r="Q79" s="73"/>
      <c r="R79" s="73"/>
      <c r="S79" s="73"/>
      <c r="T79" s="98">
        <f t="shared" si="13"/>
        <v>0</v>
      </c>
      <c r="U79" s="73"/>
      <c r="V79" s="159">
        <v>60000</v>
      </c>
      <c r="W79" s="73"/>
      <c r="X79" s="73"/>
      <c r="Y79" s="94">
        <f t="shared" si="14"/>
        <v>60000</v>
      </c>
      <c r="Z79" s="73"/>
      <c r="AA79" s="73"/>
      <c r="AB79" s="73"/>
      <c r="AC79" s="75">
        <f t="shared" si="15"/>
        <v>869864.87</v>
      </c>
      <c r="AD79" s="76">
        <f>ALLOCATION!Z79-ORIGINAL!AC79</f>
        <v>0</v>
      </c>
      <c r="AE79" s="59"/>
      <c r="AF79" s="22"/>
    </row>
    <row r="80" spans="1:32" ht="15.75">
      <c r="A80" s="7" t="s">
        <v>89</v>
      </c>
      <c r="B80" s="8" t="s">
        <v>264</v>
      </c>
      <c r="C80" s="33" t="s">
        <v>190</v>
      </c>
      <c r="D80" s="149">
        <v>294249</v>
      </c>
      <c r="E80" s="73">
        <v>43851.9</v>
      </c>
      <c r="F80" s="73"/>
      <c r="G80" s="73"/>
      <c r="H80" s="73"/>
      <c r="I80" s="73"/>
      <c r="J80" s="73"/>
      <c r="K80" s="73"/>
      <c r="L80" s="53"/>
      <c r="M80" s="53"/>
      <c r="N80" s="53"/>
      <c r="O80" s="91">
        <f t="shared" si="12"/>
        <v>0</v>
      </c>
      <c r="P80" s="73"/>
      <c r="Q80" s="73"/>
      <c r="R80" s="73"/>
      <c r="S80" s="73"/>
      <c r="T80" s="98">
        <f t="shared" si="13"/>
        <v>0</v>
      </c>
      <c r="U80" s="73"/>
      <c r="V80" s="73"/>
      <c r="W80" s="73"/>
      <c r="X80" s="73"/>
      <c r="Y80" s="94">
        <f t="shared" si="14"/>
        <v>0</v>
      </c>
      <c r="Z80" s="73"/>
      <c r="AA80" s="73"/>
      <c r="AB80" s="73"/>
      <c r="AC80" s="75">
        <f t="shared" si="15"/>
        <v>338100.9</v>
      </c>
      <c r="AD80" s="76">
        <f>ALLOCATION!Z80-ORIGINAL!AC80</f>
        <v>0</v>
      </c>
      <c r="AE80" s="59"/>
      <c r="AF80" s="22"/>
    </row>
    <row r="81" spans="1:32" ht="15.75">
      <c r="A81" s="7" t="s">
        <v>90</v>
      </c>
      <c r="B81" s="8" t="s">
        <v>265</v>
      </c>
      <c r="C81" s="27" t="s">
        <v>185</v>
      </c>
      <c r="D81" s="149">
        <v>595400</v>
      </c>
      <c r="E81" s="73">
        <v>50718.94</v>
      </c>
      <c r="F81" s="73"/>
      <c r="G81" s="73"/>
      <c r="H81" s="73"/>
      <c r="I81" s="73"/>
      <c r="J81" s="73"/>
      <c r="K81" s="73">
        <v>42075</v>
      </c>
      <c r="L81" s="53"/>
      <c r="M81" s="53"/>
      <c r="N81" s="53"/>
      <c r="O81" s="91">
        <f t="shared" si="12"/>
        <v>0</v>
      </c>
      <c r="P81" s="73"/>
      <c r="Q81" s="73"/>
      <c r="R81" s="73"/>
      <c r="S81" s="73"/>
      <c r="T81" s="98">
        <f t="shared" si="13"/>
        <v>0</v>
      </c>
      <c r="U81" s="73"/>
      <c r="V81" s="73">
        <v>117546</v>
      </c>
      <c r="W81" s="73"/>
      <c r="X81" s="73">
        <v>135000</v>
      </c>
      <c r="Y81" s="94">
        <f t="shared" si="14"/>
        <v>252546</v>
      </c>
      <c r="Z81" s="73"/>
      <c r="AA81" s="73"/>
      <c r="AB81" s="73"/>
      <c r="AC81" s="75">
        <f t="shared" si="15"/>
        <v>940739.94</v>
      </c>
      <c r="AD81" s="76">
        <f>ALLOCATION!Z81-ORIGINAL!AC81</f>
        <v>0</v>
      </c>
      <c r="AE81" s="59"/>
      <c r="AF81" s="22"/>
    </row>
    <row r="82" spans="1:32" ht="15.75">
      <c r="A82" s="7" t="s">
        <v>91</v>
      </c>
      <c r="B82" s="8" t="s">
        <v>266</v>
      </c>
      <c r="C82" s="27" t="s">
        <v>185</v>
      </c>
      <c r="D82" s="149">
        <v>1703603</v>
      </c>
      <c r="E82" s="73">
        <v>390988.95</v>
      </c>
      <c r="F82" s="73"/>
      <c r="G82" s="73"/>
      <c r="H82" s="73"/>
      <c r="I82" s="73"/>
      <c r="J82" s="159">
        <v>54703</v>
      </c>
      <c r="K82" s="73"/>
      <c r="L82" s="53"/>
      <c r="M82" s="53"/>
      <c r="N82" s="53"/>
      <c r="O82" s="91">
        <f t="shared" si="12"/>
        <v>0</v>
      </c>
      <c r="P82" s="73"/>
      <c r="Q82" s="73"/>
      <c r="R82" s="73"/>
      <c r="S82" s="73"/>
      <c r="T82" s="98">
        <f t="shared" si="13"/>
        <v>0</v>
      </c>
      <c r="U82" s="73"/>
      <c r="V82" s="73"/>
      <c r="W82" s="73"/>
      <c r="X82" s="73"/>
      <c r="Y82" s="94">
        <f t="shared" si="14"/>
        <v>0</v>
      </c>
      <c r="Z82" s="73"/>
      <c r="AA82" s="73"/>
      <c r="AB82" s="73"/>
      <c r="AC82" s="75">
        <f t="shared" si="15"/>
        <v>2149294.9500000002</v>
      </c>
      <c r="AD82" s="76">
        <f>ALLOCATION!Z82-ORIGINAL!AC82</f>
        <v>0</v>
      </c>
      <c r="AE82" s="59"/>
      <c r="AF82" s="22"/>
    </row>
    <row r="83" spans="1:32" ht="15.75">
      <c r="A83" s="7" t="s">
        <v>92</v>
      </c>
      <c r="B83" s="8" t="s">
        <v>267</v>
      </c>
      <c r="C83" s="29" t="s">
        <v>201</v>
      </c>
      <c r="D83" s="149">
        <v>681933</v>
      </c>
      <c r="E83" s="73">
        <v>46837.8</v>
      </c>
      <c r="F83" s="73"/>
      <c r="G83" s="73"/>
      <c r="H83" s="73"/>
      <c r="I83" s="73"/>
      <c r="J83" s="73"/>
      <c r="K83" s="73"/>
      <c r="L83" s="53"/>
      <c r="M83" s="53"/>
      <c r="N83" s="53"/>
      <c r="O83" s="91">
        <f t="shared" si="12"/>
        <v>0</v>
      </c>
      <c r="P83" s="73"/>
      <c r="Q83" s="73"/>
      <c r="R83" s="73"/>
      <c r="S83" s="73"/>
      <c r="T83" s="98">
        <f t="shared" si="13"/>
        <v>0</v>
      </c>
      <c r="U83" s="73"/>
      <c r="V83" s="73"/>
      <c r="W83" s="73"/>
      <c r="X83" s="73"/>
      <c r="Y83" s="94">
        <f t="shared" si="14"/>
        <v>0</v>
      </c>
      <c r="Z83" s="73"/>
      <c r="AA83" s="73"/>
      <c r="AB83" s="73"/>
      <c r="AC83" s="75">
        <f t="shared" si="15"/>
        <v>728770.8</v>
      </c>
      <c r="AD83" s="76">
        <f>ALLOCATION!Z83-ORIGINAL!AC83</f>
        <v>0</v>
      </c>
      <c r="AE83" s="59"/>
      <c r="AF83" s="22"/>
    </row>
    <row r="84" spans="1:32" ht="15.75">
      <c r="A84" s="7" t="s">
        <v>93</v>
      </c>
      <c r="B84" s="8" t="s">
        <v>268</v>
      </c>
      <c r="C84" s="34" t="s">
        <v>216</v>
      </c>
      <c r="D84" s="149">
        <v>1038147</v>
      </c>
      <c r="E84" s="73">
        <v>96033.279999999999</v>
      </c>
      <c r="F84" s="73"/>
      <c r="G84" s="73"/>
      <c r="H84" s="73"/>
      <c r="I84" s="73"/>
      <c r="J84" s="73"/>
      <c r="K84" s="73"/>
      <c r="L84" s="53"/>
      <c r="M84" s="53"/>
      <c r="N84" s="53"/>
      <c r="O84" s="91">
        <f t="shared" si="12"/>
        <v>0</v>
      </c>
      <c r="P84" s="73"/>
      <c r="Q84" s="73"/>
      <c r="R84" s="73"/>
      <c r="S84" s="73"/>
      <c r="T84" s="98">
        <f t="shared" si="13"/>
        <v>0</v>
      </c>
      <c r="U84" s="73"/>
      <c r="V84" s="73"/>
      <c r="W84" s="73"/>
      <c r="X84" s="73"/>
      <c r="Y84" s="94">
        <f t="shared" si="14"/>
        <v>0</v>
      </c>
      <c r="Z84" s="73"/>
      <c r="AA84" s="73"/>
      <c r="AB84" s="73"/>
      <c r="AC84" s="75">
        <f t="shared" si="15"/>
        <v>1134180.28</v>
      </c>
      <c r="AD84" s="76">
        <f>ALLOCATION!Z84-ORIGINAL!AC84</f>
        <v>0</v>
      </c>
      <c r="AE84" s="59"/>
      <c r="AF84" s="22"/>
    </row>
    <row r="85" spans="1:32" ht="15.75">
      <c r="A85" s="7" t="s">
        <v>94</v>
      </c>
      <c r="B85" s="8" t="s">
        <v>269</v>
      </c>
      <c r="C85" s="32" t="s">
        <v>183</v>
      </c>
      <c r="D85" s="149">
        <v>248323</v>
      </c>
      <c r="E85" s="73">
        <v>14400</v>
      </c>
      <c r="F85" s="73"/>
      <c r="G85" s="73"/>
      <c r="H85" s="73"/>
      <c r="I85" s="73"/>
      <c r="J85" s="73"/>
      <c r="K85" s="73"/>
      <c r="L85" s="53"/>
      <c r="M85" s="53"/>
      <c r="N85" s="53"/>
      <c r="O85" s="91">
        <f t="shared" si="12"/>
        <v>0</v>
      </c>
      <c r="P85" s="73"/>
      <c r="Q85" s="73"/>
      <c r="R85" s="73"/>
      <c r="S85" s="73"/>
      <c r="T85" s="98">
        <f t="shared" si="13"/>
        <v>0</v>
      </c>
      <c r="U85" s="73"/>
      <c r="V85" s="73"/>
      <c r="W85" s="73"/>
      <c r="X85" s="73"/>
      <c r="Y85" s="94">
        <f t="shared" si="14"/>
        <v>0</v>
      </c>
      <c r="Z85" s="73"/>
      <c r="AA85" s="73"/>
      <c r="AB85" s="73"/>
      <c r="AC85" s="75">
        <f t="shared" si="15"/>
        <v>262723</v>
      </c>
      <c r="AD85" s="76">
        <f>ALLOCATION!Z85-ORIGINAL!AC85</f>
        <v>0</v>
      </c>
      <c r="AE85" s="59"/>
      <c r="AF85" s="22"/>
    </row>
    <row r="86" spans="1:32" ht="15.75">
      <c r="A86" s="7" t="s">
        <v>95</v>
      </c>
      <c r="B86" s="8" t="s">
        <v>270</v>
      </c>
      <c r="C86" s="28" t="s">
        <v>187</v>
      </c>
      <c r="D86" s="149">
        <v>605222</v>
      </c>
      <c r="E86" s="73">
        <v>31994.71</v>
      </c>
      <c r="F86" s="73"/>
      <c r="G86" s="73"/>
      <c r="H86" s="73"/>
      <c r="I86" s="73"/>
      <c r="J86" s="73"/>
      <c r="K86" s="73"/>
      <c r="L86" s="53"/>
      <c r="M86" s="53"/>
      <c r="N86" s="53"/>
      <c r="O86" s="91">
        <f t="shared" si="12"/>
        <v>0</v>
      </c>
      <c r="P86" s="73"/>
      <c r="Q86" s="73"/>
      <c r="R86" s="73"/>
      <c r="S86" s="73"/>
      <c r="T86" s="98">
        <f t="shared" si="13"/>
        <v>0</v>
      </c>
      <c r="U86" s="73"/>
      <c r="V86" s="73"/>
      <c r="W86" s="73"/>
      <c r="X86" s="73"/>
      <c r="Y86" s="94">
        <f t="shared" si="14"/>
        <v>0</v>
      </c>
      <c r="Z86" s="73"/>
      <c r="AA86" s="73"/>
      <c r="AB86" s="73"/>
      <c r="AC86" s="75">
        <f t="shared" si="15"/>
        <v>637216.71</v>
      </c>
      <c r="AD86" s="76">
        <f>ALLOCATION!Z86-ORIGINAL!AC86</f>
        <v>0</v>
      </c>
      <c r="AE86" s="59"/>
      <c r="AF86" s="22"/>
    </row>
    <row r="87" spans="1:32" ht="15.75">
      <c r="A87" s="7" t="s">
        <v>96</v>
      </c>
      <c r="B87" s="8" t="s">
        <v>271</v>
      </c>
      <c r="C87" s="34" t="s">
        <v>216</v>
      </c>
      <c r="D87" s="149">
        <v>739992</v>
      </c>
      <c r="E87" s="73">
        <v>94061.32</v>
      </c>
      <c r="F87" s="73"/>
      <c r="G87" s="73"/>
      <c r="H87" s="73"/>
      <c r="I87" s="73"/>
      <c r="J87" s="73"/>
      <c r="K87" s="73"/>
      <c r="L87" s="53"/>
      <c r="M87" s="53"/>
      <c r="N87" s="53"/>
      <c r="O87" s="91">
        <f t="shared" si="12"/>
        <v>0</v>
      </c>
      <c r="P87" s="73"/>
      <c r="Q87" s="73"/>
      <c r="R87" s="73"/>
      <c r="S87" s="73"/>
      <c r="T87" s="98">
        <f t="shared" si="13"/>
        <v>0</v>
      </c>
      <c r="U87" s="73"/>
      <c r="V87" s="73"/>
      <c r="W87" s="73"/>
      <c r="X87" s="73"/>
      <c r="Y87" s="94">
        <f t="shared" si="14"/>
        <v>0</v>
      </c>
      <c r="Z87" s="73"/>
      <c r="AA87" s="73"/>
      <c r="AB87" s="73"/>
      <c r="AC87" s="75">
        <f t="shared" si="15"/>
        <v>834053.32000000007</v>
      </c>
      <c r="AD87" s="76">
        <f>ALLOCATION!Z87-ORIGINAL!AC87</f>
        <v>0</v>
      </c>
      <c r="AE87" s="59"/>
      <c r="AF87" s="22"/>
    </row>
    <row r="88" spans="1:32" ht="15.75">
      <c r="A88" s="7" t="s">
        <v>97</v>
      </c>
      <c r="B88" s="8" t="s">
        <v>272</v>
      </c>
      <c r="C88" s="28" t="s">
        <v>187</v>
      </c>
      <c r="D88" s="149">
        <v>296922</v>
      </c>
      <c r="E88" s="73">
        <v>21019.84</v>
      </c>
      <c r="F88" s="73"/>
      <c r="G88" s="73"/>
      <c r="H88" s="73"/>
      <c r="I88" s="73"/>
      <c r="J88" s="73"/>
      <c r="K88" s="73"/>
      <c r="L88" s="53"/>
      <c r="M88" s="53"/>
      <c r="N88" s="53"/>
      <c r="O88" s="91">
        <f t="shared" si="12"/>
        <v>0</v>
      </c>
      <c r="P88" s="73"/>
      <c r="Q88" s="73"/>
      <c r="R88" s="73"/>
      <c r="S88" s="73"/>
      <c r="T88" s="98">
        <f t="shared" si="13"/>
        <v>0</v>
      </c>
      <c r="U88" s="73"/>
      <c r="V88" s="73"/>
      <c r="W88" s="73"/>
      <c r="X88" s="73"/>
      <c r="Y88" s="94">
        <f t="shared" si="14"/>
        <v>0</v>
      </c>
      <c r="Z88" s="73"/>
      <c r="AA88" s="73"/>
      <c r="AB88" s="73"/>
      <c r="AC88" s="75">
        <f t="shared" si="15"/>
        <v>317941.84000000003</v>
      </c>
      <c r="AD88" s="76">
        <f>ALLOCATION!Z88-ORIGINAL!AC88</f>
        <v>0</v>
      </c>
      <c r="AE88" s="59"/>
      <c r="AF88" s="22"/>
    </row>
    <row r="89" spans="1:32" ht="15.75">
      <c r="A89" s="7" t="s">
        <v>98</v>
      </c>
      <c r="B89" s="8" t="s">
        <v>273</v>
      </c>
      <c r="C89" s="28" t="s">
        <v>187</v>
      </c>
      <c r="D89" s="149">
        <v>485023</v>
      </c>
      <c r="E89" s="73">
        <v>51240.66</v>
      </c>
      <c r="F89" s="73"/>
      <c r="G89" s="73"/>
      <c r="H89" s="73"/>
      <c r="I89" s="73"/>
      <c r="J89" s="73"/>
      <c r="K89" s="73"/>
      <c r="L89" s="53"/>
      <c r="M89" s="53"/>
      <c r="N89" s="53"/>
      <c r="O89" s="91">
        <f t="shared" si="12"/>
        <v>0</v>
      </c>
      <c r="P89" s="73"/>
      <c r="Q89" s="73"/>
      <c r="R89" s="73"/>
      <c r="S89" s="73"/>
      <c r="T89" s="98">
        <f t="shared" si="13"/>
        <v>0</v>
      </c>
      <c r="U89" s="73"/>
      <c r="V89" s="73"/>
      <c r="W89" s="73"/>
      <c r="X89" s="73">
        <v>48000</v>
      </c>
      <c r="Y89" s="94">
        <f t="shared" si="14"/>
        <v>48000</v>
      </c>
      <c r="Z89" s="73"/>
      <c r="AA89" s="73"/>
      <c r="AB89" s="73"/>
      <c r="AC89" s="75">
        <f t="shared" si="15"/>
        <v>584263.66</v>
      </c>
      <c r="AD89" s="76">
        <f>ALLOCATION!Z89-ORIGINAL!AC89</f>
        <v>0</v>
      </c>
      <c r="AE89" s="59"/>
      <c r="AF89" s="22"/>
    </row>
    <row r="90" spans="1:32" ht="15.75">
      <c r="A90" s="7" t="s">
        <v>99</v>
      </c>
      <c r="B90" s="8" t="s">
        <v>274</v>
      </c>
      <c r="C90" s="29" t="s">
        <v>201</v>
      </c>
      <c r="D90" s="149">
        <v>347340</v>
      </c>
      <c r="E90" s="73">
        <v>44392.5</v>
      </c>
      <c r="F90" s="73"/>
      <c r="G90" s="73"/>
      <c r="H90" s="73"/>
      <c r="I90" s="73"/>
      <c r="J90" s="73"/>
      <c r="K90" s="73">
        <v>7200</v>
      </c>
      <c r="L90" s="53"/>
      <c r="M90" s="53"/>
      <c r="N90" s="53"/>
      <c r="O90" s="91">
        <f t="shared" si="12"/>
        <v>0</v>
      </c>
      <c r="P90" s="73"/>
      <c r="Q90" s="73"/>
      <c r="R90" s="73"/>
      <c r="S90" s="73"/>
      <c r="T90" s="98">
        <f t="shared" si="13"/>
        <v>0</v>
      </c>
      <c r="U90" s="73"/>
      <c r="V90" s="73"/>
      <c r="W90" s="73"/>
      <c r="X90" s="73"/>
      <c r="Y90" s="94">
        <f t="shared" si="14"/>
        <v>0</v>
      </c>
      <c r="Z90" s="73"/>
      <c r="AA90" s="73"/>
      <c r="AB90" s="73"/>
      <c r="AC90" s="75">
        <f t="shared" si="15"/>
        <v>398932.5</v>
      </c>
      <c r="AD90" s="76">
        <f>ALLOCATION!Z90-ORIGINAL!AC90</f>
        <v>0</v>
      </c>
      <c r="AE90" s="59"/>
      <c r="AF90" s="22"/>
    </row>
    <row r="91" spans="1:32" ht="15.75">
      <c r="A91" s="7" t="s">
        <v>100</v>
      </c>
      <c r="B91" s="8" t="s">
        <v>275</v>
      </c>
      <c r="C91" s="26" t="s">
        <v>181</v>
      </c>
      <c r="D91" s="149">
        <v>454424</v>
      </c>
      <c r="E91" s="73">
        <v>24146.89</v>
      </c>
      <c r="F91" s="73"/>
      <c r="G91" s="73"/>
      <c r="H91" s="73"/>
      <c r="I91" s="73"/>
      <c r="J91" s="73"/>
      <c r="K91" s="73"/>
      <c r="L91" s="54"/>
      <c r="M91" s="54"/>
      <c r="N91" s="54"/>
      <c r="O91" s="91">
        <f t="shared" si="12"/>
        <v>0</v>
      </c>
      <c r="P91" s="73"/>
      <c r="Q91" s="73"/>
      <c r="R91" s="73"/>
      <c r="S91" s="73"/>
      <c r="T91" s="98">
        <f t="shared" si="13"/>
        <v>0</v>
      </c>
      <c r="U91" s="73"/>
      <c r="V91" s="73"/>
      <c r="W91" s="73"/>
      <c r="X91" s="73"/>
      <c r="Y91" s="94">
        <f t="shared" si="14"/>
        <v>0</v>
      </c>
      <c r="Z91" s="73"/>
      <c r="AA91" s="73"/>
      <c r="AB91" s="73"/>
      <c r="AC91" s="75">
        <f t="shared" si="15"/>
        <v>478570.89</v>
      </c>
      <c r="AD91" s="76">
        <f>ALLOCATION!Z91-ORIGINAL!AC91</f>
        <v>0</v>
      </c>
      <c r="AE91" s="59"/>
      <c r="AF91" s="22"/>
    </row>
    <row r="92" spans="1:32" ht="15.75">
      <c r="A92" s="7" t="s">
        <v>101</v>
      </c>
      <c r="B92" s="8" t="s">
        <v>276</v>
      </c>
      <c r="C92" s="33" t="s">
        <v>190</v>
      </c>
      <c r="D92" s="160">
        <v>191129</v>
      </c>
      <c r="E92" s="73">
        <v>19903.73</v>
      </c>
      <c r="F92" s="73"/>
      <c r="G92" s="73"/>
      <c r="H92" s="73"/>
      <c r="I92" s="73"/>
      <c r="J92" s="73"/>
      <c r="K92" s="73"/>
      <c r="L92" s="53"/>
      <c r="M92" s="53"/>
      <c r="N92" s="53"/>
      <c r="O92" s="91">
        <f t="shared" si="12"/>
        <v>0</v>
      </c>
      <c r="P92" s="73"/>
      <c r="Q92" s="73"/>
      <c r="R92" s="73"/>
      <c r="S92" s="73"/>
      <c r="T92" s="98">
        <f t="shared" si="13"/>
        <v>0</v>
      </c>
      <c r="U92" s="73"/>
      <c r="V92" s="73"/>
      <c r="W92" s="73"/>
      <c r="X92" s="73"/>
      <c r="Y92" s="94">
        <f t="shared" si="14"/>
        <v>0</v>
      </c>
      <c r="Z92" s="73"/>
      <c r="AA92" s="73"/>
      <c r="AB92" s="73"/>
      <c r="AC92" s="75">
        <f t="shared" si="15"/>
        <v>211032.73</v>
      </c>
      <c r="AD92" s="76">
        <f>ALLOCATION!Z92-ORIGINAL!AC92</f>
        <v>0</v>
      </c>
      <c r="AE92" s="59"/>
      <c r="AF92" s="22"/>
    </row>
    <row r="93" spans="1:32" s="23" customFormat="1" ht="15.75">
      <c r="A93" s="7" t="s">
        <v>102</v>
      </c>
      <c r="B93" s="8" t="s">
        <v>277</v>
      </c>
      <c r="C93" s="28" t="s">
        <v>187</v>
      </c>
      <c r="D93" s="149">
        <v>225999</v>
      </c>
      <c r="E93" s="73">
        <v>27390.68</v>
      </c>
      <c r="F93" s="73"/>
      <c r="G93" s="73"/>
      <c r="H93" s="73"/>
      <c r="I93" s="73"/>
      <c r="J93" s="73"/>
      <c r="K93" s="73"/>
      <c r="L93" s="53"/>
      <c r="M93" s="53"/>
      <c r="N93" s="53"/>
      <c r="O93" s="91">
        <f t="shared" si="12"/>
        <v>0</v>
      </c>
      <c r="P93" s="73"/>
      <c r="Q93" s="73"/>
      <c r="R93" s="73"/>
      <c r="S93" s="73"/>
      <c r="T93" s="98">
        <f t="shared" si="13"/>
        <v>0</v>
      </c>
      <c r="U93" s="73"/>
      <c r="V93" s="73"/>
      <c r="W93" s="73"/>
      <c r="X93" s="73"/>
      <c r="Y93" s="94">
        <f t="shared" si="14"/>
        <v>0</v>
      </c>
      <c r="Z93" s="73"/>
      <c r="AA93" s="73"/>
      <c r="AB93" s="73"/>
      <c r="AC93" s="75">
        <f t="shared" si="15"/>
        <v>253389.68</v>
      </c>
      <c r="AD93" s="76">
        <f>ALLOCATION!Z93-ORIGINAL!AC93</f>
        <v>0</v>
      </c>
      <c r="AE93" s="59"/>
      <c r="AF93" s="22"/>
    </row>
    <row r="94" spans="1:32" ht="15.75">
      <c r="A94" s="7" t="s">
        <v>103</v>
      </c>
      <c r="B94" s="8" t="s">
        <v>278</v>
      </c>
      <c r="C94" s="28" t="s">
        <v>187</v>
      </c>
      <c r="D94" s="149">
        <v>123842</v>
      </c>
      <c r="E94" s="73">
        <v>14580</v>
      </c>
      <c r="F94" s="73"/>
      <c r="G94" s="73"/>
      <c r="H94" s="73"/>
      <c r="I94" s="73"/>
      <c r="J94" s="73"/>
      <c r="K94" s="73"/>
      <c r="L94" s="53"/>
      <c r="M94" s="53"/>
      <c r="N94" s="53"/>
      <c r="O94" s="91">
        <f t="shared" si="12"/>
        <v>0</v>
      </c>
      <c r="P94" s="73"/>
      <c r="Q94" s="73"/>
      <c r="R94" s="73"/>
      <c r="S94" s="73"/>
      <c r="T94" s="98">
        <f t="shared" si="13"/>
        <v>0</v>
      </c>
      <c r="U94" s="73"/>
      <c r="V94" s="73"/>
      <c r="W94" s="73"/>
      <c r="X94" s="73"/>
      <c r="Y94" s="94">
        <f t="shared" si="14"/>
        <v>0</v>
      </c>
      <c r="Z94" s="73"/>
      <c r="AA94" s="73"/>
      <c r="AB94" s="73"/>
      <c r="AC94" s="75">
        <f t="shared" si="15"/>
        <v>138422</v>
      </c>
      <c r="AD94" s="76">
        <f>ALLOCATION!Z94-ORIGINAL!AC94</f>
        <v>0</v>
      </c>
      <c r="AE94" s="59"/>
      <c r="AF94" s="22"/>
    </row>
    <row r="95" spans="1:32" ht="15.75">
      <c r="A95" s="7" t="s">
        <v>104</v>
      </c>
      <c r="B95" s="8" t="s">
        <v>279</v>
      </c>
      <c r="C95" s="28" t="s">
        <v>187</v>
      </c>
      <c r="D95" s="149">
        <v>318119</v>
      </c>
      <c r="E95" s="73">
        <v>36249.760000000002</v>
      </c>
      <c r="F95" s="73"/>
      <c r="G95" s="73"/>
      <c r="H95" s="73"/>
      <c r="I95" s="73"/>
      <c r="J95" s="73"/>
      <c r="K95" s="73"/>
      <c r="L95" s="53"/>
      <c r="M95" s="53"/>
      <c r="N95" s="53"/>
      <c r="O95" s="91">
        <f t="shared" si="12"/>
        <v>0</v>
      </c>
      <c r="P95" s="73"/>
      <c r="Q95" s="73"/>
      <c r="R95" s="73"/>
      <c r="S95" s="73"/>
      <c r="T95" s="98">
        <f t="shared" si="13"/>
        <v>0</v>
      </c>
      <c r="U95" s="73"/>
      <c r="V95" s="73"/>
      <c r="W95" s="73"/>
      <c r="X95" s="73"/>
      <c r="Y95" s="94">
        <f t="shared" si="14"/>
        <v>0</v>
      </c>
      <c r="Z95" s="73"/>
      <c r="AA95" s="73"/>
      <c r="AB95" s="73"/>
      <c r="AC95" s="75">
        <f t="shared" si="15"/>
        <v>354368.76</v>
      </c>
      <c r="AD95" s="76">
        <f>ALLOCATION!Z95-ORIGINAL!AC95</f>
        <v>0</v>
      </c>
      <c r="AE95" s="59"/>
      <c r="AF95" s="22"/>
    </row>
    <row r="96" spans="1:32">
      <c r="A96" s="7" t="s">
        <v>105</v>
      </c>
      <c r="B96" s="8" t="s">
        <v>280</v>
      </c>
      <c r="C96" s="27" t="s">
        <v>185</v>
      </c>
      <c r="D96" s="149">
        <v>127827</v>
      </c>
      <c r="E96" s="73">
        <v>14536.32</v>
      </c>
      <c r="F96" s="73"/>
      <c r="G96" s="73"/>
      <c r="H96" s="73"/>
      <c r="I96" s="73"/>
      <c r="J96" s="73"/>
      <c r="K96" s="73"/>
      <c r="L96" s="53"/>
      <c r="M96" s="53"/>
      <c r="N96" s="53"/>
      <c r="O96" s="91">
        <f t="shared" si="12"/>
        <v>0</v>
      </c>
      <c r="P96" s="73"/>
      <c r="Q96" s="73"/>
      <c r="R96" s="73"/>
      <c r="S96" s="73"/>
      <c r="T96" s="98">
        <f t="shared" si="13"/>
        <v>0</v>
      </c>
      <c r="U96" s="73"/>
      <c r="V96" s="73"/>
      <c r="W96" s="73"/>
      <c r="X96" s="73"/>
      <c r="Y96" s="94">
        <f t="shared" si="14"/>
        <v>0</v>
      </c>
      <c r="Z96" s="73"/>
      <c r="AA96" s="73"/>
      <c r="AB96" s="73"/>
      <c r="AC96" s="75">
        <f t="shared" si="15"/>
        <v>142363.32</v>
      </c>
      <c r="AD96" s="76">
        <f>ALLOCATION!Z96-ORIGINAL!AC96</f>
        <v>0</v>
      </c>
      <c r="AE96" s="59"/>
    </row>
    <row r="97" spans="1:31">
      <c r="A97" s="7" t="s">
        <v>106</v>
      </c>
      <c r="B97" s="8" t="s">
        <v>281</v>
      </c>
      <c r="C97" s="27" t="s">
        <v>185</v>
      </c>
      <c r="D97" s="149">
        <v>473155</v>
      </c>
      <c r="E97" s="73">
        <v>38820</v>
      </c>
      <c r="F97" s="73"/>
      <c r="G97" s="73"/>
      <c r="H97" s="73"/>
      <c r="I97" s="73"/>
      <c r="J97" s="73"/>
      <c r="K97" s="73"/>
      <c r="L97" s="53"/>
      <c r="M97" s="53"/>
      <c r="N97" s="53"/>
      <c r="O97" s="91">
        <f t="shared" si="12"/>
        <v>0</v>
      </c>
      <c r="P97" s="73"/>
      <c r="Q97" s="73"/>
      <c r="R97" s="73"/>
      <c r="S97" s="73"/>
      <c r="T97" s="98">
        <f t="shared" si="13"/>
        <v>0</v>
      </c>
      <c r="U97" s="73"/>
      <c r="V97" s="73"/>
      <c r="W97" s="73"/>
      <c r="X97" s="73"/>
      <c r="Y97" s="94">
        <f t="shared" si="14"/>
        <v>0</v>
      </c>
      <c r="Z97" s="73"/>
      <c r="AA97" s="73"/>
      <c r="AB97" s="73"/>
      <c r="AC97" s="75">
        <f t="shared" si="15"/>
        <v>511975</v>
      </c>
      <c r="AD97" s="76">
        <f>ALLOCATION!Z97-ORIGINAL!AC97</f>
        <v>0</v>
      </c>
      <c r="AE97" s="59"/>
    </row>
    <row r="98" spans="1:31">
      <c r="A98" s="7" t="s">
        <v>107</v>
      </c>
      <c r="B98" s="8" t="s">
        <v>282</v>
      </c>
      <c r="C98" s="26" t="s">
        <v>181</v>
      </c>
      <c r="D98" s="149">
        <v>455628</v>
      </c>
      <c r="E98" s="73">
        <v>41010.99</v>
      </c>
      <c r="F98" s="73"/>
      <c r="G98" s="73"/>
      <c r="H98" s="73"/>
      <c r="I98" s="73"/>
      <c r="J98" s="73"/>
      <c r="K98" s="73"/>
      <c r="L98" s="53"/>
      <c r="M98" s="53"/>
      <c r="N98" s="53"/>
      <c r="O98" s="91">
        <f t="shared" si="12"/>
        <v>0</v>
      </c>
      <c r="P98" s="73"/>
      <c r="Q98" s="73"/>
      <c r="R98" s="73"/>
      <c r="S98" s="73"/>
      <c r="T98" s="98">
        <f t="shared" si="13"/>
        <v>0</v>
      </c>
      <c r="U98" s="73"/>
      <c r="V98" s="73"/>
      <c r="W98" s="73"/>
      <c r="X98" s="73"/>
      <c r="Y98" s="94">
        <f t="shared" si="14"/>
        <v>0</v>
      </c>
      <c r="Z98" s="73"/>
      <c r="AA98" s="73"/>
      <c r="AB98" s="73"/>
      <c r="AC98" s="75">
        <f t="shared" si="15"/>
        <v>496638.99</v>
      </c>
      <c r="AD98" s="76">
        <f>ALLOCATION!Z98-ORIGINAL!AC98</f>
        <v>0</v>
      </c>
      <c r="AE98" s="59"/>
    </row>
    <row r="99" spans="1:31">
      <c r="A99" s="7" t="s">
        <v>108</v>
      </c>
      <c r="B99" s="8" t="s">
        <v>283</v>
      </c>
      <c r="C99" s="33" t="s">
        <v>190</v>
      </c>
      <c r="D99" s="149">
        <v>2320330</v>
      </c>
      <c r="E99" s="73">
        <v>1010074.37</v>
      </c>
      <c r="F99" s="73"/>
      <c r="G99" s="73"/>
      <c r="H99" s="73"/>
      <c r="I99" s="73"/>
      <c r="J99" s="73"/>
      <c r="K99" s="162">
        <v>0</v>
      </c>
      <c r="L99" s="53"/>
      <c r="M99" s="53"/>
      <c r="N99" s="53">
        <v>355000</v>
      </c>
      <c r="O99" s="91">
        <f t="shared" si="12"/>
        <v>355000</v>
      </c>
      <c r="P99" s="73"/>
      <c r="Q99" s="73"/>
      <c r="R99" s="73"/>
      <c r="S99" s="73"/>
      <c r="T99" s="98">
        <f t="shared" si="13"/>
        <v>0</v>
      </c>
      <c r="U99" s="73"/>
      <c r="V99" s="73"/>
      <c r="W99" s="73"/>
      <c r="X99" s="73"/>
      <c r="Y99" s="94">
        <f t="shared" si="14"/>
        <v>0</v>
      </c>
      <c r="Z99" s="73"/>
      <c r="AA99" s="73"/>
      <c r="AB99" s="73"/>
      <c r="AC99" s="75">
        <f t="shared" si="15"/>
        <v>3685404.37</v>
      </c>
      <c r="AD99" s="76">
        <f>ALLOCATION!Z99-ORIGINAL!AC99</f>
        <v>0</v>
      </c>
      <c r="AE99" s="59"/>
    </row>
    <row r="100" spans="1:31">
      <c r="A100" s="7" t="s">
        <v>109</v>
      </c>
      <c r="B100" s="8" t="s">
        <v>284</v>
      </c>
      <c r="C100" s="33" t="s">
        <v>190</v>
      </c>
      <c r="D100" s="149">
        <v>106503</v>
      </c>
      <c r="E100" s="73">
        <v>9699.5400000000009</v>
      </c>
      <c r="F100" s="73"/>
      <c r="G100" s="73"/>
      <c r="H100" s="73"/>
      <c r="I100" s="73"/>
      <c r="J100" s="73"/>
      <c r="K100" s="73"/>
      <c r="L100" s="53"/>
      <c r="M100" s="53"/>
      <c r="N100" s="53"/>
      <c r="O100" s="91">
        <f t="shared" si="12"/>
        <v>0</v>
      </c>
      <c r="P100" s="73"/>
      <c r="Q100" s="73"/>
      <c r="R100" s="73"/>
      <c r="S100" s="73"/>
      <c r="T100" s="98">
        <f t="shared" si="13"/>
        <v>0</v>
      </c>
      <c r="U100" s="73"/>
      <c r="V100" s="73"/>
      <c r="W100" s="73"/>
      <c r="X100" s="73"/>
      <c r="Y100" s="94">
        <f t="shared" si="14"/>
        <v>0</v>
      </c>
      <c r="Z100" s="73"/>
      <c r="AA100" s="73"/>
      <c r="AB100" s="73"/>
      <c r="AC100" s="75">
        <f t="shared" si="15"/>
        <v>116202.54000000001</v>
      </c>
      <c r="AD100" s="76">
        <f>ALLOCATION!Z100-ORIGINAL!AC100</f>
        <v>0</v>
      </c>
      <c r="AE100" s="59"/>
    </row>
    <row r="101" spans="1:31">
      <c r="A101" s="7" t="s">
        <v>110</v>
      </c>
      <c r="B101" s="8" t="s">
        <v>285</v>
      </c>
      <c r="C101" s="32" t="s">
        <v>183</v>
      </c>
      <c r="D101" s="149">
        <v>255595</v>
      </c>
      <c r="E101" s="73">
        <v>16179</v>
      </c>
      <c r="F101" s="73"/>
      <c r="G101" s="73"/>
      <c r="H101" s="73"/>
      <c r="I101" s="73"/>
      <c r="J101" s="73"/>
      <c r="K101" s="73"/>
      <c r="L101" s="53"/>
      <c r="M101" s="53"/>
      <c r="N101" s="53"/>
      <c r="O101" s="91">
        <f t="shared" si="12"/>
        <v>0</v>
      </c>
      <c r="P101" s="73"/>
      <c r="Q101" s="73"/>
      <c r="R101" s="73"/>
      <c r="S101" s="73"/>
      <c r="T101" s="98">
        <f t="shared" si="13"/>
        <v>0</v>
      </c>
      <c r="U101" s="73"/>
      <c r="V101" s="73"/>
      <c r="W101" s="73"/>
      <c r="X101" s="73"/>
      <c r="Y101" s="94">
        <f t="shared" si="14"/>
        <v>0</v>
      </c>
      <c r="Z101" s="73"/>
      <c r="AA101" s="73"/>
      <c r="AB101" s="73"/>
      <c r="AC101" s="75">
        <f t="shared" si="15"/>
        <v>271774</v>
      </c>
      <c r="AD101" s="76">
        <f>ALLOCATION!Z101-ORIGINAL!AC101</f>
        <v>0</v>
      </c>
      <c r="AE101" s="59"/>
    </row>
    <row r="102" spans="1:31">
      <c r="A102" s="7" t="s">
        <v>111</v>
      </c>
      <c r="B102" s="8" t="s">
        <v>286</v>
      </c>
      <c r="C102" s="28" t="s">
        <v>187</v>
      </c>
      <c r="D102" s="149">
        <v>1789900</v>
      </c>
      <c r="E102" s="73">
        <v>823561.03</v>
      </c>
      <c r="F102" s="73"/>
      <c r="G102" s="73"/>
      <c r="H102" s="73"/>
      <c r="I102" s="73"/>
      <c r="J102" s="73">
        <v>46008</v>
      </c>
      <c r="K102" s="73"/>
      <c r="L102" s="53"/>
      <c r="M102" s="53"/>
      <c r="N102" s="53"/>
      <c r="O102" s="91">
        <f t="shared" si="12"/>
        <v>0</v>
      </c>
      <c r="P102" s="73"/>
      <c r="Q102" s="73"/>
      <c r="R102" s="73"/>
      <c r="S102" s="73"/>
      <c r="T102" s="98">
        <f t="shared" si="13"/>
        <v>0</v>
      </c>
      <c r="U102" s="73"/>
      <c r="V102" s="73"/>
      <c r="W102" s="73"/>
      <c r="X102" s="73"/>
      <c r="Y102" s="94">
        <f t="shared" si="14"/>
        <v>0</v>
      </c>
      <c r="Z102" s="73"/>
      <c r="AA102" s="73"/>
      <c r="AB102" s="73"/>
      <c r="AC102" s="75">
        <f t="shared" si="15"/>
        <v>2659469.0300000003</v>
      </c>
      <c r="AD102" s="76">
        <f>ALLOCATION!Z102-ORIGINAL!AC102</f>
        <v>0</v>
      </c>
      <c r="AE102" s="59"/>
    </row>
    <row r="103" spans="1:31">
      <c r="A103" s="7" t="s">
        <v>112</v>
      </c>
      <c r="B103" s="8" t="s">
        <v>287</v>
      </c>
      <c r="C103" s="27" t="s">
        <v>185</v>
      </c>
      <c r="D103" s="149">
        <v>82751</v>
      </c>
      <c r="E103" s="73">
        <v>7200</v>
      </c>
      <c r="F103" s="73"/>
      <c r="G103" s="73"/>
      <c r="H103" s="73"/>
      <c r="I103" s="73"/>
      <c r="J103" s="73"/>
      <c r="K103" s="73"/>
      <c r="L103" s="53"/>
      <c r="M103" s="53"/>
      <c r="N103" s="53"/>
      <c r="O103" s="91">
        <f t="shared" si="12"/>
        <v>0</v>
      </c>
      <c r="P103" s="73"/>
      <c r="Q103" s="73"/>
      <c r="R103" s="73"/>
      <c r="S103" s="73"/>
      <c r="T103" s="98">
        <f t="shared" si="13"/>
        <v>0</v>
      </c>
      <c r="U103" s="73"/>
      <c r="V103" s="73"/>
      <c r="W103" s="73"/>
      <c r="X103" s="73"/>
      <c r="Y103" s="94">
        <f t="shared" si="14"/>
        <v>0</v>
      </c>
      <c r="Z103" s="73"/>
      <c r="AA103" s="73"/>
      <c r="AB103" s="73"/>
      <c r="AC103" s="75">
        <f t="shared" si="15"/>
        <v>89951</v>
      </c>
      <c r="AD103" s="76">
        <f>ALLOCATION!Z103-ORIGINAL!AC103</f>
        <v>0</v>
      </c>
      <c r="AE103" s="59"/>
    </row>
    <row r="104" spans="1:31">
      <c r="A104" s="7" t="s">
        <v>113</v>
      </c>
      <c r="B104" s="8" t="s">
        <v>288</v>
      </c>
      <c r="C104" s="27" t="s">
        <v>185</v>
      </c>
      <c r="D104" s="149">
        <v>488111</v>
      </c>
      <c r="E104" s="73">
        <v>32371.03</v>
      </c>
      <c r="F104" s="73"/>
      <c r="G104" s="73"/>
      <c r="H104" s="73"/>
      <c r="I104" s="73"/>
      <c r="J104" s="73"/>
      <c r="K104" s="73"/>
      <c r="L104" s="53"/>
      <c r="M104" s="53"/>
      <c r="N104" s="53"/>
      <c r="O104" s="91">
        <f t="shared" si="12"/>
        <v>0</v>
      </c>
      <c r="P104" s="73"/>
      <c r="Q104" s="73"/>
      <c r="R104" s="73"/>
      <c r="S104" s="73"/>
      <c r="T104" s="98">
        <f t="shared" si="13"/>
        <v>0</v>
      </c>
      <c r="U104" s="73"/>
      <c r="V104" s="73"/>
      <c r="W104" s="73"/>
      <c r="X104" s="73"/>
      <c r="Y104" s="94">
        <f t="shared" si="14"/>
        <v>0</v>
      </c>
      <c r="Z104" s="73"/>
      <c r="AA104" s="73"/>
      <c r="AB104" s="73"/>
      <c r="AC104" s="75">
        <f t="shared" si="15"/>
        <v>520482.03</v>
      </c>
      <c r="AD104" s="76">
        <f>ALLOCATION!Z104-ORIGINAL!AC104</f>
        <v>0</v>
      </c>
      <c r="AE104" s="59"/>
    </row>
    <row r="105" spans="1:31">
      <c r="A105" s="7" t="s">
        <v>114</v>
      </c>
      <c r="B105" s="8" t="s">
        <v>289</v>
      </c>
      <c r="C105" s="29" t="s">
        <v>201</v>
      </c>
      <c r="D105" s="149">
        <v>1029791</v>
      </c>
      <c r="E105" s="73">
        <v>96728.53</v>
      </c>
      <c r="F105" s="73"/>
      <c r="G105" s="73"/>
      <c r="H105" s="73"/>
      <c r="I105" s="73"/>
      <c r="J105" s="73"/>
      <c r="K105" s="73"/>
      <c r="L105" s="53"/>
      <c r="M105" s="53"/>
      <c r="N105" s="53"/>
      <c r="O105" s="91">
        <f t="shared" si="12"/>
        <v>0</v>
      </c>
      <c r="P105" s="73"/>
      <c r="Q105" s="73"/>
      <c r="R105" s="73"/>
      <c r="S105" s="73"/>
      <c r="T105" s="98">
        <f t="shared" si="13"/>
        <v>0</v>
      </c>
      <c r="U105" s="73"/>
      <c r="V105" s="73"/>
      <c r="W105" s="73"/>
      <c r="X105" s="73"/>
      <c r="Y105" s="94">
        <f t="shared" si="14"/>
        <v>0</v>
      </c>
      <c r="Z105" s="73"/>
      <c r="AA105" s="73"/>
      <c r="AB105" s="73"/>
      <c r="AC105" s="75">
        <f t="shared" si="15"/>
        <v>1126519.53</v>
      </c>
      <c r="AD105" s="76">
        <f>ALLOCATION!Z105-ORIGINAL!AC105</f>
        <v>0</v>
      </c>
      <c r="AE105" s="59"/>
    </row>
    <row r="106" spans="1:31">
      <c r="A106" s="7" t="s">
        <v>115</v>
      </c>
      <c r="B106" s="8" t="s">
        <v>290</v>
      </c>
      <c r="C106" s="28" t="s">
        <v>187</v>
      </c>
      <c r="D106" s="149">
        <v>450712</v>
      </c>
      <c r="E106" s="73">
        <v>27848.18</v>
      </c>
      <c r="F106" s="73"/>
      <c r="G106" s="73"/>
      <c r="H106" s="73"/>
      <c r="I106" s="73"/>
      <c r="J106" s="73"/>
      <c r="K106" s="73"/>
      <c r="L106" s="53"/>
      <c r="M106" s="53"/>
      <c r="N106" s="53"/>
      <c r="O106" s="91">
        <f t="shared" si="12"/>
        <v>0</v>
      </c>
      <c r="P106" s="73"/>
      <c r="Q106" s="73"/>
      <c r="R106" s="73"/>
      <c r="S106" s="73"/>
      <c r="T106" s="98">
        <f t="shared" si="13"/>
        <v>0</v>
      </c>
      <c r="U106" s="73"/>
      <c r="V106" s="73"/>
      <c r="W106" s="73"/>
      <c r="X106" s="73"/>
      <c r="Y106" s="94">
        <f t="shared" si="14"/>
        <v>0</v>
      </c>
      <c r="Z106" s="73"/>
      <c r="AA106" s="73"/>
      <c r="AB106" s="73"/>
      <c r="AC106" s="75">
        <f t="shared" si="15"/>
        <v>478560.18</v>
      </c>
      <c r="AD106" s="76">
        <f>ALLOCATION!Z106-ORIGINAL!AC106</f>
        <v>0</v>
      </c>
      <c r="AE106" s="59"/>
    </row>
    <row r="107" spans="1:31">
      <c r="A107" s="7" t="s">
        <v>116</v>
      </c>
      <c r="B107" s="8" t="s">
        <v>291</v>
      </c>
      <c r="C107" s="32" t="s">
        <v>183</v>
      </c>
      <c r="D107" s="149">
        <v>1337523</v>
      </c>
      <c r="E107" s="73">
        <v>323459.44</v>
      </c>
      <c r="F107" s="73"/>
      <c r="G107" s="73"/>
      <c r="H107" s="73"/>
      <c r="I107" s="73"/>
      <c r="J107" s="73"/>
      <c r="K107" s="73"/>
      <c r="L107" s="53"/>
      <c r="M107" s="53"/>
      <c r="N107" s="53"/>
      <c r="O107" s="91">
        <f t="shared" si="12"/>
        <v>0</v>
      </c>
      <c r="P107" s="73"/>
      <c r="Q107" s="73"/>
      <c r="R107" s="73"/>
      <c r="S107" s="73"/>
      <c r="T107" s="98">
        <f t="shared" si="13"/>
        <v>0</v>
      </c>
      <c r="U107" s="73"/>
      <c r="V107" s="73"/>
      <c r="W107" s="73"/>
      <c r="X107" s="73"/>
      <c r="Y107" s="94">
        <f t="shared" si="14"/>
        <v>0</v>
      </c>
      <c r="Z107" s="73"/>
      <c r="AA107" s="73"/>
      <c r="AB107" s="73"/>
      <c r="AC107" s="75">
        <f t="shared" si="15"/>
        <v>1660982.44</v>
      </c>
      <c r="AD107" s="76">
        <f>ALLOCATION!Z107-ORIGINAL!AC107</f>
        <v>0</v>
      </c>
      <c r="AE107" s="59"/>
    </row>
    <row r="108" spans="1:31">
      <c r="A108" s="7" t="s">
        <v>117</v>
      </c>
      <c r="B108" s="8" t="s">
        <v>292</v>
      </c>
      <c r="C108" s="28" t="s">
        <v>187</v>
      </c>
      <c r="D108" s="149">
        <v>725549</v>
      </c>
      <c r="E108" s="73">
        <v>55032.639999999999</v>
      </c>
      <c r="F108" s="73"/>
      <c r="G108" s="73"/>
      <c r="H108" s="73"/>
      <c r="I108" s="73"/>
      <c r="J108" s="73"/>
      <c r="K108" s="73">
        <v>15600</v>
      </c>
      <c r="L108" s="53"/>
      <c r="M108" s="53"/>
      <c r="N108" s="53"/>
      <c r="O108" s="91">
        <f t="shared" ref="O108:O139" si="16">SUM(L108:N108)</f>
        <v>0</v>
      </c>
      <c r="P108" s="73"/>
      <c r="Q108" s="73"/>
      <c r="R108" s="73"/>
      <c r="S108" s="73"/>
      <c r="T108" s="98">
        <f t="shared" ref="T108:T139" si="17">SUM(P108:S108)</f>
        <v>0</v>
      </c>
      <c r="U108" s="73"/>
      <c r="V108" s="73">
        <v>36000</v>
      </c>
      <c r="W108" s="73"/>
      <c r="X108" s="73">
        <v>24420</v>
      </c>
      <c r="Y108" s="94">
        <f t="shared" ref="Y108:Y139" si="18">SUM(U108:X108)</f>
        <v>60420</v>
      </c>
      <c r="Z108" s="73"/>
      <c r="AA108" s="73"/>
      <c r="AB108" s="73"/>
      <c r="AC108" s="75">
        <f t="shared" ref="AC108:AC139" si="19">SUM(D108:K108)+O108+T108+SUM(Y108:AB108)</f>
        <v>856601.64</v>
      </c>
      <c r="AD108" s="76">
        <f>ALLOCATION!Z108-ORIGINAL!AC108</f>
        <v>0</v>
      </c>
      <c r="AE108" s="59"/>
    </row>
    <row r="109" spans="1:31">
      <c r="A109" s="7" t="s">
        <v>118</v>
      </c>
      <c r="B109" s="8" t="s">
        <v>293</v>
      </c>
      <c r="C109" s="34" t="s">
        <v>216</v>
      </c>
      <c r="D109" s="149">
        <v>322272</v>
      </c>
      <c r="E109" s="73">
        <v>29675.37</v>
      </c>
      <c r="F109" s="73"/>
      <c r="G109" s="73"/>
      <c r="H109" s="73"/>
      <c r="I109" s="73"/>
      <c r="J109" s="73"/>
      <c r="K109" s="73"/>
      <c r="L109" s="53"/>
      <c r="M109" s="53"/>
      <c r="N109" s="53"/>
      <c r="O109" s="91">
        <f t="shared" si="16"/>
        <v>0</v>
      </c>
      <c r="P109" s="73"/>
      <c r="Q109" s="73"/>
      <c r="R109" s="73"/>
      <c r="S109" s="73"/>
      <c r="T109" s="98">
        <f t="shared" si="17"/>
        <v>0</v>
      </c>
      <c r="U109" s="73"/>
      <c r="V109" s="73"/>
      <c r="W109" s="73"/>
      <c r="X109" s="73"/>
      <c r="Y109" s="94">
        <f t="shared" si="18"/>
        <v>0</v>
      </c>
      <c r="Z109" s="73"/>
      <c r="AA109" s="73"/>
      <c r="AB109" s="73"/>
      <c r="AC109" s="75">
        <f t="shared" si="19"/>
        <v>351947.37</v>
      </c>
      <c r="AD109" s="76">
        <f>ALLOCATION!Z109-ORIGINAL!AC109</f>
        <v>0</v>
      </c>
      <c r="AE109" s="59"/>
    </row>
    <row r="110" spans="1:31">
      <c r="A110" s="7" t="s">
        <v>119</v>
      </c>
      <c r="B110" s="8" t="s">
        <v>294</v>
      </c>
      <c r="C110" s="27" t="s">
        <v>185</v>
      </c>
      <c r="D110" s="149">
        <v>2453206</v>
      </c>
      <c r="E110" s="73">
        <v>637147.02</v>
      </c>
      <c r="F110" s="73"/>
      <c r="G110" s="73"/>
      <c r="H110" s="73"/>
      <c r="I110" s="73"/>
      <c r="J110" s="73"/>
      <c r="K110" s="73"/>
      <c r="L110" s="53"/>
      <c r="M110" s="53"/>
      <c r="N110" s="53"/>
      <c r="O110" s="91">
        <f t="shared" si="16"/>
        <v>0</v>
      </c>
      <c r="P110" s="73"/>
      <c r="Q110" s="73"/>
      <c r="R110" s="73"/>
      <c r="S110" s="73"/>
      <c r="T110" s="98">
        <f t="shared" si="17"/>
        <v>0</v>
      </c>
      <c r="U110" s="73"/>
      <c r="V110" s="73"/>
      <c r="W110" s="73"/>
      <c r="X110" s="73"/>
      <c r="Y110" s="94">
        <f t="shared" si="18"/>
        <v>0</v>
      </c>
      <c r="Z110" s="73"/>
      <c r="AA110" s="73"/>
      <c r="AB110" s="73">
        <v>7152.4</v>
      </c>
      <c r="AC110" s="75">
        <f t="shared" si="19"/>
        <v>3097505.42</v>
      </c>
      <c r="AD110" s="76">
        <f>ALLOCATION!Z110-ORIGINAL!AC110</f>
        <v>0</v>
      </c>
      <c r="AE110" s="59"/>
    </row>
    <row r="111" spans="1:31">
      <c r="A111" s="7" t="s">
        <v>120</v>
      </c>
      <c r="B111" s="8" t="s">
        <v>295</v>
      </c>
      <c r="C111" s="33" t="s">
        <v>190</v>
      </c>
      <c r="D111" s="149">
        <v>278784</v>
      </c>
      <c r="E111" s="73">
        <v>31497.86</v>
      </c>
      <c r="F111" s="73"/>
      <c r="G111" s="73"/>
      <c r="H111" s="73"/>
      <c r="I111" s="73"/>
      <c r="J111" s="73"/>
      <c r="K111" s="73"/>
      <c r="L111" s="53"/>
      <c r="M111" s="53"/>
      <c r="N111" s="53"/>
      <c r="O111" s="91">
        <f t="shared" si="16"/>
        <v>0</v>
      </c>
      <c r="P111" s="73"/>
      <c r="Q111" s="73"/>
      <c r="R111" s="73"/>
      <c r="S111" s="73"/>
      <c r="T111" s="98">
        <f t="shared" si="17"/>
        <v>0</v>
      </c>
      <c r="U111" s="73"/>
      <c r="V111" s="73"/>
      <c r="W111" s="73"/>
      <c r="X111" s="73"/>
      <c r="Y111" s="94">
        <f t="shared" si="18"/>
        <v>0</v>
      </c>
      <c r="Z111" s="73"/>
      <c r="AA111" s="73"/>
      <c r="AB111" s="73"/>
      <c r="AC111" s="75">
        <f t="shared" si="19"/>
        <v>310281.86</v>
      </c>
      <c r="AD111" s="76">
        <f>ALLOCATION!Z111-ORIGINAL!AC111</f>
        <v>0</v>
      </c>
      <c r="AE111" s="59"/>
    </row>
    <row r="112" spans="1:31">
      <c r="A112" s="7" t="s">
        <v>121</v>
      </c>
      <c r="B112" s="8" t="s">
        <v>296</v>
      </c>
      <c r="C112" s="26" t="s">
        <v>181</v>
      </c>
      <c r="D112" s="149">
        <v>615206</v>
      </c>
      <c r="E112" s="73">
        <v>30210</v>
      </c>
      <c r="F112" s="73"/>
      <c r="G112" s="73"/>
      <c r="H112" s="73"/>
      <c r="I112" s="73"/>
      <c r="J112" s="73"/>
      <c r="K112" s="73"/>
      <c r="L112" s="53"/>
      <c r="M112" s="53"/>
      <c r="N112" s="53"/>
      <c r="O112" s="91">
        <f t="shared" si="16"/>
        <v>0</v>
      </c>
      <c r="P112" s="73"/>
      <c r="Q112" s="73"/>
      <c r="R112" s="73"/>
      <c r="S112" s="73"/>
      <c r="T112" s="98">
        <f t="shared" si="17"/>
        <v>0</v>
      </c>
      <c r="U112" s="73"/>
      <c r="V112" s="73"/>
      <c r="W112" s="73"/>
      <c r="X112" s="73">
        <v>94000</v>
      </c>
      <c r="Y112" s="94">
        <f t="shared" si="18"/>
        <v>94000</v>
      </c>
      <c r="Z112" s="73"/>
      <c r="AA112" s="73"/>
      <c r="AB112" s="73"/>
      <c r="AC112" s="75">
        <f t="shared" si="19"/>
        <v>739416</v>
      </c>
      <c r="AD112" s="76">
        <f>ALLOCATION!Z112-ORIGINAL!AC112</f>
        <v>0</v>
      </c>
      <c r="AE112" s="59"/>
    </row>
    <row r="113" spans="1:31">
      <c r="A113" s="7" t="s">
        <v>122</v>
      </c>
      <c r="B113" s="8" t="s">
        <v>297</v>
      </c>
      <c r="C113" s="26" t="s">
        <v>181</v>
      </c>
      <c r="D113" s="149"/>
      <c r="E113" s="73">
        <v>30934.720000000001</v>
      </c>
      <c r="F113" s="73"/>
      <c r="G113" s="73"/>
      <c r="H113" s="73"/>
      <c r="I113" s="73"/>
      <c r="J113" s="73"/>
      <c r="K113" s="73"/>
      <c r="L113" s="53"/>
      <c r="M113" s="53"/>
      <c r="N113" s="53"/>
      <c r="O113" s="91">
        <f t="shared" si="16"/>
        <v>0</v>
      </c>
      <c r="P113" s="73"/>
      <c r="Q113" s="73"/>
      <c r="R113" s="73"/>
      <c r="S113" s="73"/>
      <c r="T113" s="98">
        <f t="shared" si="17"/>
        <v>0</v>
      </c>
      <c r="U113" s="73"/>
      <c r="V113" s="73"/>
      <c r="W113" s="73"/>
      <c r="X113" s="73"/>
      <c r="Y113" s="94">
        <f t="shared" si="18"/>
        <v>0</v>
      </c>
      <c r="Z113" s="73"/>
      <c r="AA113" s="73"/>
      <c r="AB113" s="73"/>
      <c r="AC113" s="75">
        <f t="shared" si="19"/>
        <v>30934.720000000001</v>
      </c>
      <c r="AD113" s="76">
        <f>ALLOCATION!Z113-ORIGINAL!AC113</f>
        <v>457677</v>
      </c>
      <c r="AE113" s="59"/>
    </row>
    <row r="114" spans="1:31">
      <c r="A114" s="7" t="s">
        <v>123</v>
      </c>
      <c r="B114" s="8" t="s">
        <v>298</v>
      </c>
      <c r="C114" s="32" t="s">
        <v>183</v>
      </c>
      <c r="D114" s="149">
        <v>312107</v>
      </c>
      <c r="E114" s="73">
        <v>23569.66</v>
      </c>
      <c r="F114" s="73"/>
      <c r="G114" s="73"/>
      <c r="H114" s="73"/>
      <c r="I114" s="73"/>
      <c r="J114" s="73"/>
      <c r="K114" s="73"/>
      <c r="L114" s="53"/>
      <c r="M114" s="53"/>
      <c r="N114" s="53"/>
      <c r="O114" s="91">
        <f t="shared" si="16"/>
        <v>0</v>
      </c>
      <c r="P114" s="73"/>
      <c r="Q114" s="73"/>
      <c r="R114" s="73"/>
      <c r="S114" s="73"/>
      <c r="T114" s="98">
        <f t="shared" si="17"/>
        <v>0</v>
      </c>
      <c r="U114" s="73"/>
      <c r="V114" s="73"/>
      <c r="W114" s="73"/>
      <c r="X114" s="73"/>
      <c r="Y114" s="94">
        <f t="shared" si="18"/>
        <v>0</v>
      </c>
      <c r="Z114" s="73"/>
      <c r="AA114" s="73"/>
      <c r="AB114" s="73"/>
      <c r="AC114" s="75">
        <f t="shared" si="19"/>
        <v>335676.66</v>
      </c>
      <c r="AD114" s="76">
        <f>ALLOCATION!Z114-ORIGINAL!AC114</f>
        <v>0</v>
      </c>
      <c r="AE114" s="59"/>
    </row>
    <row r="115" spans="1:31">
      <c r="A115" s="7" t="s">
        <v>124</v>
      </c>
      <c r="B115" s="8" t="s">
        <v>299</v>
      </c>
      <c r="C115" s="29" t="s">
        <v>201</v>
      </c>
      <c r="D115" s="149">
        <v>2867495</v>
      </c>
      <c r="E115" s="73">
        <v>760069.84</v>
      </c>
      <c r="F115" s="73"/>
      <c r="G115" s="73"/>
      <c r="H115" s="73"/>
      <c r="I115" s="73"/>
      <c r="J115" s="73"/>
      <c r="K115" s="73"/>
      <c r="L115" s="53"/>
      <c r="M115" s="163">
        <v>900236</v>
      </c>
      <c r="N115" s="53"/>
      <c r="O115" s="91">
        <f t="shared" si="16"/>
        <v>900236</v>
      </c>
      <c r="P115" s="73"/>
      <c r="Q115" s="73"/>
      <c r="R115" s="73"/>
      <c r="S115" s="73"/>
      <c r="T115" s="98">
        <f t="shared" si="17"/>
        <v>0</v>
      </c>
      <c r="U115" s="73">
        <v>103192</v>
      </c>
      <c r="V115" s="73"/>
      <c r="W115" s="73"/>
      <c r="X115" s="73"/>
      <c r="Y115" s="94">
        <f t="shared" si="18"/>
        <v>103192</v>
      </c>
      <c r="Z115" s="73"/>
      <c r="AA115" s="73"/>
      <c r="AB115" s="73"/>
      <c r="AC115" s="75">
        <f t="shared" si="19"/>
        <v>4630992.84</v>
      </c>
      <c r="AD115" s="76">
        <f>ALLOCATION!Z115-ORIGINAL!AC115</f>
        <v>0</v>
      </c>
      <c r="AE115" s="59"/>
    </row>
    <row r="116" spans="1:31">
      <c r="A116" s="7" t="s">
        <v>125</v>
      </c>
      <c r="B116" s="8" t="s">
        <v>300</v>
      </c>
      <c r="C116" s="33" t="s">
        <v>190</v>
      </c>
      <c r="D116" s="149">
        <v>159865</v>
      </c>
      <c r="E116" s="73">
        <v>8647.52</v>
      </c>
      <c r="F116" s="73"/>
      <c r="G116" s="73"/>
      <c r="H116" s="73"/>
      <c r="I116" s="73"/>
      <c r="J116" s="73"/>
      <c r="K116" s="73"/>
      <c r="L116" s="53"/>
      <c r="M116" s="53"/>
      <c r="N116" s="53"/>
      <c r="O116" s="91">
        <f t="shared" si="16"/>
        <v>0</v>
      </c>
      <c r="P116" s="73"/>
      <c r="Q116" s="73"/>
      <c r="R116" s="73"/>
      <c r="S116" s="73"/>
      <c r="T116" s="98">
        <f t="shared" si="17"/>
        <v>0</v>
      </c>
      <c r="U116" s="73"/>
      <c r="V116" s="73"/>
      <c r="W116" s="73"/>
      <c r="X116" s="73"/>
      <c r="Y116" s="94">
        <f t="shared" si="18"/>
        <v>0</v>
      </c>
      <c r="Z116" s="73"/>
      <c r="AA116" s="73"/>
      <c r="AB116" s="73"/>
      <c r="AC116" s="75">
        <f t="shared" si="19"/>
        <v>168512.52</v>
      </c>
      <c r="AD116" s="76">
        <f>ALLOCATION!Z116-ORIGINAL!AC116</f>
        <v>0</v>
      </c>
      <c r="AE116" s="59"/>
    </row>
    <row r="117" spans="1:31">
      <c r="A117" s="7" t="s">
        <v>126</v>
      </c>
      <c r="B117" s="8" t="s">
        <v>301</v>
      </c>
      <c r="C117" s="27" t="s">
        <v>185</v>
      </c>
      <c r="D117" s="149">
        <v>651349</v>
      </c>
      <c r="E117" s="73">
        <v>31966.63</v>
      </c>
      <c r="F117" s="73"/>
      <c r="G117" s="73"/>
      <c r="H117" s="73"/>
      <c r="I117" s="73"/>
      <c r="J117" s="73"/>
      <c r="K117" s="73"/>
      <c r="L117" s="53"/>
      <c r="M117" s="53"/>
      <c r="N117" s="53"/>
      <c r="O117" s="91">
        <f t="shared" si="16"/>
        <v>0</v>
      </c>
      <c r="P117" s="73"/>
      <c r="Q117" s="73"/>
      <c r="R117" s="73"/>
      <c r="S117" s="73"/>
      <c r="T117" s="98">
        <f t="shared" si="17"/>
        <v>0</v>
      </c>
      <c r="U117" s="73"/>
      <c r="V117" s="73"/>
      <c r="W117" s="73"/>
      <c r="X117" s="73"/>
      <c r="Y117" s="94">
        <f t="shared" si="18"/>
        <v>0</v>
      </c>
      <c r="Z117" s="73"/>
      <c r="AA117" s="73"/>
      <c r="AB117" s="73"/>
      <c r="AC117" s="75">
        <f t="shared" si="19"/>
        <v>683315.63</v>
      </c>
      <c r="AD117" s="76">
        <f>ALLOCATION!Z117-ORIGINAL!AC117</f>
        <v>0</v>
      </c>
      <c r="AE117" s="59"/>
    </row>
    <row r="118" spans="1:31">
      <c r="A118" s="7" t="s">
        <v>127</v>
      </c>
      <c r="B118" s="8" t="s">
        <v>302</v>
      </c>
      <c r="C118" s="34" t="s">
        <v>216</v>
      </c>
      <c r="D118" s="149">
        <v>276657</v>
      </c>
      <c r="E118" s="73">
        <v>16242.23</v>
      </c>
      <c r="F118" s="73"/>
      <c r="G118" s="73"/>
      <c r="H118" s="73"/>
      <c r="I118" s="73"/>
      <c r="J118" s="73"/>
      <c r="K118" s="73"/>
      <c r="L118" s="53"/>
      <c r="M118" s="53"/>
      <c r="N118" s="53"/>
      <c r="O118" s="91">
        <f t="shared" si="16"/>
        <v>0</v>
      </c>
      <c r="P118" s="73"/>
      <c r="Q118" s="73"/>
      <c r="R118" s="73"/>
      <c r="S118" s="73"/>
      <c r="T118" s="98">
        <f t="shared" si="17"/>
        <v>0</v>
      </c>
      <c r="U118" s="73"/>
      <c r="V118" s="73"/>
      <c r="W118" s="73"/>
      <c r="X118" s="73"/>
      <c r="Y118" s="94">
        <f t="shared" si="18"/>
        <v>0</v>
      </c>
      <c r="Z118" s="73"/>
      <c r="AA118" s="73"/>
      <c r="AB118" s="73"/>
      <c r="AC118" s="75">
        <f t="shared" si="19"/>
        <v>292899.23</v>
      </c>
      <c r="AD118" s="76">
        <f>ALLOCATION!Z118-ORIGINAL!AC118</f>
        <v>0</v>
      </c>
      <c r="AE118" s="59"/>
    </row>
    <row r="119" spans="1:31">
      <c r="A119" s="7" t="s">
        <v>128</v>
      </c>
      <c r="B119" s="8" t="s">
        <v>303</v>
      </c>
      <c r="C119" s="26" t="s">
        <v>181</v>
      </c>
      <c r="D119" s="149">
        <v>218479</v>
      </c>
      <c r="E119" s="73">
        <v>23802.09</v>
      </c>
      <c r="F119" s="73"/>
      <c r="G119" s="73"/>
      <c r="H119" s="73"/>
      <c r="I119" s="73"/>
      <c r="J119" s="73"/>
      <c r="K119" s="73"/>
      <c r="L119" s="53"/>
      <c r="M119" s="53"/>
      <c r="N119" s="53"/>
      <c r="O119" s="91">
        <f t="shared" si="16"/>
        <v>0</v>
      </c>
      <c r="P119" s="73"/>
      <c r="Q119" s="73"/>
      <c r="R119" s="73"/>
      <c r="S119" s="73"/>
      <c r="T119" s="98">
        <f t="shared" si="17"/>
        <v>0</v>
      </c>
      <c r="U119" s="73"/>
      <c r="V119" s="73"/>
      <c r="W119" s="73"/>
      <c r="X119" s="73"/>
      <c r="Y119" s="94">
        <f t="shared" si="18"/>
        <v>0</v>
      </c>
      <c r="Z119" s="73"/>
      <c r="AA119" s="73"/>
      <c r="AB119" s="73"/>
      <c r="AC119" s="75">
        <f t="shared" si="19"/>
        <v>242281.09</v>
      </c>
      <c r="AD119" s="76">
        <f>ALLOCATION!Z119-ORIGINAL!AC119</f>
        <v>0</v>
      </c>
      <c r="AE119" s="59">
        <v>225000</v>
      </c>
    </row>
    <row r="120" spans="1:31">
      <c r="A120" s="7" t="s">
        <v>129</v>
      </c>
      <c r="B120" s="8" t="s">
        <v>304</v>
      </c>
      <c r="C120" s="34" t="s">
        <v>216</v>
      </c>
      <c r="D120" s="149">
        <v>825241</v>
      </c>
      <c r="E120" s="73">
        <v>82695.789999999994</v>
      </c>
      <c r="F120" s="73"/>
      <c r="G120" s="73"/>
      <c r="H120" s="73"/>
      <c r="I120" s="73"/>
      <c r="J120" s="73"/>
      <c r="K120" s="73"/>
      <c r="L120" s="53"/>
      <c r="M120" s="53"/>
      <c r="N120" s="53"/>
      <c r="O120" s="91">
        <f t="shared" si="16"/>
        <v>0</v>
      </c>
      <c r="P120" s="73"/>
      <c r="Q120" s="73"/>
      <c r="R120" s="73"/>
      <c r="S120" s="73"/>
      <c r="T120" s="98">
        <f t="shared" si="17"/>
        <v>0</v>
      </c>
      <c r="U120" s="73"/>
      <c r="V120" s="73"/>
      <c r="W120" s="73"/>
      <c r="X120" s="73"/>
      <c r="Y120" s="94">
        <f t="shared" si="18"/>
        <v>0</v>
      </c>
      <c r="Z120" s="73"/>
      <c r="AA120" s="73"/>
      <c r="AB120" s="73"/>
      <c r="AC120" s="75">
        <f t="shared" si="19"/>
        <v>907936.79</v>
      </c>
      <c r="AD120" s="76">
        <f>ALLOCATION!Z120-ORIGINAL!AC120</f>
        <v>0</v>
      </c>
      <c r="AE120" s="59"/>
    </row>
    <row r="121" spans="1:31">
      <c r="A121" s="7" t="s">
        <v>130</v>
      </c>
      <c r="B121" s="8" t="s">
        <v>305</v>
      </c>
      <c r="C121" s="32" t="s">
        <v>183</v>
      </c>
      <c r="D121" s="149">
        <v>176371</v>
      </c>
      <c r="E121" s="73">
        <v>16624.8</v>
      </c>
      <c r="F121" s="73"/>
      <c r="G121" s="73"/>
      <c r="H121" s="73"/>
      <c r="I121" s="73"/>
      <c r="J121" s="73"/>
      <c r="K121" s="73"/>
      <c r="L121" s="53"/>
      <c r="M121" s="53"/>
      <c r="N121" s="53"/>
      <c r="O121" s="91">
        <f t="shared" si="16"/>
        <v>0</v>
      </c>
      <c r="P121" s="73"/>
      <c r="Q121" s="73"/>
      <c r="R121" s="73"/>
      <c r="S121" s="73"/>
      <c r="T121" s="98">
        <f t="shared" si="17"/>
        <v>0</v>
      </c>
      <c r="U121" s="73"/>
      <c r="V121" s="73"/>
      <c r="W121" s="73"/>
      <c r="X121" s="73"/>
      <c r="Y121" s="94">
        <f t="shared" si="18"/>
        <v>0</v>
      </c>
      <c r="Z121" s="73"/>
      <c r="AA121" s="73"/>
      <c r="AB121" s="73"/>
      <c r="AC121" s="75">
        <f t="shared" si="19"/>
        <v>192995.8</v>
      </c>
      <c r="AD121" s="76">
        <f>ALLOCATION!Z121-ORIGINAL!AC121</f>
        <v>0</v>
      </c>
      <c r="AE121" s="59"/>
    </row>
    <row r="122" spans="1:31">
      <c r="A122" s="7" t="s">
        <v>131</v>
      </c>
      <c r="B122" s="8" t="s">
        <v>306</v>
      </c>
      <c r="C122" s="27" t="s">
        <v>185</v>
      </c>
      <c r="D122" s="149">
        <v>746311</v>
      </c>
      <c r="E122" s="73">
        <v>55080.72</v>
      </c>
      <c r="F122" s="73"/>
      <c r="G122" s="73"/>
      <c r="H122" s="73"/>
      <c r="I122" s="73"/>
      <c r="J122" s="73">
        <v>41371</v>
      </c>
      <c r="K122" s="73"/>
      <c r="L122" s="53"/>
      <c r="M122" s="53"/>
      <c r="N122" s="53"/>
      <c r="O122" s="91">
        <f t="shared" si="16"/>
        <v>0</v>
      </c>
      <c r="P122" s="73"/>
      <c r="Q122" s="73"/>
      <c r="R122" s="73"/>
      <c r="S122" s="73"/>
      <c r="T122" s="98">
        <f t="shared" si="17"/>
        <v>0</v>
      </c>
      <c r="U122" s="73"/>
      <c r="V122" s="73"/>
      <c r="W122" s="73"/>
      <c r="X122" s="73"/>
      <c r="Y122" s="94">
        <f t="shared" si="18"/>
        <v>0</v>
      </c>
      <c r="Z122" s="73"/>
      <c r="AA122" s="73"/>
      <c r="AB122" s="73"/>
      <c r="AC122" s="75">
        <f t="shared" si="19"/>
        <v>842762.72</v>
      </c>
      <c r="AD122" s="76">
        <f>ALLOCATION!Z122-ORIGINAL!AC122</f>
        <v>0</v>
      </c>
      <c r="AE122" s="59"/>
    </row>
    <row r="123" spans="1:31">
      <c r="A123" s="7" t="s">
        <v>132</v>
      </c>
      <c r="B123" s="8" t="s">
        <v>307</v>
      </c>
      <c r="C123" s="33" t="s">
        <v>190</v>
      </c>
      <c r="D123" s="149">
        <v>1195121</v>
      </c>
      <c r="E123" s="73">
        <v>165284.53</v>
      </c>
      <c r="F123" s="73"/>
      <c r="G123" s="73"/>
      <c r="H123" s="73"/>
      <c r="I123" s="73"/>
      <c r="J123" s="73">
        <v>55711</v>
      </c>
      <c r="K123" s="73"/>
      <c r="L123" s="53"/>
      <c r="M123" s="53"/>
      <c r="N123" s="53"/>
      <c r="O123" s="91">
        <f t="shared" si="16"/>
        <v>0</v>
      </c>
      <c r="P123" s="73"/>
      <c r="Q123" s="73"/>
      <c r="R123" s="73"/>
      <c r="S123" s="73"/>
      <c r="T123" s="98">
        <f t="shared" si="17"/>
        <v>0</v>
      </c>
      <c r="U123" s="73"/>
      <c r="V123" s="73"/>
      <c r="W123" s="73"/>
      <c r="X123" s="73">
        <v>150000</v>
      </c>
      <c r="Y123" s="94">
        <f t="shared" si="18"/>
        <v>150000</v>
      </c>
      <c r="Z123" s="73"/>
      <c r="AA123" s="73"/>
      <c r="AB123" s="73"/>
      <c r="AC123" s="75">
        <f t="shared" si="19"/>
        <v>1566116.53</v>
      </c>
      <c r="AD123" s="76">
        <f>ALLOCATION!Z123-ORIGINAL!AC123</f>
        <v>0</v>
      </c>
      <c r="AE123" s="59"/>
    </row>
    <row r="124" spans="1:31">
      <c r="A124" s="7" t="s">
        <v>133</v>
      </c>
      <c r="B124" s="8" t="s">
        <v>308</v>
      </c>
      <c r="C124" s="33" t="s">
        <v>190</v>
      </c>
      <c r="D124" s="149">
        <v>1033257</v>
      </c>
      <c r="E124" s="73">
        <v>768078.6</v>
      </c>
      <c r="F124" s="73"/>
      <c r="G124" s="73"/>
      <c r="H124" s="73"/>
      <c r="I124" s="73"/>
      <c r="J124" s="73"/>
      <c r="K124" s="73">
        <v>18210</v>
      </c>
      <c r="L124" s="53"/>
      <c r="M124" s="163">
        <v>1256933</v>
      </c>
      <c r="N124" s="53"/>
      <c r="O124" s="91">
        <f t="shared" si="16"/>
        <v>1256933</v>
      </c>
      <c r="P124" s="73"/>
      <c r="Q124" s="73"/>
      <c r="R124" s="73"/>
      <c r="S124" s="73"/>
      <c r="T124" s="98">
        <f t="shared" si="17"/>
        <v>0</v>
      </c>
      <c r="U124" s="73"/>
      <c r="V124" s="73"/>
      <c r="W124" s="73"/>
      <c r="X124" s="73"/>
      <c r="Y124" s="94">
        <f t="shared" si="18"/>
        <v>0</v>
      </c>
      <c r="Z124" s="73"/>
      <c r="AA124" s="73"/>
      <c r="AB124" s="73"/>
      <c r="AC124" s="75">
        <f t="shared" si="19"/>
        <v>3076478.6</v>
      </c>
      <c r="AD124" s="76">
        <f>ALLOCATION!Z124-ORIGINAL!AC124</f>
        <v>0</v>
      </c>
      <c r="AE124" s="59"/>
    </row>
    <row r="125" spans="1:31">
      <c r="A125" s="7" t="s">
        <v>134</v>
      </c>
      <c r="B125" s="8" t="s">
        <v>309</v>
      </c>
      <c r="C125" s="26" t="s">
        <v>181</v>
      </c>
      <c r="D125" s="149">
        <v>185429</v>
      </c>
      <c r="E125" s="73">
        <v>14400</v>
      </c>
      <c r="F125" s="73"/>
      <c r="G125" s="73"/>
      <c r="H125" s="73"/>
      <c r="I125" s="73"/>
      <c r="J125" s="73"/>
      <c r="K125" s="73"/>
      <c r="L125" s="53"/>
      <c r="M125" s="53"/>
      <c r="N125" s="53"/>
      <c r="O125" s="91">
        <f t="shared" si="16"/>
        <v>0</v>
      </c>
      <c r="P125" s="73"/>
      <c r="Q125" s="73"/>
      <c r="R125" s="73"/>
      <c r="S125" s="73"/>
      <c r="T125" s="98">
        <f t="shared" si="17"/>
        <v>0</v>
      </c>
      <c r="U125" s="73"/>
      <c r="V125" s="73"/>
      <c r="W125" s="73"/>
      <c r="X125" s="73"/>
      <c r="Y125" s="94">
        <f t="shared" si="18"/>
        <v>0</v>
      </c>
      <c r="Z125" s="73"/>
      <c r="AA125" s="73"/>
      <c r="AB125" s="73"/>
      <c r="AC125" s="75">
        <f t="shared" si="19"/>
        <v>199829</v>
      </c>
      <c r="AD125" s="76">
        <f>ALLOCATION!Z125-ORIGINAL!AC125</f>
        <v>0</v>
      </c>
      <c r="AE125" s="59"/>
    </row>
    <row r="126" spans="1:31">
      <c r="A126" s="7" t="s">
        <v>135</v>
      </c>
      <c r="B126" s="8" t="s">
        <v>310</v>
      </c>
      <c r="C126" s="32" t="s">
        <v>183</v>
      </c>
      <c r="D126" s="149"/>
      <c r="E126" s="73"/>
      <c r="F126" s="73"/>
      <c r="G126" s="73"/>
      <c r="H126" s="73"/>
      <c r="I126" s="73"/>
      <c r="J126" s="73"/>
      <c r="K126" s="73"/>
      <c r="L126" s="53"/>
      <c r="M126" s="53"/>
      <c r="N126" s="53"/>
      <c r="O126" s="91">
        <f t="shared" si="16"/>
        <v>0</v>
      </c>
      <c r="P126" s="73"/>
      <c r="Q126" s="73"/>
      <c r="R126" s="73"/>
      <c r="S126" s="73"/>
      <c r="T126" s="98">
        <f t="shared" si="17"/>
        <v>0</v>
      </c>
      <c r="U126" s="73"/>
      <c r="V126" s="73"/>
      <c r="W126" s="73"/>
      <c r="X126" s="73"/>
      <c r="Y126" s="94">
        <f t="shared" si="18"/>
        <v>0</v>
      </c>
      <c r="Z126" s="73"/>
      <c r="AA126" s="73"/>
      <c r="AB126" s="73"/>
      <c r="AC126" s="75">
        <f t="shared" si="19"/>
        <v>0</v>
      </c>
      <c r="AD126" s="76">
        <f>ALLOCATION!Z126-ORIGINAL!AC126</f>
        <v>240599</v>
      </c>
      <c r="AE126" s="59"/>
    </row>
    <row r="127" spans="1:31">
      <c r="A127" s="7" t="s">
        <v>136</v>
      </c>
      <c r="B127" s="8" t="s">
        <v>311</v>
      </c>
      <c r="C127" s="29" t="s">
        <v>201</v>
      </c>
      <c r="D127" s="149"/>
      <c r="E127" s="73"/>
      <c r="F127" s="73"/>
      <c r="G127" s="73"/>
      <c r="H127" s="73"/>
      <c r="I127" s="73"/>
      <c r="J127" s="73"/>
      <c r="K127" s="73"/>
      <c r="L127" s="53"/>
      <c r="M127" s="53"/>
      <c r="N127" s="53"/>
      <c r="O127" s="91">
        <f t="shared" si="16"/>
        <v>0</v>
      </c>
      <c r="P127" s="73"/>
      <c r="Q127" s="73"/>
      <c r="R127" s="73"/>
      <c r="S127" s="73"/>
      <c r="T127" s="98">
        <f t="shared" si="17"/>
        <v>0</v>
      </c>
      <c r="U127" s="73"/>
      <c r="V127" s="73"/>
      <c r="W127" s="73"/>
      <c r="X127" s="73"/>
      <c r="Y127" s="94">
        <f t="shared" si="18"/>
        <v>0</v>
      </c>
      <c r="Z127" s="73"/>
      <c r="AA127" s="73"/>
      <c r="AB127" s="73"/>
      <c r="AC127" s="75">
        <f t="shared" si="19"/>
        <v>0</v>
      </c>
      <c r="AD127" s="76">
        <f>ALLOCATION!Z127-ORIGINAL!AC127</f>
        <v>119102</v>
      </c>
      <c r="AE127" s="59"/>
    </row>
    <row r="128" spans="1:31">
      <c r="A128" s="7" t="s">
        <v>137</v>
      </c>
      <c r="B128" s="8" t="s">
        <v>312</v>
      </c>
      <c r="C128" s="26" t="s">
        <v>181</v>
      </c>
      <c r="D128" s="149">
        <v>578106</v>
      </c>
      <c r="E128" s="73">
        <v>58514.87</v>
      </c>
      <c r="F128" s="73"/>
      <c r="G128" s="73"/>
      <c r="H128" s="73"/>
      <c r="I128" s="73"/>
      <c r="J128" s="73"/>
      <c r="K128" s="73"/>
      <c r="L128" s="53"/>
      <c r="M128" s="53"/>
      <c r="N128" s="53"/>
      <c r="O128" s="91">
        <f t="shared" si="16"/>
        <v>0</v>
      </c>
      <c r="P128" s="73"/>
      <c r="Q128" s="73"/>
      <c r="R128" s="73"/>
      <c r="S128" s="73"/>
      <c r="T128" s="98">
        <f t="shared" si="17"/>
        <v>0</v>
      </c>
      <c r="U128" s="73"/>
      <c r="V128" s="73"/>
      <c r="W128" s="73"/>
      <c r="X128" s="73"/>
      <c r="Y128" s="94">
        <f t="shared" si="18"/>
        <v>0</v>
      </c>
      <c r="Z128" s="73"/>
      <c r="AA128" s="73"/>
      <c r="AB128" s="73"/>
      <c r="AC128" s="75">
        <f t="shared" si="19"/>
        <v>636620.87</v>
      </c>
      <c r="AD128" s="76">
        <f>ALLOCATION!Z128-ORIGINAL!AC128</f>
        <v>0</v>
      </c>
      <c r="AE128" s="59"/>
    </row>
    <row r="129" spans="1:31">
      <c r="A129" s="7" t="s">
        <v>138</v>
      </c>
      <c r="B129" s="8" t="s">
        <v>313</v>
      </c>
      <c r="C129" s="26" t="s">
        <v>181</v>
      </c>
      <c r="D129" s="149">
        <v>455920</v>
      </c>
      <c r="E129" s="73">
        <v>43200</v>
      </c>
      <c r="F129" s="73"/>
      <c r="G129" s="73"/>
      <c r="H129" s="73"/>
      <c r="I129" s="73"/>
      <c r="J129" s="73"/>
      <c r="K129" s="73"/>
      <c r="L129" s="53"/>
      <c r="M129" s="53"/>
      <c r="N129" s="53"/>
      <c r="O129" s="91">
        <f t="shared" si="16"/>
        <v>0</v>
      </c>
      <c r="P129" s="73"/>
      <c r="Q129" s="73"/>
      <c r="R129" s="73"/>
      <c r="S129" s="73"/>
      <c r="T129" s="98">
        <f t="shared" si="17"/>
        <v>0</v>
      </c>
      <c r="U129" s="73"/>
      <c r="V129" s="73"/>
      <c r="W129" s="73"/>
      <c r="X129" s="73"/>
      <c r="Y129" s="94">
        <f t="shared" si="18"/>
        <v>0</v>
      </c>
      <c r="Z129" s="73"/>
      <c r="AA129" s="73"/>
      <c r="AB129" s="73"/>
      <c r="AC129" s="75">
        <f t="shared" si="19"/>
        <v>499120</v>
      </c>
      <c r="AD129" s="76">
        <f>ALLOCATION!Z129-ORIGINAL!AC129</f>
        <v>0</v>
      </c>
      <c r="AE129" s="59"/>
    </row>
    <row r="130" spans="1:31">
      <c r="A130" s="7" t="s">
        <v>139</v>
      </c>
      <c r="B130" s="8" t="s">
        <v>314</v>
      </c>
      <c r="C130" s="29" t="s">
        <v>201</v>
      </c>
      <c r="D130" s="149">
        <v>1389101</v>
      </c>
      <c r="E130" s="73">
        <v>240792.21</v>
      </c>
      <c r="F130" s="73"/>
      <c r="G130" s="73"/>
      <c r="H130" s="73"/>
      <c r="I130" s="73"/>
      <c r="J130" s="73">
        <v>107047</v>
      </c>
      <c r="K130" s="73"/>
      <c r="L130" s="53"/>
      <c r="M130" s="53"/>
      <c r="N130" s="53"/>
      <c r="O130" s="91">
        <f t="shared" si="16"/>
        <v>0</v>
      </c>
      <c r="P130" s="73"/>
      <c r="Q130" s="73"/>
      <c r="R130" s="73"/>
      <c r="S130" s="73"/>
      <c r="T130" s="98">
        <f t="shared" si="17"/>
        <v>0</v>
      </c>
      <c r="U130" s="73"/>
      <c r="V130" s="73"/>
      <c r="W130" s="73"/>
      <c r="X130" s="73"/>
      <c r="Y130" s="94">
        <f t="shared" si="18"/>
        <v>0</v>
      </c>
      <c r="Z130" s="73"/>
      <c r="AA130" s="73"/>
      <c r="AB130" s="73"/>
      <c r="AC130" s="75">
        <f t="shared" si="19"/>
        <v>1736940.21</v>
      </c>
      <c r="AD130" s="76">
        <f>ALLOCATION!Z130-ORIGINAL!AC130</f>
        <v>0</v>
      </c>
      <c r="AE130" s="59"/>
    </row>
    <row r="131" spans="1:31">
      <c r="A131" s="7" t="s">
        <v>140</v>
      </c>
      <c r="B131" s="8" t="s">
        <v>315</v>
      </c>
      <c r="C131" s="32" t="s">
        <v>183</v>
      </c>
      <c r="D131" s="149">
        <v>222090</v>
      </c>
      <c r="E131" s="73">
        <v>35401.19</v>
      </c>
      <c r="F131" s="73"/>
      <c r="G131" s="73"/>
      <c r="H131" s="73"/>
      <c r="I131" s="73"/>
      <c r="J131" s="73"/>
      <c r="K131" s="73"/>
      <c r="L131" s="53"/>
      <c r="M131" s="53"/>
      <c r="N131" s="53"/>
      <c r="O131" s="91">
        <f t="shared" si="16"/>
        <v>0</v>
      </c>
      <c r="P131" s="73"/>
      <c r="Q131" s="73"/>
      <c r="R131" s="73"/>
      <c r="S131" s="73"/>
      <c r="T131" s="98">
        <f t="shared" si="17"/>
        <v>0</v>
      </c>
      <c r="U131" s="73"/>
      <c r="V131" s="73"/>
      <c r="W131" s="73"/>
      <c r="X131" s="73"/>
      <c r="Y131" s="94">
        <f t="shared" si="18"/>
        <v>0</v>
      </c>
      <c r="Z131" s="73"/>
      <c r="AA131" s="73"/>
      <c r="AB131" s="73"/>
      <c r="AC131" s="75">
        <f t="shared" si="19"/>
        <v>257491.19</v>
      </c>
      <c r="AD131" s="76">
        <f>ALLOCATION!Z131-ORIGINAL!AC131</f>
        <v>0</v>
      </c>
      <c r="AE131" s="59"/>
    </row>
    <row r="132" spans="1:31">
      <c r="A132" s="7" t="s">
        <v>141</v>
      </c>
      <c r="B132" s="8" t="s">
        <v>316</v>
      </c>
      <c r="C132" s="26" t="s">
        <v>181</v>
      </c>
      <c r="D132" s="149">
        <v>214609</v>
      </c>
      <c r="E132" s="73">
        <v>14400</v>
      </c>
      <c r="F132" s="73"/>
      <c r="G132" s="73"/>
      <c r="H132" s="73"/>
      <c r="I132" s="73"/>
      <c r="J132" s="73"/>
      <c r="K132" s="73">
        <v>12500</v>
      </c>
      <c r="L132" s="53"/>
      <c r="M132" s="53"/>
      <c r="N132" s="53"/>
      <c r="O132" s="91">
        <f t="shared" si="16"/>
        <v>0</v>
      </c>
      <c r="P132" s="73"/>
      <c r="Q132" s="73"/>
      <c r="R132" s="73"/>
      <c r="S132" s="73"/>
      <c r="T132" s="98">
        <f t="shared" si="17"/>
        <v>0</v>
      </c>
      <c r="U132" s="73"/>
      <c r="V132" s="73"/>
      <c r="W132" s="73"/>
      <c r="X132" s="73"/>
      <c r="Y132" s="94">
        <f t="shared" si="18"/>
        <v>0</v>
      </c>
      <c r="Z132" s="73"/>
      <c r="AA132" s="73"/>
      <c r="AB132" s="73"/>
      <c r="AC132" s="75">
        <f t="shared" si="19"/>
        <v>241509</v>
      </c>
      <c r="AD132" s="76">
        <f>ALLOCATION!Z132-ORIGINAL!AC132</f>
        <v>0</v>
      </c>
      <c r="AE132" s="59"/>
    </row>
    <row r="133" spans="1:31">
      <c r="A133" s="7" t="s">
        <v>142</v>
      </c>
      <c r="B133" s="8" t="s">
        <v>317</v>
      </c>
      <c r="C133" s="26" t="s">
        <v>181</v>
      </c>
      <c r="D133" s="149">
        <v>1479127</v>
      </c>
      <c r="E133" s="73">
        <v>479786.66</v>
      </c>
      <c r="F133" s="73"/>
      <c r="G133" s="73"/>
      <c r="H133" s="73"/>
      <c r="I133" s="73"/>
      <c r="J133" s="73"/>
      <c r="K133" s="73"/>
      <c r="L133" s="53"/>
      <c r="M133" s="53"/>
      <c r="N133" s="53"/>
      <c r="O133" s="91">
        <f t="shared" si="16"/>
        <v>0</v>
      </c>
      <c r="P133" s="159">
        <v>512055</v>
      </c>
      <c r="Q133" s="73"/>
      <c r="R133" s="73"/>
      <c r="S133" s="73"/>
      <c r="T133" s="98">
        <f t="shared" si="17"/>
        <v>512055</v>
      </c>
      <c r="U133" s="73"/>
      <c r="V133" s="73"/>
      <c r="W133" s="73"/>
      <c r="X133" s="73"/>
      <c r="Y133" s="94">
        <f t="shared" si="18"/>
        <v>0</v>
      </c>
      <c r="Z133" s="73"/>
      <c r="AA133" s="73"/>
      <c r="AB133" s="73"/>
      <c r="AC133" s="75">
        <f t="shared" si="19"/>
        <v>2470968.66</v>
      </c>
      <c r="AD133" s="76">
        <f>ALLOCATION!Z133-ORIGINAL!AC133</f>
        <v>0</v>
      </c>
      <c r="AE133" s="59"/>
    </row>
    <row r="134" spans="1:31">
      <c r="A134" s="7" t="s">
        <v>143</v>
      </c>
      <c r="B134" s="8" t="s">
        <v>318</v>
      </c>
      <c r="C134" s="34" t="s">
        <v>216</v>
      </c>
      <c r="D134" s="149">
        <v>89361</v>
      </c>
      <c r="E134" s="73">
        <v>8751.4599999999991</v>
      </c>
      <c r="F134" s="73"/>
      <c r="G134" s="73"/>
      <c r="H134" s="73"/>
      <c r="I134" s="73"/>
      <c r="J134" s="73"/>
      <c r="K134" s="73"/>
      <c r="L134" s="53"/>
      <c r="M134" s="53"/>
      <c r="N134" s="53"/>
      <c r="O134" s="91">
        <f t="shared" si="16"/>
        <v>0</v>
      </c>
      <c r="P134" s="73"/>
      <c r="Q134" s="73"/>
      <c r="R134" s="73"/>
      <c r="S134" s="73"/>
      <c r="T134" s="98">
        <f t="shared" si="17"/>
        <v>0</v>
      </c>
      <c r="U134" s="73"/>
      <c r="V134" s="73"/>
      <c r="W134" s="73"/>
      <c r="X134" s="73"/>
      <c r="Y134" s="94">
        <f t="shared" si="18"/>
        <v>0</v>
      </c>
      <c r="Z134" s="73"/>
      <c r="AA134" s="73"/>
      <c r="AB134" s="73"/>
      <c r="AC134" s="75">
        <f t="shared" si="19"/>
        <v>98112.459999999992</v>
      </c>
      <c r="AD134" s="76">
        <f>ALLOCATION!Z134-ORIGINAL!AC134</f>
        <v>0</v>
      </c>
      <c r="AE134" s="59"/>
    </row>
    <row r="135" spans="1:31">
      <c r="A135" s="7" t="s">
        <v>144</v>
      </c>
      <c r="B135" s="8" t="s">
        <v>319</v>
      </c>
      <c r="C135" s="29" t="s">
        <v>201</v>
      </c>
      <c r="D135" s="149"/>
      <c r="E135" s="73"/>
      <c r="F135" s="73"/>
      <c r="G135" s="73"/>
      <c r="H135" s="73"/>
      <c r="I135" s="73"/>
      <c r="J135" s="73"/>
      <c r="K135" s="73"/>
      <c r="L135" s="53"/>
      <c r="M135" s="53"/>
      <c r="N135" s="53"/>
      <c r="O135" s="91">
        <f t="shared" si="16"/>
        <v>0</v>
      </c>
      <c r="P135" s="73"/>
      <c r="Q135" s="73"/>
      <c r="R135" s="73"/>
      <c r="S135" s="73"/>
      <c r="T135" s="98">
        <f t="shared" si="17"/>
        <v>0</v>
      </c>
      <c r="U135" s="73"/>
      <c r="V135" s="73"/>
      <c r="W135" s="73"/>
      <c r="X135" s="73"/>
      <c r="Y135" s="94">
        <f t="shared" si="18"/>
        <v>0</v>
      </c>
      <c r="Z135" s="73"/>
      <c r="AA135" s="73"/>
      <c r="AB135" s="73"/>
      <c r="AC135" s="75">
        <f t="shared" si="19"/>
        <v>0</v>
      </c>
      <c r="AD135" s="76">
        <f>ALLOCATION!Z135-ORIGINAL!AC135</f>
        <v>1154095.48</v>
      </c>
      <c r="AE135" s="59"/>
    </row>
    <row r="136" spans="1:31">
      <c r="A136" s="7" t="s">
        <v>145</v>
      </c>
      <c r="B136" s="8" t="s">
        <v>320</v>
      </c>
      <c r="C136" s="32" t="s">
        <v>183</v>
      </c>
      <c r="D136" s="149">
        <v>97899</v>
      </c>
      <c r="E136" s="73">
        <v>8720.7000000000007</v>
      </c>
      <c r="F136" s="73"/>
      <c r="G136" s="73"/>
      <c r="H136" s="73"/>
      <c r="I136" s="73"/>
      <c r="J136" s="73"/>
      <c r="K136" s="73"/>
      <c r="L136" s="53"/>
      <c r="M136" s="53"/>
      <c r="N136" s="53"/>
      <c r="O136" s="91">
        <f t="shared" si="16"/>
        <v>0</v>
      </c>
      <c r="P136" s="73"/>
      <c r="Q136" s="73"/>
      <c r="R136" s="73"/>
      <c r="S136" s="73"/>
      <c r="T136" s="98">
        <f t="shared" si="17"/>
        <v>0</v>
      </c>
      <c r="U136" s="73"/>
      <c r="V136" s="73"/>
      <c r="W136" s="73"/>
      <c r="X136" s="73"/>
      <c r="Y136" s="94">
        <f t="shared" si="18"/>
        <v>0</v>
      </c>
      <c r="Z136" s="73"/>
      <c r="AA136" s="73"/>
      <c r="AB136" s="73"/>
      <c r="AC136" s="75">
        <f t="shared" si="19"/>
        <v>106619.7</v>
      </c>
      <c r="AD136" s="76">
        <f>ALLOCATION!Z136-ORIGINAL!AC136</f>
        <v>0</v>
      </c>
      <c r="AE136" s="59"/>
    </row>
    <row r="137" spans="1:31">
      <c r="A137" s="7" t="s">
        <v>146</v>
      </c>
      <c r="B137" s="8" t="s">
        <v>321</v>
      </c>
      <c r="C137" s="33" t="s">
        <v>190</v>
      </c>
      <c r="D137" s="149">
        <v>225403</v>
      </c>
      <c r="E137" s="73">
        <v>21600</v>
      </c>
      <c r="F137" s="73"/>
      <c r="G137" s="73"/>
      <c r="H137" s="73"/>
      <c r="I137" s="73"/>
      <c r="J137" s="73"/>
      <c r="K137" s="73">
        <v>120000</v>
      </c>
      <c r="L137" s="53"/>
      <c r="M137" s="53"/>
      <c r="N137" s="53"/>
      <c r="O137" s="91">
        <f t="shared" si="16"/>
        <v>0</v>
      </c>
      <c r="P137" s="73"/>
      <c r="Q137" s="73"/>
      <c r="R137" s="73"/>
      <c r="S137" s="73"/>
      <c r="T137" s="98">
        <f t="shared" si="17"/>
        <v>0</v>
      </c>
      <c r="U137" s="73"/>
      <c r="V137" s="73"/>
      <c r="W137" s="73"/>
      <c r="X137" s="73"/>
      <c r="Y137" s="94">
        <f t="shared" si="18"/>
        <v>0</v>
      </c>
      <c r="Z137" s="73"/>
      <c r="AA137" s="73"/>
      <c r="AB137" s="73"/>
      <c r="AC137" s="75">
        <f t="shared" si="19"/>
        <v>367003</v>
      </c>
      <c r="AD137" s="76">
        <f>ALLOCATION!Z137-ORIGINAL!AC137</f>
        <v>0</v>
      </c>
      <c r="AE137" s="59"/>
    </row>
    <row r="138" spans="1:31">
      <c r="A138" s="7" t="s">
        <v>147</v>
      </c>
      <c r="B138" s="8" t="s">
        <v>322</v>
      </c>
      <c r="C138" s="34" t="s">
        <v>216</v>
      </c>
      <c r="D138" s="149">
        <v>7757030</v>
      </c>
      <c r="E138" s="73">
        <v>2095082.3</v>
      </c>
      <c r="F138" s="73"/>
      <c r="G138" s="73"/>
      <c r="H138" s="73"/>
      <c r="I138" s="73"/>
      <c r="J138" s="159">
        <v>216800</v>
      </c>
      <c r="K138" s="73"/>
      <c r="L138" s="53"/>
      <c r="M138" s="53"/>
      <c r="N138" s="53"/>
      <c r="O138" s="91">
        <f t="shared" si="16"/>
        <v>0</v>
      </c>
      <c r="P138" s="73"/>
      <c r="Q138" s="73"/>
      <c r="R138" s="73"/>
      <c r="S138" s="73"/>
      <c r="T138" s="98">
        <f t="shared" si="17"/>
        <v>0</v>
      </c>
      <c r="U138" s="73"/>
      <c r="V138" s="73">
        <v>120000</v>
      </c>
      <c r="W138" s="159">
        <v>40901</v>
      </c>
      <c r="X138" s="73">
        <v>50000</v>
      </c>
      <c r="Y138" s="94">
        <f t="shared" si="18"/>
        <v>210901</v>
      </c>
      <c r="Z138" s="73"/>
      <c r="AA138" s="73"/>
      <c r="AB138" s="73"/>
      <c r="AC138" s="75">
        <f t="shared" si="19"/>
        <v>10279813.300000001</v>
      </c>
      <c r="AD138" s="76">
        <f>ALLOCATION!Z138-ORIGINAL!AC138</f>
        <v>0</v>
      </c>
      <c r="AE138" s="59"/>
    </row>
    <row r="139" spans="1:31">
      <c r="A139" s="7" t="s">
        <v>148</v>
      </c>
      <c r="B139" s="8" t="s">
        <v>323</v>
      </c>
      <c r="C139" s="32" t="s">
        <v>183</v>
      </c>
      <c r="D139" s="150"/>
      <c r="E139" s="73">
        <v>466336.74</v>
      </c>
      <c r="F139" s="73"/>
      <c r="G139" s="73"/>
      <c r="H139" s="73"/>
      <c r="I139" s="73"/>
      <c r="J139" s="73"/>
      <c r="K139" s="73"/>
      <c r="L139" s="53"/>
      <c r="M139" s="53"/>
      <c r="N139" s="53"/>
      <c r="O139" s="91">
        <f t="shared" si="16"/>
        <v>0</v>
      </c>
      <c r="P139" s="73"/>
      <c r="Q139" s="73"/>
      <c r="R139" s="73"/>
      <c r="S139" s="73"/>
      <c r="T139" s="98">
        <f t="shared" si="17"/>
        <v>0</v>
      </c>
      <c r="U139" s="73"/>
      <c r="V139" s="73"/>
      <c r="W139" s="73"/>
      <c r="X139" s="73"/>
      <c r="Y139" s="94">
        <f t="shared" si="18"/>
        <v>0</v>
      </c>
      <c r="Z139" s="73"/>
      <c r="AA139" s="73"/>
      <c r="AB139" s="73"/>
      <c r="AC139" s="75">
        <f t="shared" si="19"/>
        <v>466336.74</v>
      </c>
      <c r="AD139" s="76">
        <f>ALLOCATION!Z139-ORIGINAL!AC139</f>
        <v>1146809</v>
      </c>
      <c r="AE139" s="59"/>
    </row>
    <row r="140" spans="1:31">
      <c r="A140" s="7" t="s">
        <v>149</v>
      </c>
      <c r="B140" s="8" t="s">
        <v>324</v>
      </c>
      <c r="C140" s="33" t="s">
        <v>190</v>
      </c>
      <c r="D140" s="149">
        <v>223825</v>
      </c>
      <c r="E140" s="73">
        <v>21998</v>
      </c>
      <c r="F140" s="73"/>
      <c r="G140" s="73"/>
      <c r="H140" s="73"/>
      <c r="I140" s="73"/>
      <c r="J140" s="73"/>
      <c r="K140" s="73"/>
      <c r="L140" s="53"/>
      <c r="M140" s="53"/>
      <c r="N140" s="53"/>
      <c r="O140" s="91">
        <f t="shared" ref="O140:O166" si="20">SUM(L140:N140)</f>
        <v>0</v>
      </c>
      <c r="P140" s="73"/>
      <c r="Q140" s="73"/>
      <c r="R140" s="73"/>
      <c r="S140" s="73"/>
      <c r="T140" s="98">
        <f t="shared" ref="T140:T166" si="21">SUM(P140:S140)</f>
        <v>0</v>
      </c>
      <c r="U140" s="73"/>
      <c r="V140" s="73"/>
      <c r="W140" s="73"/>
      <c r="X140" s="73"/>
      <c r="Y140" s="94">
        <f t="shared" ref="Y140:Y166" si="22">SUM(U140:X140)</f>
        <v>0</v>
      </c>
      <c r="Z140" s="73"/>
      <c r="AA140" s="73"/>
      <c r="AB140" s="73"/>
      <c r="AC140" s="75">
        <f t="shared" ref="AC140:AC166" si="23">SUM(D140:K140)+O140+T140+SUM(Y140:AB140)</f>
        <v>245823</v>
      </c>
      <c r="AD140" s="76">
        <f>ALLOCATION!Z140-ORIGINAL!AC140</f>
        <v>0</v>
      </c>
      <c r="AE140" s="59"/>
    </row>
    <row r="141" spans="1:31">
      <c r="A141" s="7" t="s">
        <v>150</v>
      </c>
      <c r="B141" s="8" t="s">
        <v>325</v>
      </c>
      <c r="C141" s="26" t="s">
        <v>181</v>
      </c>
      <c r="D141" s="149">
        <v>567118</v>
      </c>
      <c r="E141" s="147"/>
      <c r="F141" s="73"/>
      <c r="G141" s="73"/>
      <c r="H141" s="73"/>
      <c r="I141" s="73"/>
      <c r="J141" s="73"/>
      <c r="K141" s="73"/>
      <c r="L141" s="53"/>
      <c r="M141" s="53"/>
      <c r="N141" s="53"/>
      <c r="O141" s="91">
        <f t="shared" si="20"/>
        <v>0</v>
      </c>
      <c r="P141" s="73"/>
      <c r="Q141" s="73"/>
      <c r="R141" s="73"/>
      <c r="S141" s="73"/>
      <c r="T141" s="98">
        <f t="shared" si="21"/>
        <v>0</v>
      </c>
      <c r="U141" s="73"/>
      <c r="V141" s="73"/>
      <c r="W141" s="73"/>
      <c r="X141" s="73"/>
      <c r="Y141" s="94">
        <f t="shared" si="22"/>
        <v>0</v>
      </c>
      <c r="Z141" s="73"/>
      <c r="AA141" s="73"/>
      <c r="AB141" s="73"/>
      <c r="AC141" s="75">
        <f t="shared" si="23"/>
        <v>567118</v>
      </c>
      <c r="AD141" s="76">
        <f>ALLOCATION!Z141-ORIGINAL!AC141</f>
        <v>45897.819999999949</v>
      </c>
      <c r="AE141" s="59"/>
    </row>
    <row r="142" spans="1:31">
      <c r="A142" s="7" t="s">
        <v>151</v>
      </c>
      <c r="B142" s="8" t="s">
        <v>326</v>
      </c>
      <c r="C142" s="32" t="s">
        <v>183</v>
      </c>
      <c r="D142" s="149">
        <v>1102147</v>
      </c>
      <c r="E142" s="73">
        <v>349909.28</v>
      </c>
      <c r="F142" s="73"/>
      <c r="G142" s="73"/>
      <c r="H142" s="73"/>
      <c r="I142" s="73"/>
      <c r="J142" s="159">
        <v>31940</v>
      </c>
      <c r="K142" s="159">
        <v>73117</v>
      </c>
      <c r="L142" s="76"/>
      <c r="M142" s="76"/>
      <c r="N142" s="76"/>
      <c r="O142" s="91">
        <f t="shared" si="20"/>
        <v>0</v>
      </c>
      <c r="P142" s="73"/>
      <c r="Q142" s="73">
        <v>644064</v>
      </c>
      <c r="R142" s="73"/>
      <c r="S142" s="73"/>
      <c r="T142" s="98">
        <f t="shared" si="21"/>
        <v>644064</v>
      </c>
      <c r="U142" s="159">
        <v>106550</v>
      </c>
      <c r="V142" s="73"/>
      <c r="W142" s="73"/>
      <c r="X142" s="73"/>
      <c r="Y142" s="94">
        <f t="shared" si="22"/>
        <v>106550</v>
      </c>
      <c r="Z142" s="73"/>
      <c r="AA142" s="73"/>
      <c r="AB142" s="73"/>
      <c r="AC142" s="75">
        <f t="shared" si="23"/>
        <v>2307727.2800000003</v>
      </c>
      <c r="AD142" s="76">
        <f>ALLOCATION!Z142-ORIGINAL!AC142</f>
        <v>0</v>
      </c>
      <c r="AE142" s="59"/>
    </row>
    <row r="143" spans="1:31">
      <c r="A143" s="7" t="s">
        <v>152</v>
      </c>
      <c r="B143" s="8" t="s">
        <v>327</v>
      </c>
      <c r="C143" s="28" t="s">
        <v>187</v>
      </c>
      <c r="D143" s="149">
        <v>7013960</v>
      </c>
      <c r="E143" s="73">
        <v>2858786.1</v>
      </c>
      <c r="F143" s="73"/>
      <c r="G143" s="73"/>
      <c r="H143" s="73"/>
      <c r="I143" s="73"/>
      <c r="J143" s="73">
        <v>153725</v>
      </c>
      <c r="K143" s="73"/>
      <c r="L143" s="53"/>
      <c r="M143" s="53">
        <v>1898402</v>
      </c>
      <c r="N143" s="53"/>
      <c r="O143" s="91">
        <f t="shared" si="20"/>
        <v>1898402</v>
      </c>
      <c r="P143" s="73"/>
      <c r="Q143" s="73"/>
      <c r="R143" s="73"/>
      <c r="S143" s="73"/>
      <c r="T143" s="98">
        <f t="shared" si="21"/>
        <v>0</v>
      </c>
      <c r="U143" s="73"/>
      <c r="V143" s="73"/>
      <c r="W143" s="73"/>
      <c r="X143" s="73"/>
      <c r="Y143" s="94">
        <f t="shared" si="22"/>
        <v>0</v>
      </c>
      <c r="Z143" s="73"/>
      <c r="AA143" s="73"/>
      <c r="AB143" s="73"/>
      <c r="AC143" s="75">
        <f t="shared" si="23"/>
        <v>11924873.1</v>
      </c>
      <c r="AD143" s="76">
        <f>ALLOCATION!Z143-ORIGINAL!AC143</f>
        <v>0</v>
      </c>
      <c r="AE143" s="59"/>
    </row>
    <row r="144" spans="1:31">
      <c r="A144" s="7" t="s">
        <v>153</v>
      </c>
      <c r="B144" s="8" t="s">
        <v>328</v>
      </c>
      <c r="C144" s="27" t="s">
        <v>185</v>
      </c>
      <c r="D144" s="149"/>
      <c r="E144" s="73"/>
      <c r="F144" s="73"/>
      <c r="G144" s="73"/>
      <c r="H144" s="73"/>
      <c r="I144" s="73"/>
      <c r="J144" s="73"/>
      <c r="K144" s="73"/>
      <c r="L144" s="53"/>
      <c r="M144" s="53"/>
      <c r="N144" s="53"/>
      <c r="O144" s="91">
        <f t="shared" si="20"/>
        <v>0</v>
      </c>
      <c r="P144" s="73"/>
      <c r="Q144" s="73"/>
      <c r="R144" s="73"/>
      <c r="S144" s="73"/>
      <c r="T144" s="98">
        <f t="shared" si="21"/>
        <v>0</v>
      </c>
      <c r="U144" s="73"/>
      <c r="V144" s="73"/>
      <c r="W144" s="73"/>
      <c r="X144" s="73"/>
      <c r="Y144" s="94">
        <f t="shared" si="22"/>
        <v>0</v>
      </c>
      <c r="Z144" s="73"/>
      <c r="AA144" s="73"/>
      <c r="AB144" s="73"/>
      <c r="AC144" s="75">
        <f t="shared" si="23"/>
        <v>0</v>
      </c>
      <c r="AD144" s="76">
        <f>ALLOCATION!Z144-ORIGINAL!AC144</f>
        <v>223432.68</v>
      </c>
      <c r="AE144" s="59"/>
    </row>
    <row r="145" spans="1:31">
      <c r="A145" s="7" t="s">
        <v>154</v>
      </c>
      <c r="B145" s="8" t="s">
        <v>329</v>
      </c>
      <c r="C145" s="26" t="s">
        <v>181</v>
      </c>
      <c r="D145" s="149">
        <v>376254</v>
      </c>
      <c r="E145" s="73">
        <v>31000.03</v>
      </c>
      <c r="F145" s="73"/>
      <c r="G145" s="73"/>
      <c r="H145" s="73"/>
      <c r="I145" s="73"/>
      <c r="J145" s="73"/>
      <c r="K145" s="73"/>
      <c r="L145" s="53"/>
      <c r="M145" s="53"/>
      <c r="N145" s="53"/>
      <c r="O145" s="91">
        <f t="shared" si="20"/>
        <v>0</v>
      </c>
      <c r="P145" s="73"/>
      <c r="Q145" s="73"/>
      <c r="R145" s="73"/>
      <c r="S145" s="73"/>
      <c r="T145" s="98">
        <f t="shared" si="21"/>
        <v>0</v>
      </c>
      <c r="U145" s="73"/>
      <c r="V145" s="73"/>
      <c r="W145" s="73"/>
      <c r="X145" s="73"/>
      <c r="Y145" s="94">
        <f t="shared" si="22"/>
        <v>0</v>
      </c>
      <c r="Z145" s="73"/>
      <c r="AA145" s="73"/>
      <c r="AB145" s="73"/>
      <c r="AC145" s="75">
        <f t="shared" si="23"/>
        <v>407254.03</v>
      </c>
      <c r="AD145" s="76">
        <f>ALLOCATION!Z145-ORIGINAL!AC145</f>
        <v>0</v>
      </c>
      <c r="AE145" s="59"/>
    </row>
    <row r="146" spans="1:31">
      <c r="A146" s="7" t="s">
        <v>155</v>
      </c>
      <c r="B146" s="8" t="s">
        <v>330</v>
      </c>
      <c r="C146" s="32" t="s">
        <v>183</v>
      </c>
      <c r="D146" s="149">
        <v>107011</v>
      </c>
      <c r="E146" s="73">
        <v>9176.41</v>
      </c>
      <c r="F146" s="73"/>
      <c r="G146" s="73"/>
      <c r="H146" s="73"/>
      <c r="I146" s="73"/>
      <c r="J146" s="73"/>
      <c r="K146" s="73"/>
      <c r="L146" s="53"/>
      <c r="M146" s="53"/>
      <c r="N146" s="53"/>
      <c r="O146" s="91">
        <f t="shared" si="20"/>
        <v>0</v>
      </c>
      <c r="P146" s="73"/>
      <c r="Q146" s="73"/>
      <c r="R146" s="73"/>
      <c r="S146" s="73"/>
      <c r="T146" s="98">
        <f t="shared" si="21"/>
        <v>0</v>
      </c>
      <c r="U146" s="73"/>
      <c r="V146" s="73"/>
      <c r="W146" s="73"/>
      <c r="X146" s="73"/>
      <c r="Y146" s="94">
        <f t="shared" si="22"/>
        <v>0</v>
      </c>
      <c r="Z146" s="73"/>
      <c r="AA146" s="73"/>
      <c r="AB146" s="73"/>
      <c r="AC146" s="75">
        <f t="shared" si="23"/>
        <v>116187.41</v>
      </c>
      <c r="AD146" s="76">
        <f>ALLOCATION!Z146-ORIGINAL!AC146</f>
        <v>0</v>
      </c>
      <c r="AE146" s="59"/>
    </row>
    <row r="147" spans="1:31">
      <c r="A147" s="7" t="s">
        <v>156</v>
      </c>
      <c r="B147" s="8" t="s">
        <v>331</v>
      </c>
      <c r="C147" s="29" t="s">
        <v>201</v>
      </c>
      <c r="D147" s="149">
        <v>392838</v>
      </c>
      <c r="E147" s="73">
        <v>36138.449999999997</v>
      </c>
      <c r="F147" s="73"/>
      <c r="G147" s="73"/>
      <c r="H147" s="73"/>
      <c r="I147" s="73"/>
      <c r="J147" s="73"/>
      <c r="K147" s="73"/>
      <c r="L147" s="53"/>
      <c r="M147" s="53"/>
      <c r="N147" s="53"/>
      <c r="O147" s="91">
        <f t="shared" si="20"/>
        <v>0</v>
      </c>
      <c r="P147" s="73"/>
      <c r="Q147" s="73"/>
      <c r="R147" s="73"/>
      <c r="S147" s="73"/>
      <c r="T147" s="98">
        <f t="shared" si="21"/>
        <v>0</v>
      </c>
      <c r="U147" s="73"/>
      <c r="V147" s="73"/>
      <c r="W147" s="73"/>
      <c r="X147" s="73"/>
      <c r="Y147" s="94">
        <f t="shared" si="22"/>
        <v>0</v>
      </c>
      <c r="Z147" s="73"/>
      <c r="AA147" s="73"/>
      <c r="AB147" s="73"/>
      <c r="AC147" s="75">
        <f t="shared" si="23"/>
        <v>428976.45</v>
      </c>
      <c r="AD147" s="76">
        <f>ALLOCATION!Z147-ORIGINAL!AC147</f>
        <v>0</v>
      </c>
      <c r="AE147" s="59"/>
    </row>
    <row r="148" spans="1:31">
      <c r="A148" s="7" t="s">
        <v>157</v>
      </c>
      <c r="B148" s="8" t="s">
        <v>332</v>
      </c>
      <c r="C148" s="32" t="s">
        <v>183</v>
      </c>
      <c r="D148" s="149">
        <v>749837</v>
      </c>
      <c r="E148" s="73">
        <v>102469.58</v>
      </c>
      <c r="F148" s="73"/>
      <c r="G148" s="73"/>
      <c r="H148" s="73"/>
      <c r="I148" s="73">
        <v>48752</v>
      </c>
      <c r="J148" s="73"/>
      <c r="K148" s="73"/>
      <c r="L148" s="53"/>
      <c r="M148" s="53"/>
      <c r="N148" s="53"/>
      <c r="O148" s="91">
        <f t="shared" si="20"/>
        <v>0</v>
      </c>
      <c r="P148" s="73"/>
      <c r="Q148" s="73"/>
      <c r="R148" s="73"/>
      <c r="S148" s="73"/>
      <c r="T148" s="98">
        <f t="shared" si="21"/>
        <v>0</v>
      </c>
      <c r="U148" s="73"/>
      <c r="V148" s="73"/>
      <c r="W148" s="73"/>
      <c r="X148" s="73"/>
      <c r="Y148" s="94">
        <f t="shared" si="22"/>
        <v>0</v>
      </c>
      <c r="Z148" s="73"/>
      <c r="AA148" s="73"/>
      <c r="AB148" s="73"/>
      <c r="AC148" s="75">
        <f t="shared" si="23"/>
        <v>901058.58</v>
      </c>
      <c r="AD148" s="76">
        <f>ALLOCATION!Z148-ORIGINAL!AC148</f>
        <v>0</v>
      </c>
      <c r="AE148" s="59"/>
    </row>
    <row r="149" spans="1:31">
      <c r="A149" s="7" t="s">
        <v>158</v>
      </c>
      <c r="B149" s="8" t="s">
        <v>333</v>
      </c>
      <c r="C149" s="26" t="s">
        <v>181</v>
      </c>
      <c r="D149" s="149">
        <v>578236</v>
      </c>
      <c r="E149" s="73">
        <v>122400</v>
      </c>
      <c r="F149" s="73"/>
      <c r="G149" s="73"/>
      <c r="H149" s="73"/>
      <c r="I149" s="73"/>
      <c r="J149" s="73"/>
      <c r="K149" s="159">
        <v>137028</v>
      </c>
      <c r="L149" s="53"/>
      <c r="M149" s="53"/>
      <c r="N149" s="53"/>
      <c r="O149" s="91">
        <f t="shared" si="20"/>
        <v>0</v>
      </c>
      <c r="P149" s="73"/>
      <c r="Q149" s="73"/>
      <c r="R149" s="73"/>
      <c r="S149" s="73"/>
      <c r="T149" s="98">
        <f t="shared" si="21"/>
        <v>0</v>
      </c>
      <c r="U149" s="73"/>
      <c r="V149" s="73"/>
      <c r="W149" s="73"/>
      <c r="X149" s="73"/>
      <c r="Y149" s="94">
        <f t="shared" si="22"/>
        <v>0</v>
      </c>
      <c r="Z149" s="73"/>
      <c r="AA149" s="73"/>
      <c r="AB149" s="73"/>
      <c r="AC149" s="75">
        <f t="shared" si="23"/>
        <v>837664</v>
      </c>
      <c r="AD149" s="76">
        <f>ALLOCATION!Z149-ORIGINAL!AC149</f>
        <v>0</v>
      </c>
      <c r="AE149" s="59"/>
    </row>
    <row r="150" spans="1:31">
      <c r="A150" s="7" t="s">
        <v>159</v>
      </c>
      <c r="B150" s="8" t="s">
        <v>334</v>
      </c>
      <c r="C150" s="28" t="s">
        <v>187</v>
      </c>
      <c r="D150" s="149">
        <v>1285980</v>
      </c>
      <c r="E150" s="73">
        <v>452523.98</v>
      </c>
      <c r="F150" s="73"/>
      <c r="G150" s="73"/>
      <c r="H150" s="73"/>
      <c r="I150" s="73"/>
      <c r="J150" s="73"/>
      <c r="K150" s="73"/>
      <c r="L150" s="53"/>
      <c r="M150" s="53"/>
      <c r="N150" s="53"/>
      <c r="O150" s="91">
        <f t="shared" si="20"/>
        <v>0</v>
      </c>
      <c r="P150" s="73"/>
      <c r="Q150" s="73"/>
      <c r="R150" s="73"/>
      <c r="S150" s="73"/>
      <c r="T150" s="98">
        <f t="shared" si="21"/>
        <v>0</v>
      </c>
      <c r="U150" s="73"/>
      <c r="V150" s="73"/>
      <c r="W150" s="73"/>
      <c r="X150" s="73"/>
      <c r="Y150" s="94">
        <f t="shared" si="22"/>
        <v>0</v>
      </c>
      <c r="Z150" s="73"/>
      <c r="AA150" s="73"/>
      <c r="AB150" s="73">
        <v>5900</v>
      </c>
      <c r="AC150" s="75">
        <f t="shared" si="23"/>
        <v>1744403.98</v>
      </c>
      <c r="AD150" s="76">
        <f>ALLOCATION!Z150-ORIGINAL!AC150</f>
        <v>0</v>
      </c>
      <c r="AE150" s="59"/>
    </row>
    <row r="151" spans="1:31">
      <c r="A151" s="7" t="s">
        <v>160</v>
      </c>
      <c r="B151" s="8" t="s">
        <v>335</v>
      </c>
      <c r="C151" s="27" t="s">
        <v>185</v>
      </c>
      <c r="D151" s="149">
        <v>503082</v>
      </c>
      <c r="E151" s="73">
        <v>39199.01</v>
      </c>
      <c r="F151" s="73"/>
      <c r="G151" s="73"/>
      <c r="H151" s="73"/>
      <c r="I151" s="73"/>
      <c r="J151" s="73"/>
      <c r="K151" s="73"/>
      <c r="L151" s="53"/>
      <c r="M151" s="53"/>
      <c r="N151" s="53"/>
      <c r="O151" s="91">
        <f t="shared" si="20"/>
        <v>0</v>
      </c>
      <c r="P151" s="73"/>
      <c r="Q151" s="73"/>
      <c r="R151" s="73"/>
      <c r="S151" s="73"/>
      <c r="T151" s="98">
        <f t="shared" si="21"/>
        <v>0</v>
      </c>
      <c r="U151" s="73"/>
      <c r="V151" s="73"/>
      <c r="W151" s="73"/>
      <c r="X151" s="73"/>
      <c r="Y151" s="94">
        <f t="shared" si="22"/>
        <v>0</v>
      </c>
      <c r="Z151" s="73"/>
      <c r="AA151" s="73"/>
      <c r="AB151" s="73"/>
      <c r="AC151" s="75">
        <f t="shared" si="23"/>
        <v>542281.01</v>
      </c>
      <c r="AD151" s="76">
        <f>ALLOCATION!Z151-ORIGINAL!AC151</f>
        <v>0</v>
      </c>
      <c r="AE151" s="59"/>
    </row>
    <row r="152" spans="1:31">
      <c r="A152" s="7" t="s">
        <v>161</v>
      </c>
      <c r="B152" s="8" t="s">
        <v>336</v>
      </c>
      <c r="C152" s="27" t="s">
        <v>185</v>
      </c>
      <c r="D152" s="149">
        <v>328594</v>
      </c>
      <c r="E152" s="73">
        <v>48044.83</v>
      </c>
      <c r="F152" s="73"/>
      <c r="G152" s="73"/>
      <c r="H152" s="73"/>
      <c r="I152" s="73"/>
      <c r="J152" s="73"/>
      <c r="K152" s="73"/>
      <c r="L152" s="53"/>
      <c r="M152" s="53"/>
      <c r="N152" s="53"/>
      <c r="O152" s="91">
        <f t="shared" si="20"/>
        <v>0</v>
      </c>
      <c r="P152" s="73"/>
      <c r="Q152" s="73"/>
      <c r="R152" s="73"/>
      <c r="S152" s="73"/>
      <c r="T152" s="98">
        <f t="shared" si="21"/>
        <v>0</v>
      </c>
      <c r="U152" s="73"/>
      <c r="V152" s="73"/>
      <c r="W152" s="73"/>
      <c r="X152" s="73"/>
      <c r="Y152" s="94">
        <f t="shared" si="22"/>
        <v>0</v>
      </c>
      <c r="Z152" s="73"/>
      <c r="AA152" s="73"/>
      <c r="AB152" s="73"/>
      <c r="AC152" s="75">
        <f t="shared" si="23"/>
        <v>376638.83</v>
      </c>
      <c r="AD152" s="76">
        <f>ALLOCATION!Z152-ORIGINAL!AC152</f>
        <v>34200</v>
      </c>
      <c r="AE152" s="59"/>
    </row>
    <row r="153" spans="1:31">
      <c r="A153" s="7" t="s">
        <v>162</v>
      </c>
      <c r="B153" s="8" t="s">
        <v>337</v>
      </c>
      <c r="C153" s="32" t="s">
        <v>183</v>
      </c>
      <c r="D153" s="149">
        <v>222592</v>
      </c>
      <c r="E153" s="73">
        <v>23947.55</v>
      </c>
      <c r="F153" s="73"/>
      <c r="G153" s="73"/>
      <c r="H153" s="73"/>
      <c r="I153" s="73"/>
      <c r="J153" s="73"/>
      <c r="K153" s="73"/>
      <c r="L153" s="53"/>
      <c r="M153" s="53"/>
      <c r="N153" s="53"/>
      <c r="O153" s="91">
        <f t="shared" si="20"/>
        <v>0</v>
      </c>
      <c r="P153" s="73"/>
      <c r="Q153" s="73"/>
      <c r="R153" s="73"/>
      <c r="S153" s="73"/>
      <c r="T153" s="98">
        <f t="shared" si="21"/>
        <v>0</v>
      </c>
      <c r="U153" s="73"/>
      <c r="V153" s="73"/>
      <c r="W153" s="73"/>
      <c r="X153" s="73"/>
      <c r="Y153" s="94">
        <f t="shared" si="22"/>
        <v>0</v>
      </c>
      <c r="Z153" s="73"/>
      <c r="AA153" s="73"/>
      <c r="AB153" s="73"/>
      <c r="AC153" s="75">
        <f t="shared" si="23"/>
        <v>246539.55</v>
      </c>
      <c r="AD153" s="76">
        <f>ALLOCATION!Z153-ORIGINAL!AC153</f>
        <v>0</v>
      </c>
      <c r="AE153" s="59"/>
    </row>
    <row r="154" spans="1:31">
      <c r="A154" s="7" t="s">
        <v>163</v>
      </c>
      <c r="B154" s="8" t="s">
        <v>338</v>
      </c>
      <c r="C154" s="29" t="s">
        <v>201</v>
      </c>
      <c r="D154" s="149">
        <v>2593499</v>
      </c>
      <c r="E154" s="73">
        <v>422627.27</v>
      </c>
      <c r="F154" s="73"/>
      <c r="G154" s="73"/>
      <c r="H154" s="73"/>
      <c r="I154" s="73">
        <v>26294</v>
      </c>
      <c r="J154" s="73"/>
      <c r="K154" s="73">
        <v>126513</v>
      </c>
      <c r="L154" s="53"/>
      <c r="M154" s="53"/>
      <c r="N154" s="53"/>
      <c r="O154" s="91">
        <f t="shared" si="20"/>
        <v>0</v>
      </c>
      <c r="P154" s="73"/>
      <c r="Q154" s="73"/>
      <c r="R154" s="73"/>
      <c r="S154" s="73"/>
      <c r="T154" s="98">
        <f t="shared" si="21"/>
        <v>0</v>
      </c>
      <c r="U154" s="73"/>
      <c r="V154" s="73"/>
      <c r="W154" s="73"/>
      <c r="X154" s="159">
        <v>307934</v>
      </c>
      <c r="Y154" s="94">
        <f t="shared" si="22"/>
        <v>307934</v>
      </c>
      <c r="Z154" s="73"/>
      <c r="AA154" s="73"/>
      <c r="AB154" s="73"/>
      <c r="AC154" s="75">
        <f t="shared" si="23"/>
        <v>3476867.27</v>
      </c>
      <c r="AD154" s="76">
        <f>ALLOCATION!Z154-ORIGINAL!AC154</f>
        <v>5000</v>
      </c>
      <c r="AE154" s="59"/>
    </row>
    <row r="155" spans="1:31">
      <c r="A155" s="7" t="s">
        <v>164</v>
      </c>
      <c r="B155" s="8" t="s">
        <v>339</v>
      </c>
      <c r="C155" s="27" t="s">
        <v>185</v>
      </c>
      <c r="D155" s="149">
        <v>468420</v>
      </c>
      <c r="E155" s="73">
        <v>29684.7</v>
      </c>
      <c r="F155" s="73"/>
      <c r="G155" s="73"/>
      <c r="H155" s="73"/>
      <c r="I155" s="73"/>
      <c r="J155" s="73"/>
      <c r="K155" s="73">
        <v>168217</v>
      </c>
      <c r="L155" s="53"/>
      <c r="M155" s="53"/>
      <c r="N155" s="53"/>
      <c r="O155" s="91">
        <f t="shared" si="20"/>
        <v>0</v>
      </c>
      <c r="P155" s="73"/>
      <c r="Q155" s="73"/>
      <c r="R155" s="73"/>
      <c r="S155" s="73"/>
      <c r="T155" s="98">
        <f t="shared" si="21"/>
        <v>0</v>
      </c>
      <c r="U155" s="73"/>
      <c r="V155" s="73"/>
      <c r="W155" s="73"/>
      <c r="X155" s="73"/>
      <c r="Y155" s="94">
        <f t="shared" si="22"/>
        <v>0</v>
      </c>
      <c r="Z155" s="73"/>
      <c r="AA155" s="73"/>
      <c r="AB155" s="73"/>
      <c r="AC155" s="75">
        <f t="shared" si="23"/>
        <v>666321.69999999995</v>
      </c>
      <c r="AD155" s="76">
        <f>ALLOCATION!Z155-ORIGINAL!AC155</f>
        <v>0</v>
      </c>
      <c r="AE155" s="59"/>
    </row>
    <row r="156" spans="1:31">
      <c r="A156" s="7" t="s">
        <v>165</v>
      </c>
      <c r="B156" s="8" t="s">
        <v>340</v>
      </c>
      <c r="C156" s="33" t="s">
        <v>190</v>
      </c>
      <c r="D156" s="149">
        <v>155593</v>
      </c>
      <c r="E156" s="73">
        <v>16898.05</v>
      </c>
      <c r="F156" s="73"/>
      <c r="G156" s="73"/>
      <c r="H156" s="73"/>
      <c r="I156" s="73"/>
      <c r="J156" s="73"/>
      <c r="K156" s="73"/>
      <c r="L156" s="53"/>
      <c r="M156" s="53"/>
      <c r="N156" s="53"/>
      <c r="O156" s="91">
        <f t="shared" si="20"/>
        <v>0</v>
      </c>
      <c r="P156" s="73"/>
      <c r="Q156" s="73"/>
      <c r="R156" s="73"/>
      <c r="S156" s="73"/>
      <c r="T156" s="98">
        <f t="shared" si="21"/>
        <v>0</v>
      </c>
      <c r="U156" s="73"/>
      <c r="V156" s="73"/>
      <c r="W156" s="73"/>
      <c r="X156" s="73"/>
      <c r="Y156" s="94">
        <f t="shared" si="22"/>
        <v>0</v>
      </c>
      <c r="Z156" s="73"/>
      <c r="AA156" s="73"/>
      <c r="AB156" s="73"/>
      <c r="AC156" s="75">
        <f t="shared" si="23"/>
        <v>172491.05</v>
      </c>
      <c r="AD156" s="76">
        <f>ALLOCATION!Z156-ORIGINAL!AC156</f>
        <v>0</v>
      </c>
      <c r="AE156" s="59"/>
    </row>
    <row r="157" spans="1:31">
      <c r="A157" s="7" t="s">
        <v>166</v>
      </c>
      <c r="B157" s="8" t="s">
        <v>341</v>
      </c>
      <c r="C157" s="34" t="s">
        <v>216</v>
      </c>
      <c r="D157" s="149">
        <v>1307686</v>
      </c>
      <c r="E157" s="73">
        <v>374534.64</v>
      </c>
      <c r="F157" s="73"/>
      <c r="G157" s="73"/>
      <c r="H157" s="73"/>
      <c r="I157" s="73"/>
      <c r="J157" s="73"/>
      <c r="K157" s="73"/>
      <c r="L157" s="53"/>
      <c r="M157" s="53"/>
      <c r="N157" s="53"/>
      <c r="O157" s="91">
        <f t="shared" si="20"/>
        <v>0</v>
      </c>
      <c r="P157" s="73"/>
      <c r="Q157" s="73"/>
      <c r="R157" s="73"/>
      <c r="S157" s="73"/>
      <c r="T157" s="98">
        <f t="shared" si="21"/>
        <v>0</v>
      </c>
      <c r="U157" s="73"/>
      <c r="V157" s="73"/>
      <c r="W157" s="73"/>
      <c r="X157" s="73"/>
      <c r="Y157" s="94">
        <f t="shared" si="22"/>
        <v>0</v>
      </c>
      <c r="Z157" s="73"/>
      <c r="AA157" s="42">
        <v>28231</v>
      </c>
      <c r="AB157" s="73"/>
      <c r="AC157" s="75">
        <f t="shared" si="23"/>
        <v>1710451.6400000001</v>
      </c>
      <c r="AD157" s="76">
        <f>ALLOCATION!Z157-ORIGINAL!AC157</f>
        <v>0</v>
      </c>
      <c r="AE157" s="59"/>
    </row>
    <row r="158" spans="1:31">
      <c r="A158" s="7" t="s">
        <v>167</v>
      </c>
      <c r="B158" s="8" t="s">
        <v>342</v>
      </c>
      <c r="C158" s="33" t="s">
        <v>190</v>
      </c>
      <c r="D158" s="149">
        <v>229071</v>
      </c>
      <c r="E158" s="73">
        <v>10135.200000000001</v>
      </c>
      <c r="F158" s="73"/>
      <c r="G158" s="73"/>
      <c r="H158" s="73"/>
      <c r="I158" s="73"/>
      <c r="J158" s="73"/>
      <c r="K158" s="73"/>
      <c r="L158" s="53"/>
      <c r="M158" s="53"/>
      <c r="N158" s="53"/>
      <c r="O158" s="91">
        <f t="shared" si="20"/>
        <v>0</v>
      </c>
      <c r="P158" s="73"/>
      <c r="Q158" s="73"/>
      <c r="R158" s="73"/>
      <c r="S158" s="73"/>
      <c r="T158" s="98">
        <f t="shared" si="21"/>
        <v>0</v>
      </c>
      <c r="U158" s="73"/>
      <c r="V158" s="73"/>
      <c r="W158" s="73"/>
      <c r="X158" s="73"/>
      <c r="Y158" s="94">
        <f t="shared" si="22"/>
        <v>0</v>
      </c>
      <c r="Z158" s="73"/>
      <c r="AA158" s="73"/>
      <c r="AB158" s="73"/>
      <c r="AC158" s="75">
        <f t="shared" si="23"/>
        <v>239206.2</v>
      </c>
      <c r="AD158" s="76">
        <f>ALLOCATION!Z158-ORIGINAL!AC158</f>
        <v>0</v>
      </c>
      <c r="AE158" s="59"/>
    </row>
    <row r="159" spans="1:31">
      <c r="A159" s="7" t="s">
        <v>168</v>
      </c>
      <c r="B159" s="8" t="s">
        <v>343</v>
      </c>
      <c r="C159" s="29" t="s">
        <v>201</v>
      </c>
      <c r="D159" s="149">
        <v>305661</v>
      </c>
      <c r="E159" s="73">
        <v>16029.68</v>
      </c>
      <c r="F159" s="73"/>
      <c r="G159" s="73"/>
      <c r="H159" s="73"/>
      <c r="I159" s="73"/>
      <c r="J159" s="73"/>
      <c r="K159" s="73"/>
      <c r="L159" s="53"/>
      <c r="M159" s="53"/>
      <c r="N159" s="53"/>
      <c r="O159" s="91">
        <f t="shared" si="20"/>
        <v>0</v>
      </c>
      <c r="P159" s="73"/>
      <c r="Q159" s="73"/>
      <c r="R159" s="73"/>
      <c r="S159" s="73"/>
      <c r="T159" s="98">
        <f t="shared" si="21"/>
        <v>0</v>
      </c>
      <c r="U159" s="73"/>
      <c r="V159" s="73"/>
      <c r="W159" s="73"/>
      <c r="X159" s="73"/>
      <c r="Y159" s="94">
        <f t="shared" si="22"/>
        <v>0</v>
      </c>
      <c r="Z159" s="73"/>
      <c r="AA159" s="73"/>
      <c r="AB159" s="73"/>
      <c r="AC159" s="75">
        <f t="shared" si="23"/>
        <v>321690.68</v>
      </c>
      <c r="AD159" s="76">
        <f>ALLOCATION!Z159-ORIGINAL!AC159</f>
        <v>0</v>
      </c>
      <c r="AE159" s="59"/>
    </row>
    <row r="160" spans="1:31">
      <c r="A160" s="7" t="s">
        <v>169</v>
      </c>
      <c r="B160" s="8" t="s">
        <v>344</v>
      </c>
      <c r="C160" s="28" t="s">
        <v>187</v>
      </c>
      <c r="D160" s="149">
        <v>2414610</v>
      </c>
      <c r="E160" s="73">
        <v>1277486.1499999999</v>
      </c>
      <c r="F160" s="73"/>
      <c r="G160" s="73"/>
      <c r="H160" s="73">
        <v>600000</v>
      </c>
      <c r="I160" s="73"/>
      <c r="J160" s="73"/>
      <c r="K160" s="73">
        <v>48000</v>
      </c>
      <c r="L160" s="53"/>
      <c r="M160" s="53"/>
      <c r="N160" s="53"/>
      <c r="O160" s="91">
        <f t="shared" si="20"/>
        <v>0</v>
      </c>
      <c r="P160" s="73"/>
      <c r="Q160" s="73"/>
      <c r="R160" s="73"/>
      <c r="S160" s="73"/>
      <c r="T160" s="98">
        <f t="shared" si="21"/>
        <v>0</v>
      </c>
      <c r="U160" s="73"/>
      <c r="V160" s="73"/>
      <c r="W160" s="73"/>
      <c r="X160" s="73"/>
      <c r="Y160" s="94">
        <f t="shared" si="22"/>
        <v>0</v>
      </c>
      <c r="Z160" s="73"/>
      <c r="AA160" s="73"/>
      <c r="AB160" s="73"/>
      <c r="AC160" s="75">
        <f t="shared" si="23"/>
        <v>4340096.1500000004</v>
      </c>
      <c r="AD160" s="76">
        <f>ALLOCATION!Z160-ORIGINAL!AC160</f>
        <v>0</v>
      </c>
      <c r="AE160" s="59"/>
    </row>
    <row r="161" spans="1:32">
      <c r="A161" s="7" t="s">
        <v>170</v>
      </c>
      <c r="B161" s="8" t="s">
        <v>345</v>
      </c>
      <c r="C161" s="32" t="s">
        <v>183</v>
      </c>
      <c r="D161" s="149">
        <v>115282</v>
      </c>
      <c r="E161" s="73">
        <v>17173.7</v>
      </c>
      <c r="F161" s="73"/>
      <c r="G161" s="73"/>
      <c r="H161" s="73"/>
      <c r="I161" s="73"/>
      <c r="J161" s="73"/>
      <c r="K161" s="73"/>
      <c r="L161" s="53"/>
      <c r="M161" s="53"/>
      <c r="N161" s="53"/>
      <c r="O161" s="91">
        <f t="shared" si="20"/>
        <v>0</v>
      </c>
      <c r="P161" s="73"/>
      <c r="Q161" s="73"/>
      <c r="R161" s="73"/>
      <c r="S161" s="73"/>
      <c r="T161" s="98">
        <f t="shared" si="21"/>
        <v>0</v>
      </c>
      <c r="U161" s="73"/>
      <c r="V161" s="73"/>
      <c r="W161" s="73"/>
      <c r="X161" s="73"/>
      <c r="Y161" s="94">
        <f t="shared" si="22"/>
        <v>0</v>
      </c>
      <c r="Z161" s="73"/>
      <c r="AA161" s="73"/>
      <c r="AB161" s="73"/>
      <c r="AC161" s="75">
        <f t="shared" si="23"/>
        <v>132455.70000000001</v>
      </c>
      <c r="AD161" s="76">
        <f>ALLOCATION!Z161-ORIGINAL!AC161</f>
        <v>0</v>
      </c>
      <c r="AE161" s="59"/>
    </row>
    <row r="162" spans="1:32">
      <c r="A162" s="7" t="s">
        <v>171</v>
      </c>
      <c r="B162" s="8" t="s">
        <v>346</v>
      </c>
      <c r="C162" s="34" t="s">
        <v>216</v>
      </c>
      <c r="D162" s="149">
        <v>571557</v>
      </c>
      <c r="E162" s="73">
        <v>30424.06</v>
      </c>
      <c r="F162" s="73"/>
      <c r="G162" s="73"/>
      <c r="H162" s="73"/>
      <c r="I162" s="73"/>
      <c r="J162" s="73"/>
      <c r="K162" s="73"/>
      <c r="L162" s="54"/>
      <c r="M162" s="54"/>
      <c r="N162" s="54"/>
      <c r="O162" s="91">
        <f t="shared" si="20"/>
        <v>0</v>
      </c>
      <c r="P162" s="73"/>
      <c r="Q162" s="73"/>
      <c r="R162" s="73"/>
      <c r="S162" s="73"/>
      <c r="T162" s="98">
        <f t="shared" si="21"/>
        <v>0</v>
      </c>
      <c r="U162" s="73"/>
      <c r="V162" s="73"/>
      <c r="W162" s="73"/>
      <c r="X162" s="73"/>
      <c r="Y162" s="94">
        <f t="shared" si="22"/>
        <v>0</v>
      </c>
      <c r="Z162" s="73"/>
      <c r="AA162" s="73"/>
      <c r="AB162" s="73"/>
      <c r="AC162" s="75">
        <f t="shared" si="23"/>
        <v>601981.06000000006</v>
      </c>
      <c r="AD162" s="76">
        <f>ALLOCATION!Z162-ORIGINAL!AC162</f>
        <v>0</v>
      </c>
      <c r="AE162" s="59"/>
    </row>
    <row r="163" spans="1:32">
      <c r="A163" s="20" t="s">
        <v>172</v>
      </c>
      <c r="B163" s="17" t="s">
        <v>347</v>
      </c>
      <c r="C163" s="26" t="s">
        <v>181</v>
      </c>
      <c r="D163" s="149">
        <v>316894</v>
      </c>
      <c r="E163" s="73">
        <v>45186.32</v>
      </c>
      <c r="F163" s="73"/>
      <c r="G163" s="73"/>
      <c r="H163" s="73"/>
      <c r="I163" s="73"/>
      <c r="J163" s="73"/>
      <c r="K163" s="73"/>
      <c r="L163" s="53"/>
      <c r="M163" s="53"/>
      <c r="N163" s="53"/>
      <c r="O163" s="91">
        <f t="shared" si="20"/>
        <v>0</v>
      </c>
      <c r="P163" s="73"/>
      <c r="Q163" s="73"/>
      <c r="R163" s="73"/>
      <c r="S163" s="73"/>
      <c r="T163" s="98">
        <f t="shared" si="21"/>
        <v>0</v>
      </c>
      <c r="U163" s="73"/>
      <c r="V163" s="73"/>
      <c r="W163" s="73"/>
      <c r="X163" s="73"/>
      <c r="Y163" s="94">
        <f t="shared" si="22"/>
        <v>0</v>
      </c>
      <c r="Z163" s="73"/>
      <c r="AA163" s="73"/>
      <c r="AB163" s="73"/>
      <c r="AC163" s="75">
        <f t="shared" si="23"/>
        <v>362080.32</v>
      </c>
      <c r="AD163" s="76">
        <f>ALLOCATION!Z163-ORIGINAL!AC163</f>
        <v>0</v>
      </c>
      <c r="AE163" s="59"/>
    </row>
    <row r="164" spans="1:32">
      <c r="A164" s="7" t="s">
        <v>173</v>
      </c>
      <c r="B164" s="8" t="s">
        <v>348</v>
      </c>
      <c r="C164" s="33" t="s">
        <v>190</v>
      </c>
      <c r="D164" s="149">
        <v>104325</v>
      </c>
      <c r="E164" s="73">
        <v>10356.23</v>
      </c>
      <c r="F164" s="73"/>
      <c r="G164" s="73"/>
      <c r="H164" s="73"/>
      <c r="I164" s="73"/>
      <c r="J164" s="73"/>
      <c r="K164" s="73"/>
      <c r="L164" s="53"/>
      <c r="M164" s="53"/>
      <c r="N164" s="53"/>
      <c r="O164" s="91">
        <f t="shared" si="20"/>
        <v>0</v>
      </c>
      <c r="P164" s="73"/>
      <c r="Q164" s="73"/>
      <c r="R164" s="73"/>
      <c r="S164" s="73"/>
      <c r="T164" s="98">
        <f t="shared" si="21"/>
        <v>0</v>
      </c>
      <c r="U164" s="73"/>
      <c r="V164" s="73"/>
      <c r="W164" s="73"/>
      <c r="X164" s="73"/>
      <c r="Y164" s="94">
        <f t="shared" si="22"/>
        <v>0</v>
      </c>
      <c r="Z164" s="73"/>
      <c r="AA164" s="73"/>
      <c r="AB164" s="73"/>
      <c r="AC164" s="75">
        <f t="shared" si="23"/>
        <v>114681.23</v>
      </c>
      <c r="AD164" s="76">
        <f>ALLOCATION!Z164-ORIGINAL!AC164</f>
        <v>0</v>
      </c>
      <c r="AE164" s="59"/>
    </row>
    <row r="165" spans="1:32">
      <c r="A165" s="7" t="s">
        <v>174</v>
      </c>
      <c r="B165" s="8" t="s">
        <v>349</v>
      </c>
      <c r="C165" s="34" t="s">
        <v>216</v>
      </c>
      <c r="D165" s="149">
        <v>304849</v>
      </c>
      <c r="E165" s="73">
        <v>29299.56</v>
      </c>
      <c r="F165" s="73"/>
      <c r="G165" s="73"/>
      <c r="H165" s="73"/>
      <c r="I165" s="73"/>
      <c r="J165" s="73"/>
      <c r="K165" s="73"/>
      <c r="L165" s="53"/>
      <c r="M165" s="53"/>
      <c r="N165" s="53"/>
      <c r="O165" s="91">
        <f t="shared" si="20"/>
        <v>0</v>
      </c>
      <c r="P165" s="73"/>
      <c r="Q165" s="73"/>
      <c r="R165" s="73"/>
      <c r="S165" s="73"/>
      <c r="T165" s="98">
        <f t="shared" si="21"/>
        <v>0</v>
      </c>
      <c r="U165" s="73"/>
      <c r="V165" s="73"/>
      <c r="W165" s="73"/>
      <c r="X165" s="73"/>
      <c r="Y165" s="94">
        <f t="shared" si="22"/>
        <v>0</v>
      </c>
      <c r="Z165" s="73"/>
      <c r="AA165" s="73"/>
      <c r="AB165" s="73"/>
      <c r="AC165" s="75">
        <f t="shared" si="23"/>
        <v>334148.56</v>
      </c>
      <c r="AD165" s="76">
        <f>ALLOCATION!Z165-ORIGINAL!AC165</f>
        <v>0</v>
      </c>
      <c r="AE165" s="59"/>
    </row>
    <row r="166" spans="1:32" ht="15.75">
      <c r="A166" s="7" t="s">
        <v>175</v>
      </c>
      <c r="B166" s="8" t="s">
        <v>350</v>
      </c>
      <c r="C166" s="29" t="s">
        <v>201</v>
      </c>
      <c r="D166" s="149">
        <v>279016</v>
      </c>
      <c r="E166" s="73">
        <v>36000</v>
      </c>
      <c r="F166" s="73"/>
      <c r="G166" s="73"/>
      <c r="H166" s="73"/>
      <c r="I166" s="73"/>
      <c r="J166" s="73"/>
      <c r="K166" s="73"/>
      <c r="L166" s="53"/>
      <c r="M166" s="53"/>
      <c r="N166" s="53"/>
      <c r="O166" s="91">
        <f t="shared" si="20"/>
        <v>0</v>
      </c>
      <c r="P166" s="73"/>
      <c r="Q166" s="73"/>
      <c r="R166" s="73"/>
      <c r="S166" s="73"/>
      <c r="T166" s="98">
        <f t="shared" si="21"/>
        <v>0</v>
      </c>
      <c r="U166" s="73"/>
      <c r="V166" s="73"/>
      <c r="W166" s="73"/>
      <c r="X166" s="73"/>
      <c r="Y166" s="94">
        <f t="shared" si="22"/>
        <v>0</v>
      </c>
      <c r="Z166" s="73"/>
      <c r="AA166" s="73"/>
      <c r="AB166" s="73"/>
      <c r="AC166" s="75">
        <f t="shared" si="23"/>
        <v>315016</v>
      </c>
      <c r="AD166" s="76">
        <f>ALLOCATION!Z166-ORIGINAL!AC166</f>
        <v>0</v>
      </c>
      <c r="AE166" s="59"/>
      <c r="AF166" s="23"/>
    </row>
    <row r="167" spans="1:32" s="14" customFormat="1">
      <c r="C167" s="30"/>
      <c r="D167" s="151"/>
      <c r="E167" s="10"/>
      <c r="F167" s="18"/>
      <c r="G167" s="18"/>
      <c r="H167" s="18"/>
      <c r="I167" s="18"/>
      <c r="J167" s="18"/>
      <c r="K167" s="43"/>
      <c r="L167" s="18"/>
      <c r="M167" s="18"/>
      <c r="N167" s="18"/>
      <c r="O167" s="92"/>
      <c r="P167" s="82"/>
      <c r="Q167" s="82"/>
      <c r="R167" s="82"/>
      <c r="S167" s="82"/>
      <c r="T167" s="99"/>
      <c r="U167" s="82"/>
      <c r="V167" s="77"/>
      <c r="W167" s="77"/>
      <c r="X167" s="82"/>
      <c r="Y167" s="95"/>
      <c r="Z167" s="77"/>
      <c r="AA167" s="18"/>
      <c r="AB167" s="18"/>
      <c r="AC167" s="68"/>
      <c r="AD167" s="68"/>
      <c r="AE167" s="68"/>
    </row>
    <row r="168" spans="1:32">
      <c r="A168" s="61"/>
      <c r="B168" s="62" t="s">
        <v>351</v>
      </c>
      <c r="D168" s="152">
        <f t="shared" ref="D168:J168" si="24">SUM(D2:D167)</f>
        <v>161625369</v>
      </c>
      <c r="E168" s="25">
        <f t="shared" si="24"/>
        <v>47028177.95000001</v>
      </c>
      <c r="F168" s="25">
        <f t="shared" si="24"/>
        <v>1000000</v>
      </c>
      <c r="G168" s="25">
        <f t="shared" si="24"/>
        <v>250000</v>
      </c>
      <c r="H168" s="25">
        <f t="shared" si="24"/>
        <v>1600000</v>
      </c>
      <c r="I168" s="25">
        <f t="shared" si="24"/>
        <v>100000</v>
      </c>
      <c r="J168" s="25">
        <f t="shared" si="24"/>
        <v>1881385</v>
      </c>
      <c r="K168" s="25">
        <f t="shared" ref="K168:Z168" si="25">SUM(K2:K166)</f>
        <v>2836204</v>
      </c>
      <c r="L168" s="25">
        <f t="shared" si="25"/>
        <v>152045</v>
      </c>
      <c r="M168" s="25">
        <f t="shared" si="25"/>
        <v>7048907</v>
      </c>
      <c r="N168" s="25">
        <f t="shared" si="25"/>
        <v>1575763</v>
      </c>
      <c r="O168" s="88">
        <f t="shared" si="25"/>
        <v>8776715</v>
      </c>
      <c r="P168" s="25">
        <f t="shared" si="25"/>
        <v>1975892</v>
      </c>
      <c r="Q168" s="25">
        <f t="shared" si="25"/>
        <v>994064</v>
      </c>
      <c r="R168" s="25">
        <f t="shared" si="25"/>
        <v>519682</v>
      </c>
      <c r="S168" s="25">
        <f t="shared" si="25"/>
        <v>510362</v>
      </c>
      <c r="T168" s="98">
        <f t="shared" si="25"/>
        <v>4000000</v>
      </c>
      <c r="U168" s="25">
        <f t="shared" si="25"/>
        <v>443322</v>
      </c>
      <c r="V168" s="25">
        <f t="shared" si="25"/>
        <v>1039306</v>
      </c>
      <c r="W168" s="25">
        <f t="shared" si="25"/>
        <v>40901</v>
      </c>
      <c r="X168" s="25">
        <f t="shared" si="25"/>
        <v>1717039</v>
      </c>
      <c r="Y168" s="94">
        <f t="shared" si="25"/>
        <v>3240568</v>
      </c>
      <c r="Z168" s="25">
        <f t="shared" si="25"/>
        <v>0</v>
      </c>
      <c r="AA168" s="25">
        <f>SUM(AA2:AA167)</f>
        <v>28231</v>
      </c>
      <c r="AB168" s="25">
        <f>SUM(AB2:AB167)</f>
        <v>40262.400000000001</v>
      </c>
      <c r="AC168" s="65">
        <f>SUM(AC2:AC167)</f>
        <v>232406912.34999993</v>
      </c>
      <c r="AD168" s="65">
        <f>SUM(AD2:AD167)</f>
        <v>5515246.29</v>
      </c>
      <c r="AE168" s="65">
        <f>SUM(AE2:AE167)</f>
        <v>225000</v>
      </c>
    </row>
    <row r="169" spans="1:32">
      <c r="A169" s="165">
        <v>1</v>
      </c>
      <c r="B169" s="165">
        <v>2</v>
      </c>
      <c r="C169" s="165">
        <v>3</v>
      </c>
      <c r="D169" s="153">
        <v>163088379</v>
      </c>
      <c r="E169" s="56">
        <v>34302034</v>
      </c>
      <c r="F169" s="166">
        <v>1000000</v>
      </c>
      <c r="G169" s="166">
        <v>250000</v>
      </c>
      <c r="H169" s="166">
        <v>1600000</v>
      </c>
      <c r="I169" s="166">
        <v>100000</v>
      </c>
      <c r="J169" s="166">
        <v>1895175</v>
      </c>
      <c r="K169" s="166">
        <v>3012177</v>
      </c>
      <c r="L169" s="166"/>
      <c r="M169" s="164"/>
      <c r="N169" s="167">
        <v>8200000</v>
      </c>
      <c r="O169" s="165">
        <v>31</v>
      </c>
      <c r="P169" s="166"/>
      <c r="Q169" s="165"/>
      <c r="R169" s="165"/>
      <c r="S169" s="83">
        <v>4000000</v>
      </c>
      <c r="T169" s="165">
        <v>36</v>
      </c>
      <c r="U169" s="166"/>
      <c r="V169" s="166"/>
      <c r="W169" s="164"/>
      <c r="X169" s="168">
        <v>2000000</v>
      </c>
      <c r="Y169" s="165">
        <v>41</v>
      </c>
      <c r="Z169" s="169">
        <v>710000</v>
      </c>
      <c r="AA169" s="166">
        <v>700000</v>
      </c>
      <c r="AB169" s="166">
        <v>100000</v>
      </c>
      <c r="AC169" s="165">
        <v>45</v>
      </c>
      <c r="AD169" s="165">
        <v>46</v>
      </c>
      <c r="AE169" s="165">
        <v>47</v>
      </c>
      <c r="AF169" s="18">
        <v>48</v>
      </c>
    </row>
    <row r="170" spans="1:32" s="36" customFormat="1">
      <c r="C170" s="37"/>
      <c r="D170" s="154">
        <f t="shared" ref="D170:K170" si="26">D168-D169</f>
        <v>-1463010</v>
      </c>
      <c r="E170" s="55">
        <f t="shared" si="26"/>
        <v>12726143.95000001</v>
      </c>
      <c r="F170" s="55">
        <f t="shared" si="26"/>
        <v>0</v>
      </c>
      <c r="G170" s="55">
        <f t="shared" si="26"/>
        <v>0</v>
      </c>
      <c r="H170" s="55">
        <f t="shared" si="26"/>
        <v>0</v>
      </c>
      <c r="I170" s="55">
        <f t="shared" si="26"/>
        <v>0</v>
      </c>
      <c r="J170" s="55">
        <f t="shared" si="26"/>
        <v>-13790</v>
      </c>
      <c r="K170" s="55">
        <f t="shared" si="26"/>
        <v>-175973</v>
      </c>
      <c r="L170" s="55"/>
      <c r="N170" s="84">
        <f>N168+L168+M168-N169</f>
        <v>576715</v>
      </c>
      <c r="O170" s="93"/>
      <c r="P170" s="55"/>
      <c r="Q170" s="18"/>
      <c r="R170" s="18"/>
      <c r="S170" s="83">
        <f>P168+Q168+R168+S168-S169</f>
        <v>0</v>
      </c>
      <c r="T170" s="100"/>
      <c r="U170" s="55"/>
      <c r="V170" s="55"/>
      <c r="X170" s="102">
        <f>X168+U168+V168+W168-X169</f>
        <v>1240568</v>
      </c>
      <c r="Y170" s="93"/>
      <c r="Z170" s="103">
        <f>Z168-Z169</f>
        <v>-710000</v>
      </c>
      <c r="AA170" s="55">
        <f>AA168-AA169</f>
        <v>-671769</v>
      </c>
      <c r="AB170" s="55">
        <f>AB168-(AB169-45581.75)</f>
        <v>-14155.849999999999</v>
      </c>
    </row>
    <row r="171" spans="1:32">
      <c r="D171" s="155"/>
      <c r="E171" s="36"/>
      <c r="Y171" s="96"/>
    </row>
    <row r="172" spans="1:32">
      <c r="D172" s="154">
        <v>4</v>
      </c>
      <c r="E172" s="30">
        <v>5</v>
      </c>
      <c r="F172" s="30">
        <v>6</v>
      </c>
      <c r="G172" s="30">
        <v>7</v>
      </c>
      <c r="H172" s="30">
        <v>8</v>
      </c>
      <c r="I172" s="30">
        <v>9</v>
      </c>
      <c r="J172" s="30">
        <v>10</v>
      </c>
      <c r="K172" s="30">
        <v>11</v>
      </c>
      <c r="L172" s="30">
        <v>12</v>
      </c>
      <c r="M172" s="30">
        <v>13</v>
      </c>
      <c r="N172" s="30">
        <v>14</v>
      </c>
      <c r="P172" s="30">
        <v>15</v>
      </c>
      <c r="Q172" s="30">
        <v>16</v>
      </c>
      <c r="R172" s="30">
        <v>17</v>
      </c>
      <c r="S172" s="30">
        <v>18</v>
      </c>
      <c r="U172" s="30">
        <v>19</v>
      </c>
      <c r="V172" s="30">
        <v>20</v>
      </c>
      <c r="W172" s="30">
        <v>21</v>
      </c>
      <c r="X172" s="30">
        <v>22</v>
      </c>
      <c r="Z172" s="30">
        <v>23</v>
      </c>
      <c r="AA172" s="30">
        <v>24</v>
      </c>
      <c r="AB172" s="30">
        <v>25</v>
      </c>
    </row>
    <row r="173" spans="1:32">
      <c r="D173" s="156"/>
      <c r="E173" s="36"/>
    </row>
  </sheetData>
  <autoFilter ref="A1:AI170" xr:uid="{00000000-0009-0000-0000-000002000000}">
    <sortState xmlns:xlrd2="http://schemas.microsoft.com/office/spreadsheetml/2017/richdata2" ref="A79:AM79">
      <sortCondition ref="B1:B166"/>
    </sortState>
  </autoFilter>
  <conditionalFormatting sqref="AD2:AD166">
    <cfRule type="cellIs" dxfId="9" priority="1" operator="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8C92-AE6A-4272-9D13-4A4B9BA910EE}">
  <sheetPr>
    <tabColor theme="7" tint="-0.249977111117893"/>
  </sheetPr>
  <dimension ref="A1:AF173"/>
  <sheetViews>
    <sheetView zoomScale="80" zoomScaleNormal="80" workbookViewId="0">
      <pane xSplit="2" ySplit="1" topLeftCell="C2" activePane="bottomRight" state="frozen"/>
      <selection pane="topRight" activeCell="F11" sqref="F11"/>
      <selection pane="bottomLeft" activeCell="F11" sqref="F11"/>
      <selection pane="bottomRight" activeCell="G27" sqref="G27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18" customWidth="1"/>
    <col min="5" max="5" width="16.42578125" style="18" customWidth="1"/>
    <col min="6" max="6" width="15.85546875" style="18" bestFit="1" customWidth="1"/>
    <col min="7" max="7" width="17.7109375" style="18" bestFit="1" customWidth="1"/>
    <col min="8" max="8" width="15.85546875" style="18" bestFit="1" customWidth="1"/>
    <col min="9" max="9" width="15.5703125" style="18" bestFit="1" customWidth="1"/>
    <col min="10" max="10" width="15.85546875" style="18" bestFit="1" customWidth="1"/>
    <col min="11" max="11" width="16" style="18" bestFit="1" customWidth="1"/>
    <col min="12" max="14" width="18.85546875" style="18" customWidth="1"/>
    <col min="15" max="15" width="16.7109375" style="92" customWidth="1"/>
    <col min="16" max="19" width="19.140625" style="18" customWidth="1"/>
    <col min="20" max="20" width="16.85546875" style="101" customWidth="1"/>
    <col min="21" max="24" width="18.140625" style="18" customWidth="1"/>
    <col min="25" max="25" width="16.42578125" style="92" customWidth="1"/>
    <col min="26" max="26" width="16.42578125" style="18" customWidth="1"/>
    <col min="27" max="27" width="14.28515625" style="18" bestFit="1" customWidth="1"/>
    <col min="28" max="28" width="14.28515625" style="18" customWidth="1"/>
    <col min="29" max="29" width="17.28515625" style="36" bestFit="1" customWidth="1"/>
    <col min="30" max="30" width="21.85546875" style="36" customWidth="1"/>
    <col min="31" max="31" width="18.42578125" style="36" customWidth="1"/>
    <col min="32" max="16384" width="9.140625" style="18"/>
  </cols>
  <sheetData>
    <row r="1" spans="1:31" ht="45" customHeight="1">
      <c r="A1" s="5" t="s">
        <v>176</v>
      </c>
      <c r="B1" s="2" t="s">
        <v>177</v>
      </c>
      <c r="C1" s="15" t="s">
        <v>178</v>
      </c>
      <c r="D1" s="38" t="s">
        <v>356</v>
      </c>
      <c r="E1" s="48" t="s">
        <v>364</v>
      </c>
      <c r="F1" s="45" t="s">
        <v>251</v>
      </c>
      <c r="G1" s="45" t="s">
        <v>428</v>
      </c>
      <c r="H1" s="45" t="s">
        <v>394</v>
      </c>
      <c r="I1" s="15" t="s">
        <v>357</v>
      </c>
      <c r="J1" s="15" t="s">
        <v>358</v>
      </c>
      <c r="K1" s="15" t="s">
        <v>423</v>
      </c>
      <c r="L1" s="81" t="s">
        <v>400</v>
      </c>
      <c r="M1" s="81" t="s">
        <v>401</v>
      </c>
      <c r="N1" s="81" t="s">
        <v>429</v>
      </c>
      <c r="O1" s="87" t="s">
        <v>411</v>
      </c>
      <c r="P1" s="47" t="s">
        <v>402</v>
      </c>
      <c r="Q1" s="47" t="s">
        <v>403</v>
      </c>
      <c r="R1" s="47" t="s">
        <v>404</v>
      </c>
      <c r="S1" s="47" t="s">
        <v>405</v>
      </c>
      <c r="T1" s="97" t="s">
        <v>412</v>
      </c>
      <c r="U1" s="85" t="s">
        <v>407</v>
      </c>
      <c r="V1" s="85" t="s">
        <v>408</v>
      </c>
      <c r="W1" s="85" t="s">
        <v>409</v>
      </c>
      <c r="X1" s="85" t="s">
        <v>430</v>
      </c>
      <c r="Y1" s="89" t="s">
        <v>413</v>
      </c>
      <c r="Z1" s="39" t="s">
        <v>431</v>
      </c>
      <c r="AA1" s="86" t="s">
        <v>355</v>
      </c>
      <c r="AB1" s="86" t="s">
        <v>424</v>
      </c>
      <c r="AC1" s="16" t="s">
        <v>179</v>
      </c>
      <c r="AD1" s="16" t="s">
        <v>352</v>
      </c>
      <c r="AE1" s="3" t="s">
        <v>382</v>
      </c>
    </row>
    <row r="2" spans="1:31">
      <c r="A2" s="7" t="s">
        <v>1</v>
      </c>
      <c r="B2" s="8" t="s">
        <v>180</v>
      </c>
      <c r="C2" s="26" t="s">
        <v>181</v>
      </c>
      <c r="D2" s="42"/>
      <c r="E2" s="42"/>
      <c r="F2" s="42"/>
      <c r="G2" s="42"/>
      <c r="H2" s="42"/>
      <c r="I2" s="42"/>
      <c r="J2" s="42"/>
      <c r="K2" s="42"/>
      <c r="L2" s="53"/>
      <c r="M2" s="53"/>
      <c r="N2" s="53"/>
      <c r="O2" s="91">
        <f>SUM(L2:N2)</f>
        <v>0</v>
      </c>
      <c r="P2" s="73"/>
      <c r="Q2" s="73"/>
      <c r="R2" s="73"/>
      <c r="S2" s="73"/>
      <c r="T2" s="98">
        <f>SUM(P2:S2)</f>
        <v>0</v>
      </c>
      <c r="U2" s="73"/>
      <c r="V2" s="73"/>
      <c r="W2" s="73"/>
      <c r="X2" s="73"/>
      <c r="Y2" s="94">
        <f>SUM(U2:X2)</f>
        <v>0</v>
      </c>
      <c r="Z2" s="73"/>
      <c r="AA2" s="42"/>
      <c r="AB2" s="42"/>
      <c r="AC2" s="75">
        <f>SUM(D2:K2)+O2+T2+SUM(Y2:AB2)</f>
        <v>0</v>
      </c>
      <c r="AD2" s="76">
        <f>ALLOCATION!Z2-ORIGINAL!AC2</f>
        <v>0</v>
      </c>
      <c r="AE2" s="59"/>
    </row>
    <row r="3" spans="1:31">
      <c r="A3" s="7" t="s">
        <v>2</v>
      </c>
      <c r="B3" s="8" t="s">
        <v>182</v>
      </c>
      <c r="C3" s="32" t="s">
        <v>183</v>
      </c>
      <c r="D3" s="42"/>
      <c r="E3" s="42"/>
      <c r="F3" s="42"/>
      <c r="G3" s="42"/>
      <c r="H3" s="42"/>
      <c r="I3" s="42"/>
      <c r="J3" s="42"/>
      <c r="K3" s="42"/>
      <c r="L3" s="53"/>
      <c r="M3" s="53"/>
      <c r="N3" s="53"/>
      <c r="O3" s="91">
        <f t="shared" ref="O3:O66" si="0">SUM(L3:N3)</f>
        <v>0</v>
      </c>
      <c r="P3" s="73"/>
      <c r="Q3" s="73"/>
      <c r="R3" s="73"/>
      <c r="S3" s="73"/>
      <c r="T3" s="98">
        <f t="shared" ref="T3:T67" si="1">SUM(P3:S3)</f>
        <v>0</v>
      </c>
      <c r="U3" s="73"/>
      <c r="V3" s="73"/>
      <c r="W3" s="73"/>
      <c r="X3" s="73"/>
      <c r="Y3" s="94">
        <f t="shared" ref="Y3:Y67" si="2">SUM(U3:X3)</f>
        <v>0</v>
      </c>
      <c r="Z3" s="73"/>
      <c r="AA3" s="42"/>
      <c r="AB3" s="42"/>
      <c r="AC3" s="75">
        <f t="shared" ref="AC3:AC65" si="3">SUM(D3:K3)+O3+T3+SUM(Y3:AB3)</f>
        <v>0</v>
      </c>
      <c r="AD3" s="76">
        <f>ALLOCATION!Z3-ORIGINAL!AC3</f>
        <v>0</v>
      </c>
      <c r="AE3" s="59"/>
    </row>
    <row r="4" spans="1:31">
      <c r="A4" s="7" t="s">
        <v>4</v>
      </c>
      <c r="B4" s="8" t="s">
        <v>184</v>
      </c>
      <c r="C4" s="27" t="s">
        <v>185</v>
      </c>
      <c r="D4" s="42"/>
      <c r="E4" s="42"/>
      <c r="F4" s="42"/>
      <c r="G4" s="42"/>
      <c r="H4" s="42"/>
      <c r="I4" s="42"/>
      <c r="J4" s="42"/>
      <c r="K4" s="42"/>
      <c r="L4" s="53"/>
      <c r="M4" s="53"/>
      <c r="N4" s="53"/>
      <c r="O4" s="91">
        <f t="shared" si="0"/>
        <v>0</v>
      </c>
      <c r="P4" s="73"/>
      <c r="Q4" s="73"/>
      <c r="R4" s="73"/>
      <c r="S4" s="73"/>
      <c r="T4" s="98">
        <f t="shared" si="1"/>
        <v>0</v>
      </c>
      <c r="U4" s="73"/>
      <c r="V4" s="73"/>
      <c r="W4" s="73"/>
      <c r="X4" s="73"/>
      <c r="Y4" s="94">
        <f t="shared" si="2"/>
        <v>0</v>
      </c>
      <c r="Z4" s="73"/>
      <c r="AA4" s="42"/>
      <c r="AB4" s="42"/>
      <c r="AC4" s="75">
        <f t="shared" si="3"/>
        <v>0</v>
      </c>
      <c r="AD4" s="76">
        <f>ALLOCATION!Z4-ORIGINAL!AC4</f>
        <v>0</v>
      </c>
      <c r="AE4" s="59"/>
    </row>
    <row r="5" spans="1:31">
      <c r="A5" s="24" t="s">
        <v>6</v>
      </c>
      <c r="B5" s="8" t="s">
        <v>186</v>
      </c>
      <c r="C5" s="28" t="s">
        <v>187</v>
      </c>
      <c r="D5" s="42"/>
      <c r="E5" s="42"/>
      <c r="F5" s="42"/>
      <c r="G5" s="42"/>
      <c r="H5" s="42"/>
      <c r="I5" s="42"/>
      <c r="J5" s="42"/>
      <c r="K5" s="42"/>
      <c r="L5" s="53"/>
      <c r="M5" s="53"/>
      <c r="N5" s="53"/>
      <c r="O5" s="91">
        <f t="shared" si="0"/>
        <v>0</v>
      </c>
      <c r="P5" s="73"/>
      <c r="Q5" s="73"/>
      <c r="R5" s="73"/>
      <c r="S5" s="73"/>
      <c r="T5" s="98">
        <f t="shared" si="1"/>
        <v>0</v>
      </c>
      <c r="U5" s="73"/>
      <c r="V5" s="73"/>
      <c r="W5" s="73"/>
      <c r="X5" s="73"/>
      <c r="Y5" s="94">
        <f t="shared" si="2"/>
        <v>0</v>
      </c>
      <c r="Z5" s="73"/>
      <c r="AA5" s="42"/>
      <c r="AB5" s="42"/>
      <c r="AC5" s="75">
        <f t="shared" si="3"/>
        <v>0</v>
      </c>
      <c r="AD5" s="76">
        <f>ALLOCATION!Z5-ORIGINAL!AC5</f>
        <v>0</v>
      </c>
      <c r="AE5" s="59"/>
    </row>
    <row r="6" spans="1:31">
      <c r="A6" s="7" t="s">
        <v>8</v>
      </c>
      <c r="B6" s="8" t="s">
        <v>188</v>
      </c>
      <c r="C6" s="27" t="s">
        <v>185</v>
      </c>
      <c r="D6" s="42"/>
      <c r="E6" s="42"/>
      <c r="F6" s="42"/>
      <c r="G6" s="42"/>
      <c r="H6" s="42"/>
      <c r="I6" s="42"/>
      <c r="J6" s="42"/>
      <c r="K6" s="42"/>
      <c r="L6" s="53"/>
      <c r="M6" s="53"/>
      <c r="N6" s="53"/>
      <c r="O6" s="91">
        <f t="shared" si="0"/>
        <v>0</v>
      </c>
      <c r="P6" s="73"/>
      <c r="Q6" s="73"/>
      <c r="R6" s="73"/>
      <c r="S6" s="73"/>
      <c r="T6" s="98">
        <f t="shared" si="1"/>
        <v>0</v>
      </c>
      <c r="U6" s="73"/>
      <c r="V6" s="73"/>
      <c r="W6" s="73"/>
      <c r="X6" s="73"/>
      <c r="Y6" s="94">
        <f t="shared" si="2"/>
        <v>0</v>
      </c>
      <c r="Z6" s="73"/>
      <c r="AA6" s="42"/>
      <c r="AB6" s="42"/>
      <c r="AC6" s="75">
        <f t="shared" si="3"/>
        <v>0</v>
      </c>
      <c r="AD6" s="76">
        <f>ALLOCATION!Z6-ORIGINAL!AC6</f>
        <v>0</v>
      </c>
      <c r="AE6" s="59"/>
    </row>
    <row r="7" spans="1:31">
      <c r="A7" s="7" t="s">
        <v>10</v>
      </c>
      <c r="B7" s="8" t="s">
        <v>189</v>
      </c>
      <c r="C7" s="33" t="s">
        <v>190</v>
      </c>
      <c r="D7" s="42"/>
      <c r="E7" s="42"/>
      <c r="F7" s="42"/>
      <c r="G7" s="42"/>
      <c r="H7" s="42"/>
      <c r="I7" s="42"/>
      <c r="J7" s="42"/>
      <c r="K7" s="42"/>
      <c r="L7" s="53"/>
      <c r="M7" s="53"/>
      <c r="N7" s="53"/>
      <c r="O7" s="91">
        <f t="shared" si="0"/>
        <v>0</v>
      </c>
      <c r="P7" s="73"/>
      <c r="Q7" s="73"/>
      <c r="R7" s="73"/>
      <c r="S7" s="73"/>
      <c r="T7" s="98">
        <f t="shared" si="1"/>
        <v>0</v>
      </c>
      <c r="U7" s="73"/>
      <c r="V7" s="73"/>
      <c r="W7" s="73"/>
      <c r="X7" s="73"/>
      <c r="Y7" s="94">
        <f t="shared" si="2"/>
        <v>0</v>
      </c>
      <c r="Z7" s="73"/>
      <c r="AA7" s="42"/>
      <c r="AB7" s="42"/>
      <c r="AC7" s="75">
        <f t="shared" si="3"/>
        <v>0</v>
      </c>
      <c r="AD7" s="76">
        <f>ALLOCATION!Z7-ORIGINAL!AC7</f>
        <v>0</v>
      </c>
      <c r="AE7" s="59"/>
    </row>
    <row r="8" spans="1:31">
      <c r="A8" s="7" t="s">
        <v>12</v>
      </c>
      <c r="B8" s="8" t="s">
        <v>191</v>
      </c>
      <c r="C8" s="28" t="s">
        <v>187</v>
      </c>
      <c r="D8" s="42"/>
      <c r="E8" s="42"/>
      <c r="F8" s="42"/>
      <c r="G8" s="42"/>
      <c r="H8" s="42"/>
      <c r="I8" s="42"/>
      <c r="J8" s="42"/>
      <c r="K8" s="42"/>
      <c r="L8" s="53"/>
      <c r="M8" s="53"/>
      <c r="N8" s="53"/>
      <c r="O8" s="91">
        <f t="shared" si="0"/>
        <v>0</v>
      </c>
      <c r="P8" s="73"/>
      <c r="Q8" s="73"/>
      <c r="R8" s="73"/>
      <c r="S8" s="73"/>
      <c r="T8" s="98">
        <f t="shared" si="1"/>
        <v>0</v>
      </c>
      <c r="U8" s="73"/>
      <c r="V8" s="73"/>
      <c r="W8" s="73"/>
      <c r="X8" s="73"/>
      <c r="Y8" s="94">
        <f t="shared" si="2"/>
        <v>0</v>
      </c>
      <c r="Z8" s="73"/>
      <c r="AA8" s="42"/>
      <c r="AB8" s="42"/>
      <c r="AC8" s="75">
        <f t="shared" si="3"/>
        <v>0</v>
      </c>
      <c r="AD8" s="76">
        <f>ALLOCATION!Z8-ORIGINAL!AC8</f>
        <v>0</v>
      </c>
      <c r="AE8" s="59"/>
    </row>
    <row r="9" spans="1:31">
      <c r="A9" s="7" t="s">
        <v>14</v>
      </c>
      <c r="B9" s="8" t="s">
        <v>192</v>
      </c>
      <c r="C9" s="28" t="s">
        <v>187</v>
      </c>
      <c r="D9" s="42"/>
      <c r="E9" s="42"/>
      <c r="F9" s="42"/>
      <c r="G9" s="42"/>
      <c r="H9" s="42"/>
      <c r="I9" s="42"/>
      <c r="J9" s="42"/>
      <c r="K9" s="42"/>
      <c r="L9" s="53"/>
      <c r="M9" s="53"/>
      <c r="N9" s="53"/>
      <c r="O9" s="91">
        <f t="shared" si="0"/>
        <v>0</v>
      </c>
      <c r="P9" s="73"/>
      <c r="Q9" s="73"/>
      <c r="R9" s="73"/>
      <c r="S9" s="73"/>
      <c r="T9" s="98">
        <f t="shared" si="1"/>
        <v>0</v>
      </c>
      <c r="U9" s="73"/>
      <c r="V9" s="73"/>
      <c r="W9" s="73"/>
      <c r="X9" s="73"/>
      <c r="Y9" s="94">
        <f t="shared" si="2"/>
        <v>0</v>
      </c>
      <c r="Z9" s="73"/>
      <c r="AA9" s="42"/>
      <c r="AB9" s="42"/>
      <c r="AC9" s="75">
        <f t="shared" si="3"/>
        <v>0</v>
      </c>
      <c r="AD9" s="76">
        <f>ALLOCATION!Z9-ORIGINAL!AC9</f>
        <v>0</v>
      </c>
      <c r="AE9" s="59"/>
    </row>
    <row r="10" spans="1:31">
      <c r="A10" s="7" t="s">
        <v>16</v>
      </c>
      <c r="B10" s="8" t="s">
        <v>193</v>
      </c>
      <c r="C10" s="33" t="s">
        <v>190</v>
      </c>
      <c r="D10" s="42"/>
      <c r="E10" s="42"/>
      <c r="F10" s="42"/>
      <c r="G10" s="42"/>
      <c r="H10" s="42"/>
      <c r="I10" s="42"/>
      <c r="J10" s="42"/>
      <c r="K10" s="42"/>
      <c r="L10" s="53"/>
      <c r="M10" s="53"/>
      <c r="N10" s="53"/>
      <c r="O10" s="91">
        <f t="shared" si="0"/>
        <v>0</v>
      </c>
      <c r="P10" s="73"/>
      <c r="Q10" s="73"/>
      <c r="R10" s="73"/>
      <c r="S10" s="73"/>
      <c r="T10" s="98">
        <f t="shared" si="1"/>
        <v>0</v>
      </c>
      <c r="U10" s="73"/>
      <c r="V10" s="73"/>
      <c r="W10" s="73"/>
      <c r="X10" s="73"/>
      <c r="Y10" s="94">
        <f t="shared" si="2"/>
        <v>0</v>
      </c>
      <c r="Z10" s="73"/>
      <c r="AA10" s="42"/>
      <c r="AB10" s="42"/>
      <c r="AC10" s="75">
        <f t="shared" si="3"/>
        <v>0</v>
      </c>
      <c r="AD10" s="76">
        <f>ALLOCATION!Z10-ORIGINAL!AC10</f>
        <v>0</v>
      </c>
      <c r="AE10" s="59"/>
    </row>
    <row r="11" spans="1:31">
      <c r="A11" s="7" t="s">
        <v>18</v>
      </c>
      <c r="B11" s="8" t="s">
        <v>194</v>
      </c>
      <c r="C11" s="28" t="s">
        <v>187</v>
      </c>
      <c r="D11" s="42"/>
      <c r="E11" s="42"/>
      <c r="F11" s="42"/>
      <c r="G11" s="42"/>
      <c r="H11" s="42"/>
      <c r="I11" s="42"/>
      <c r="J11" s="42"/>
      <c r="K11" s="42"/>
      <c r="L11" s="53"/>
      <c r="M11" s="53"/>
      <c r="N11" s="53"/>
      <c r="O11" s="91">
        <f t="shared" si="0"/>
        <v>0</v>
      </c>
      <c r="P11" s="73"/>
      <c r="Q11" s="73"/>
      <c r="R11" s="73"/>
      <c r="S11" s="73"/>
      <c r="T11" s="98">
        <f t="shared" si="1"/>
        <v>0</v>
      </c>
      <c r="U11" s="73"/>
      <c r="V11" s="73"/>
      <c r="W11" s="73"/>
      <c r="X11" s="73"/>
      <c r="Y11" s="94">
        <f t="shared" si="2"/>
        <v>0</v>
      </c>
      <c r="Z11" s="73"/>
      <c r="AA11" s="42"/>
      <c r="AB11" s="42"/>
      <c r="AC11" s="75">
        <f t="shared" si="3"/>
        <v>0</v>
      </c>
      <c r="AD11" s="76">
        <f>ALLOCATION!Z11-ORIGINAL!AC11</f>
        <v>0</v>
      </c>
      <c r="AE11" s="59"/>
    </row>
    <row r="12" spans="1:31">
      <c r="A12" s="7" t="s">
        <v>20</v>
      </c>
      <c r="B12" s="8" t="s">
        <v>195</v>
      </c>
      <c r="C12" s="28" t="s">
        <v>187</v>
      </c>
      <c r="D12" s="42"/>
      <c r="E12" s="42"/>
      <c r="F12" s="42"/>
      <c r="G12" s="42"/>
      <c r="H12" s="42"/>
      <c r="I12" s="42"/>
      <c r="J12" s="42"/>
      <c r="K12" s="42"/>
      <c r="L12" s="53"/>
      <c r="M12" s="53"/>
      <c r="N12" s="53"/>
      <c r="O12" s="91">
        <f t="shared" si="0"/>
        <v>0</v>
      </c>
      <c r="P12" s="73"/>
      <c r="Q12" s="73"/>
      <c r="R12" s="73"/>
      <c r="S12" s="73"/>
      <c r="T12" s="98">
        <f t="shared" si="1"/>
        <v>0</v>
      </c>
      <c r="U12" s="73"/>
      <c r="V12" s="73"/>
      <c r="W12" s="73"/>
      <c r="X12" s="73"/>
      <c r="Y12" s="94">
        <f t="shared" si="2"/>
        <v>0</v>
      </c>
      <c r="Z12" s="73"/>
      <c r="AA12" s="42"/>
      <c r="AB12" s="42"/>
      <c r="AC12" s="75">
        <f t="shared" si="3"/>
        <v>0</v>
      </c>
      <c r="AD12" s="76">
        <f>ALLOCATION!Z12-ORIGINAL!AC12</f>
        <v>0</v>
      </c>
      <c r="AE12" s="59"/>
    </row>
    <row r="13" spans="1:31">
      <c r="A13" s="7" t="s">
        <v>22</v>
      </c>
      <c r="B13" s="8" t="s">
        <v>196</v>
      </c>
      <c r="C13" s="26" t="s">
        <v>181</v>
      </c>
      <c r="D13" s="42"/>
      <c r="E13" s="42"/>
      <c r="F13" s="42"/>
      <c r="G13" s="42"/>
      <c r="H13" s="42"/>
      <c r="I13" s="42"/>
      <c r="J13" s="42"/>
      <c r="K13" s="42"/>
      <c r="L13" s="53"/>
      <c r="M13" s="53"/>
      <c r="N13" s="53"/>
      <c r="O13" s="91">
        <f t="shared" si="0"/>
        <v>0</v>
      </c>
      <c r="P13" s="73"/>
      <c r="Q13" s="73"/>
      <c r="R13" s="73"/>
      <c r="S13" s="73"/>
      <c r="T13" s="98">
        <f t="shared" si="1"/>
        <v>0</v>
      </c>
      <c r="U13" s="73"/>
      <c r="V13" s="73"/>
      <c r="W13" s="73"/>
      <c r="X13" s="73"/>
      <c r="Y13" s="94">
        <f t="shared" si="2"/>
        <v>0</v>
      </c>
      <c r="Z13" s="73"/>
      <c r="AA13" s="42"/>
      <c r="AB13" s="42"/>
      <c r="AC13" s="75">
        <f t="shared" si="3"/>
        <v>0</v>
      </c>
      <c r="AD13" s="76">
        <f>ALLOCATION!Z13-ORIGINAL!AC13</f>
        <v>0</v>
      </c>
      <c r="AE13" s="59"/>
    </row>
    <row r="14" spans="1:31">
      <c r="A14" s="7" t="s">
        <v>24</v>
      </c>
      <c r="B14" s="8" t="s">
        <v>197</v>
      </c>
      <c r="C14" s="27" t="s">
        <v>185</v>
      </c>
      <c r="D14" s="42"/>
      <c r="E14" s="42"/>
      <c r="F14" s="42"/>
      <c r="G14" s="42"/>
      <c r="H14" s="42"/>
      <c r="I14" s="42"/>
      <c r="J14" s="42"/>
      <c r="K14" s="42"/>
      <c r="L14" s="53"/>
      <c r="M14" s="53"/>
      <c r="N14" s="53"/>
      <c r="O14" s="91">
        <f t="shared" si="0"/>
        <v>0</v>
      </c>
      <c r="P14" s="73"/>
      <c r="Q14" s="73"/>
      <c r="R14" s="73"/>
      <c r="S14" s="73"/>
      <c r="T14" s="98">
        <f t="shared" si="1"/>
        <v>0</v>
      </c>
      <c r="U14" s="73"/>
      <c r="V14" s="73"/>
      <c r="W14" s="73"/>
      <c r="X14" s="73"/>
      <c r="Y14" s="94">
        <f t="shared" si="2"/>
        <v>0</v>
      </c>
      <c r="Z14" s="73"/>
      <c r="AA14" s="42"/>
      <c r="AB14" s="42"/>
      <c r="AC14" s="75">
        <f t="shared" si="3"/>
        <v>0</v>
      </c>
      <c r="AD14" s="76">
        <f>ALLOCATION!Z14-ORIGINAL!AC14</f>
        <v>0</v>
      </c>
      <c r="AE14" s="59"/>
    </row>
    <row r="15" spans="1:31">
      <c r="A15" s="7" t="s">
        <v>25</v>
      </c>
      <c r="B15" s="8" t="s">
        <v>198</v>
      </c>
      <c r="C15" s="27" t="s">
        <v>185</v>
      </c>
      <c r="D15" s="42"/>
      <c r="E15" s="42"/>
      <c r="F15" s="42"/>
      <c r="G15" s="42"/>
      <c r="H15" s="42"/>
      <c r="I15" s="42"/>
      <c r="J15" s="42"/>
      <c r="K15" s="42"/>
      <c r="L15" s="53"/>
      <c r="M15" s="53"/>
      <c r="N15" s="53"/>
      <c r="O15" s="91">
        <f t="shared" si="0"/>
        <v>0</v>
      </c>
      <c r="P15" s="73"/>
      <c r="Q15" s="73"/>
      <c r="R15" s="73"/>
      <c r="S15" s="73"/>
      <c r="T15" s="98">
        <f t="shared" si="1"/>
        <v>0</v>
      </c>
      <c r="U15" s="73"/>
      <c r="V15" s="73"/>
      <c r="W15" s="73"/>
      <c r="X15" s="73"/>
      <c r="Y15" s="94">
        <f t="shared" si="2"/>
        <v>0</v>
      </c>
      <c r="Z15" s="73"/>
      <c r="AA15" s="42"/>
      <c r="AB15" s="42"/>
      <c r="AC15" s="75">
        <f t="shared" si="3"/>
        <v>0</v>
      </c>
      <c r="AD15" s="76">
        <f>ALLOCATION!Z15-ORIGINAL!AC15</f>
        <v>0</v>
      </c>
      <c r="AE15" s="59"/>
    </row>
    <row r="16" spans="1:31">
      <c r="A16" s="7" t="s">
        <v>26</v>
      </c>
      <c r="B16" s="8" t="s">
        <v>199</v>
      </c>
      <c r="C16" s="32" t="s">
        <v>183</v>
      </c>
      <c r="D16" s="42"/>
      <c r="E16" s="42"/>
      <c r="F16" s="42"/>
      <c r="G16" s="42"/>
      <c r="H16" s="42"/>
      <c r="I16" s="42"/>
      <c r="J16" s="42"/>
      <c r="K16" s="42"/>
      <c r="L16" s="53"/>
      <c r="M16" s="53"/>
      <c r="N16" s="53"/>
      <c r="O16" s="91">
        <f t="shared" si="0"/>
        <v>0</v>
      </c>
      <c r="P16" s="73"/>
      <c r="Q16" s="73"/>
      <c r="R16" s="73"/>
      <c r="S16" s="73"/>
      <c r="T16" s="98">
        <f t="shared" si="1"/>
        <v>0</v>
      </c>
      <c r="U16" s="73"/>
      <c r="V16" s="73"/>
      <c r="W16" s="73"/>
      <c r="X16" s="73"/>
      <c r="Y16" s="94">
        <f t="shared" si="2"/>
        <v>0</v>
      </c>
      <c r="Z16" s="73"/>
      <c r="AA16" s="42"/>
      <c r="AB16" s="42"/>
      <c r="AC16" s="75">
        <f t="shared" si="3"/>
        <v>0</v>
      </c>
      <c r="AD16" s="76">
        <f>ALLOCATION!Z16-ORIGINAL!AC16</f>
        <v>0</v>
      </c>
      <c r="AE16" s="59"/>
    </row>
    <row r="17" spans="1:31">
      <c r="A17" s="7" t="s">
        <v>27</v>
      </c>
      <c r="B17" s="8" t="s">
        <v>200</v>
      </c>
      <c r="C17" s="29" t="s">
        <v>201</v>
      </c>
      <c r="D17" s="42"/>
      <c r="E17" s="42"/>
      <c r="F17" s="42"/>
      <c r="G17" s="42"/>
      <c r="H17" s="42"/>
      <c r="I17" s="42"/>
      <c r="J17" s="42"/>
      <c r="K17" s="42"/>
      <c r="L17" s="53"/>
      <c r="M17" s="53"/>
      <c r="N17" s="53"/>
      <c r="O17" s="91">
        <f t="shared" si="0"/>
        <v>0</v>
      </c>
      <c r="P17" s="73"/>
      <c r="Q17" s="73"/>
      <c r="R17" s="73"/>
      <c r="S17" s="73"/>
      <c r="T17" s="98">
        <f t="shared" si="1"/>
        <v>0</v>
      </c>
      <c r="U17" s="73"/>
      <c r="V17" s="73"/>
      <c r="W17" s="73"/>
      <c r="X17" s="73"/>
      <c r="Y17" s="94">
        <f t="shared" si="2"/>
        <v>0</v>
      </c>
      <c r="Z17" s="73"/>
      <c r="AA17" s="42"/>
      <c r="AB17" s="42"/>
      <c r="AC17" s="75">
        <f t="shared" si="3"/>
        <v>0</v>
      </c>
      <c r="AD17" s="76">
        <f>ALLOCATION!Z17-ORIGINAL!AC17</f>
        <v>0</v>
      </c>
      <c r="AE17" s="59"/>
    </row>
    <row r="18" spans="1:31">
      <c r="A18" s="7" t="s">
        <v>28</v>
      </c>
      <c r="B18" s="8" t="s">
        <v>202</v>
      </c>
      <c r="C18" s="32" t="s">
        <v>183</v>
      </c>
      <c r="D18" s="42"/>
      <c r="E18" s="42"/>
      <c r="F18" s="42"/>
      <c r="G18" s="42"/>
      <c r="H18" s="42"/>
      <c r="I18" s="42"/>
      <c r="J18" s="42"/>
      <c r="K18" s="42"/>
      <c r="L18" s="53"/>
      <c r="M18" s="53"/>
      <c r="N18" s="53"/>
      <c r="O18" s="91">
        <f t="shared" si="0"/>
        <v>0</v>
      </c>
      <c r="P18" s="73"/>
      <c r="Q18" s="73"/>
      <c r="R18" s="73"/>
      <c r="S18" s="73"/>
      <c r="T18" s="98">
        <f t="shared" si="1"/>
        <v>0</v>
      </c>
      <c r="U18" s="73"/>
      <c r="V18" s="73"/>
      <c r="W18" s="73"/>
      <c r="X18" s="73"/>
      <c r="Y18" s="94">
        <f t="shared" si="2"/>
        <v>0</v>
      </c>
      <c r="Z18" s="73"/>
      <c r="AA18" s="42"/>
      <c r="AB18" s="42"/>
      <c r="AC18" s="75">
        <f t="shared" si="3"/>
        <v>0</v>
      </c>
      <c r="AD18" s="76">
        <f>ALLOCATION!Z18-ORIGINAL!AC18</f>
        <v>0</v>
      </c>
      <c r="AE18" s="59"/>
    </row>
    <row r="19" spans="1:31">
      <c r="A19" s="7" t="s">
        <v>29</v>
      </c>
      <c r="B19" s="8" t="s">
        <v>203</v>
      </c>
      <c r="C19" s="28" t="s">
        <v>187</v>
      </c>
      <c r="D19" s="42"/>
      <c r="E19" s="42"/>
      <c r="F19" s="42"/>
      <c r="G19" s="42"/>
      <c r="H19" s="42"/>
      <c r="I19" s="42"/>
      <c r="J19" s="42"/>
      <c r="K19" s="42"/>
      <c r="L19" s="53"/>
      <c r="M19" s="53"/>
      <c r="N19" s="53"/>
      <c r="O19" s="91">
        <f t="shared" si="0"/>
        <v>0</v>
      </c>
      <c r="P19" s="73"/>
      <c r="Q19" s="73"/>
      <c r="R19" s="73"/>
      <c r="S19" s="73"/>
      <c r="T19" s="98">
        <f t="shared" si="1"/>
        <v>0</v>
      </c>
      <c r="U19" s="73"/>
      <c r="V19" s="73"/>
      <c r="W19" s="73"/>
      <c r="X19" s="73"/>
      <c r="Y19" s="94">
        <f t="shared" si="2"/>
        <v>0</v>
      </c>
      <c r="Z19" s="73"/>
      <c r="AA19" s="42"/>
      <c r="AB19" s="42"/>
      <c r="AC19" s="75">
        <f t="shared" si="3"/>
        <v>0</v>
      </c>
      <c r="AD19" s="76">
        <f>ALLOCATION!Z19-ORIGINAL!AC19</f>
        <v>0</v>
      </c>
      <c r="AE19" s="59"/>
    </row>
    <row r="20" spans="1:31">
      <c r="A20" s="7" t="s">
        <v>30</v>
      </c>
      <c r="B20" s="8" t="s">
        <v>204</v>
      </c>
      <c r="C20" s="28" t="s">
        <v>187</v>
      </c>
      <c r="D20" s="42"/>
      <c r="E20" s="42"/>
      <c r="F20" s="42"/>
      <c r="G20" s="42"/>
      <c r="H20" s="42"/>
      <c r="I20" s="42"/>
      <c r="J20" s="42"/>
      <c r="K20" s="42"/>
      <c r="L20" s="53"/>
      <c r="M20" s="53"/>
      <c r="N20" s="53"/>
      <c r="O20" s="91">
        <f t="shared" si="0"/>
        <v>0</v>
      </c>
      <c r="P20" s="73"/>
      <c r="Q20" s="73"/>
      <c r="R20" s="73"/>
      <c r="S20" s="73"/>
      <c r="T20" s="98">
        <f t="shared" si="1"/>
        <v>0</v>
      </c>
      <c r="U20" s="73"/>
      <c r="V20" s="73"/>
      <c r="W20" s="73"/>
      <c r="X20" s="73"/>
      <c r="Y20" s="94">
        <f t="shared" si="2"/>
        <v>0</v>
      </c>
      <c r="Z20" s="73"/>
      <c r="AA20" s="42"/>
      <c r="AB20" s="42"/>
      <c r="AC20" s="75">
        <f t="shared" si="3"/>
        <v>0</v>
      </c>
      <c r="AD20" s="76">
        <f>ALLOCATION!Z20-ORIGINAL!AC20</f>
        <v>0</v>
      </c>
      <c r="AE20" s="59"/>
    </row>
    <row r="21" spans="1:31">
      <c r="A21" s="7" t="s">
        <v>31</v>
      </c>
      <c r="B21" s="8" t="s">
        <v>205</v>
      </c>
      <c r="C21" s="29" t="s">
        <v>201</v>
      </c>
      <c r="D21" s="42"/>
      <c r="E21" s="42"/>
      <c r="F21" s="42"/>
      <c r="G21" s="42"/>
      <c r="H21" s="42"/>
      <c r="I21" s="42"/>
      <c r="J21" s="42"/>
      <c r="K21" s="69"/>
      <c r="L21" s="53"/>
      <c r="M21" s="53"/>
      <c r="N21" s="53"/>
      <c r="O21" s="91">
        <f t="shared" si="0"/>
        <v>0</v>
      </c>
      <c r="P21" s="73"/>
      <c r="Q21" s="73"/>
      <c r="R21" s="73"/>
      <c r="S21" s="73"/>
      <c r="T21" s="98">
        <f t="shared" si="1"/>
        <v>0</v>
      </c>
      <c r="U21" s="73"/>
      <c r="V21" s="73"/>
      <c r="W21" s="73"/>
      <c r="X21" s="73"/>
      <c r="Y21" s="94">
        <f t="shared" si="2"/>
        <v>0</v>
      </c>
      <c r="Z21" s="73"/>
      <c r="AA21" s="42"/>
      <c r="AB21" s="42"/>
      <c r="AC21" s="75">
        <f t="shared" si="3"/>
        <v>0</v>
      </c>
      <c r="AD21" s="76">
        <f>ALLOCATION!Z21-ORIGINAL!AC21</f>
        <v>0</v>
      </c>
      <c r="AE21" s="59"/>
    </row>
    <row r="22" spans="1:31">
      <c r="A22" s="7" t="s">
        <v>32</v>
      </c>
      <c r="B22" s="8" t="s">
        <v>206</v>
      </c>
      <c r="C22" s="32" t="s">
        <v>183</v>
      </c>
      <c r="D22" s="42"/>
      <c r="E22" s="42"/>
      <c r="F22" s="42"/>
      <c r="G22" s="42"/>
      <c r="H22" s="42"/>
      <c r="I22" s="42"/>
      <c r="J22" s="42"/>
      <c r="K22" s="42"/>
      <c r="L22" s="53"/>
      <c r="M22" s="53"/>
      <c r="N22" s="53"/>
      <c r="O22" s="91">
        <f t="shared" si="0"/>
        <v>0</v>
      </c>
      <c r="P22" s="73"/>
      <c r="Q22" s="73"/>
      <c r="R22" s="73"/>
      <c r="S22" s="73"/>
      <c r="T22" s="98">
        <f t="shared" si="1"/>
        <v>0</v>
      </c>
      <c r="U22" s="73"/>
      <c r="V22" s="73"/>
      <c r="W22" s="73"/>
      <c r="X22" s="73"/>
      <c r="Y22" s="94">
        <f t="shared" si="2"/>
        <v>0</v>
      </c>
      <c r="Z22" s="73"/>
      <c r="AA22" s="42"/>
      <c r="AB22" s="42"/>
      <c r="AC22" s="75">
        <f t="shared" si="3"/>
        <v>0</v>
      </c>
      <c r="AD22" s="76">
        <f>ALLOCATION!Z22-ORIGINAL!AC22</f>
        <v>76844</v>
      </c>
      <c r="AE22" s="59"/>
    </row>
    <row r="23" spans="1:31">
      <c r="A23" s="7" t="s">
        <v>33</v>
      </c>
      <c r="B23" s="8" t="s">
        <v>207</v>
      </c>
      <c r="C23" s="29" t="s">
        <v>201</v>
      </c>
      <c r="D23" s="42"/>
      <c r="E23" s="42"/>
      <c r="F23" s="42"/>
      <c r="G23" s="42"/>
      <c r="H23" s="42"/>
      <c r="I23" s="42"/>
      <c r="J23" s="42"/>
      <c r="K23" s="42"/>
      <c r="L23" s="53"/>
      <c r="M23" s="53"/>
      <c r="N23" s="53"/>
      <c r="O23" s="91">
        <f t="shared" si="0"/>
        <v>0</v>
      </c>
      <c r="P23" s="73"/>
      <c r="Q23" s="73"/>
      <c r="R23" s="73"/>
      <c r="S23" s="73"/>
      <c r="T23" s="98">
        <f t="shared" si="1"/>
        <v>0</v>
      </c>
      <c r="U23" s="73"/>
      <c r="V23" s="73"/>
      <c r="W23" s="73"/>
      <c r="X23" s="73"/>
      <c r="Y23" s="94">
        <f t="shared" si="2"/>
        <v>0</v>
      </c>
      <c r="Z23" s="73"/>
      <c r="AA23" s="42"/>
      <c r="AB23" s="42"/>
      <c r="AC23" s="75">
        <f t="shared" si="3"/>
        <v>0</v>
      </c>
      <c r="AD23" s="76">
        <f>ALLOCATION!Z23-ORIGINAL!AC23</f>
        <v>0</v>
      </c>
      <c r="AE23" s="59"/>
    </row>
    <row r="24" spans="1:31">
      <c r="A24" s="7" t="s">
        <v>34</v>
      </c>
      <c r="B24" s="8" t="s">
        <v>208</v>
      </c>
      <c r="C24" s="26" t="s">
        <v>181</v>
      </c>
      <c r="D24" s="42"/>
      <c r="E24" s="42"/>
      <c r="F24" s="42"/>
      <c r="G24" s="42"/>
      <c r="H24" s="42"/>
      <c r="I24" s="42"/>
      <c r="J24" s="42"/>
      <c r="K24" s="42"/>
      <c r="L24" s="53"/>
      <c r="M24" s="53"/>
      <c r="N24" s="53"/>
      <c r="O24" s="91">
        <f t="shared" si="0"/>
        <v>0</v>
      </c>
      <c r="P24" s="73"/>
      <c r="Q24" s="73"/>
      <c r="R24" s="73"/>
      <c r="S24" s="73"/>
      <c r="T24" s="98">
        <f t="shared" si="1"/>
        <v>0</v>
      </c>
      <c r="U24" s="73"/>
      <c r="V24" s="73"/>
      <c r="W24" s="73"/>
      <c r="X24" s="73"/>
      <c r="Y24" s="94">
        <f t="shared" si="2"/>
        <v>0</v>
      </c>
      <c r="Z24" s="73"/>
      <c r="AA24" s="42"/>
      <c r="AB24" s="42"/>
      <c r="AC24" s="75">
        <f t="shared" si="3"/>
        <v>0</v>
      </c>
      <c r="AD24" s="76">
        <f>ALLOCATION!Z24-ORIGINAL!AC24</f>
        <v>0</v>
      </c>
      <c r="AE24" s="59"/>
    </row>
    <row r="25" spans="1:31">
      <c r="A25" s="7" t="s">
        <v>35</v>
      </c>
      <c r="B25" s="8" t="s">
        <v>209</v>
      </c>
      <c r="C25" s="27" t="s">
        <v>185</v>
      </c>
      <c r="D25" s="42"/>
      <c r="E25" s="42"/>
      <c r="F25" s="42"/>
      <c r="G25" s="42"/>
      <c r="H25" s="42"/>
      <c r="I25" s="42"/>
      <c r="J25" s="42"/>
      <c r="K25" s="42"/>
      <c r="L25" s="53"/>
      <c r="M25" s="53"/>
      <c r="N25" s="53"/>
      <c r="O25" s="91">
        <f t="shared" si="0"/>
        <v>0</v>
      </c>
      <c r="P25" s="73"/>
      <c r="Q25" s="73"/>
      <c r="R25" s="73"/>
      <c r="S25" s="73"/>
      <c r="T25" s="98">
        <f t="shared" si="1"/>
        <v>0</v>
      </c>
      <c r="U25" s="73"/>
      <c r="V25" s="73"/>
      <c r="W25" s="73"/>
      <c r="X25" s="73"/>
      <c r="Y25" s="94">
        <f t="shared" si="2"/>
        <v>0</v>
      </c>
      <c r="Z25" s="73"/>
      <c r="AA25" s="42"/>
      <c r="AB25" s="42"/>
      <c r="AC25" s="75">
        <f t="shared" si="3"/>
        <v>0</v>
      </c>
      <c r="AD25" s="76">
        <f>ALLOCATION!Z25-ORIGINAL!AC25</f>
        <v>0</v>
      </c>
      <c r="AE25" s="59"/>
    </row>
    <row r="26" spans="1:31">
      <c r="A26" s="7" t="s">
        <v>36</v>
      </c>
      <c r="B26" s="8" t="s">
        <v>210</v>
      </c>
      <c r="C26" s="26" t="s">
        <v>181</v>
      </c>
      <c r="D26" s="42"/>
      <c r="E26" s="42"/>
      <c r="F26" s="42"/>
      <c r="G26" s="42"/>
      <c r="H26" s="42"/>
      <c r="I26" s="42"/>
      <c r="J26" s="42"/>
      <c r="K26" s="42"/>
      <c r="L26" s="53"/>
      <c r="M26" s="53"/>
      <c r="N26" s="53"/>
      <c r="O26" s="91">
        <f t="shared" si="0"/>
        <v>0</v>
      </c>
      <c r="P26" s="73"/>
      <c r="Q26" s="73"/>
      <c r="R26" s="73"/>
      <c r="S26" s="73"/>
      <c r="T26" s="98">
        <f t="shared" si="1"/>
        <v>0</v>
      </c>
      <c r="U26" s="73"/>
      <c r="V26" s="73"/>
      <c r="W26" s="73"/>
      <c r="X26" s="73"/>
      <c r="Y26" s="94">
        <f t="shared" si="2"/>
        <v>0</v>
      </c>
      <c r="Z26" s="73"/>
      <c r="AA26" s="42"/>
      <c r="AB26" s="42"/>
      <c r="AC26" s="75">
        <f t="shared" si="3"/>
        <v>0</v>
      </c>
      <c r="AD26" s="76">
        <f>ALLOCATION!Z26-ORIGINAL!AC26</f>
        <v>0</v>
      </c>
      <c r="AE26" s="59"/>
    </row>
    <row r="27" spans="1:31">
      <c r="A27" s="24" t="s">
        <v>37</v>
      </c>
      <c r="B27" s="8" t="s">
        <v>211</v>
      </c>
      <c r="C27" s="33" t="s">
        <v>190</v>
      </c>
      <c r="D27" s="42"/>
      <c r="E27" s="42"/>
      <c r="F27" s="42"/>
      <c r="G27" s="42"/>
      <c r="H27" s="42"/>
      <c r="I27" s="42"/>
      <c r="J27" s="42"/>
      <c r="K27" s="42"/>
      <c r="L27" s="53"/>
      <c r="M27" s="53"/>
      <c r="N27" s="53"/>
      <c r="O27" s="91">
        <f t="shared" si="0"/>
        <v>0</v>
      </c>
      <c r="P27" s="73"/>
      <c r="Q27" s="73"/>
      <c r="R27" s="73"/>
      <c r="S27" s="73"/>
      <c r="T27" s="98">
        <f t="shared" si="1"/>
        <v>0</v>
      </c>
      <c r="U27" s="73"/>
      <c r="V27" s="73"/>
      <c r="W27" s="73"/>
      <c r="X27" s="73"/>
      <c r="Y27" s="94">
        <f t="shared" si="2"/>
        <v>0</v>
      </c>
      <c r="Z27" s="73"/>
      <c r="AA27" s="42"/>
      <c r="AB27" s="42"/>
      <c r="AC27" s="75">
        <f t="shared" si="3"/>
        <v>0</v>
      </c>
      <c r="AD27" s="76">
        <f>ALLOCATION!Z27-ORIGINAL!AC27</f>
        <v>0</v>
      </c>
      <c r="AE27" s="59"/>
    </row>
    <row r="28" spans="1:31">
      <c r="A28" s="7" t="s">
        <v>38</v>
      </c>
      <c r="B28" s="8" t="s">
        <v>212</v>
      </c>
      <c r="C28" s="33" t="s">
        <v>190</v>
      </c>
      <c r="D28" s="42"/>
      <c r="E28" s="42"/>
      <c r="F28" s="42"/>
      <c r="G28" s="42"/>
      <c r="H28" s="42"/>
      <c r="I28" s="42"/>
      <c r="J28" s="42"/>
      <c r="K28" s="52"/>
      <c r="L28" s="53"/>
      <c r="M28" s="53"/>
      <c r="N28" s="53"/>
      <c r="O28" s="91">
        <f t="shared" si="0"/>
        <v>0</v>
      </c>
      <c r="P28" s="73"/>
      <c r="Q28" s="73"/>
      <c r="R28" s="73"/>
      <c r="S28" s="73"/>
      <c r="T28" s="98">
        <f t="shared" si="1"/>
        <v>0</v>
      </c>
      <c r="U28" s="73"/>
      <c r="V28" s="73"/>
      <c r="W28" s="73"/>
      <c r="X28" s="73"/>
      <c r="Y28" s="94">
        <f t="shared" si="2"/>
        <v>0</v>
      </c>
      <c r="Z28" s="73"/>
      <c r="AA28" s="42"/>
      <c r="AB28" s="42"/>
      <c r="AC28" s="75">
        <f t="shared" si="3"/>
        <v>0</v>
      </c>
      <c r="AD28" s="76">
        <f>ALLOCATION!Z28-ORIGINAL!AC28</f>
        <v>0</v>
      </c>
      <c r="AE28" s="59"/>
    </row>
    <row r="29" spans="1:31">
      <c r="A29" s="7" t="s">
        <v>39</v>
      </c>
      <c r="B29" s="8" t="s">
        <v>213</v>
      </c>
      <c r="C29" s="32" t="s">
        <v>183</v>
      </c>
      <c r="D29" s="42"/>
      <c r="E29" s="42"/>
      <c r="F29" s="42"/>
      <c r="G29" s="42"/>
      <c r="H29" s="42"/>
      <c r="I29" s="42"/>
      <c r="J29" s="42"/>
      <c r="K29" s="42"/>
      <c r="L29" s="53"/>
      <c r="M29" s="53"/>
      <c r="N29" s="53"/>
      <c r="O29" s="91">
        <f t="shared" si="0"/>
        <v>0</v>
      </c>
      <c r="P29" s="73"/>
      <c r="Q29" s="73"/>
      <c r="R29" s="73"/>
      <c r="S29" s="73"/>
      <c r="T29" s="98">
        <f t="shared" si="1"/>
        <v>0</v>
      </c>
      <c r="U29" s="73"/>
      <c r="V29" s="73"/>
      <c r="W29" s="73"/>
      <c r="X29" s="73"/>
      <c r="Y29" s="94">
        <f t="shared" si="2"/>
        <v>0</v>
      </c>
      <c r="Z29" s="73"/>
      <c r="AA29" s="42"/>
      <c r="AB29" s="42"/>
      <c r="AC29" s="75">
        <f t="shared" si="3"/>
        <v>0</v>
      </c>
      <c r="AD29" s="76">
        <f>ALLOCATION!Z29-ORIGINAL!AC29</f>
        <v>0</v>
      </c>
      <c r="AE29" s="59"/>
    </row>
    <row r="30" spans="1:31">
      <c r="A30" s="7" t="s">
        <v>40</v>
      </c>
      <c r="B30" s="8" t="s">
        <v>214</v>
      </c>
      <c r="C30" s="32" t="s">
        <v>183</v>
      </c>
      <c r="D30" s="42"/>
      <c r="E30" s="42"/>
      <c r="F30" s="42"/>
      <c r="G30" s="42"/>
      <c r="H30" s="42"/>
      <c r="I30" s="42"/>
      <c r="J30" s="42"/>
      <c r="K30" s="42"/>
      <c r="L30" s="53"/>
      <c r="M30" s="53"/>
      <c r="N30" s="53"/>
      <c r="O30" s="91">
        <f t="shared" si="0"/>
        <v>0</v>
      </c>
      <c r="P30" s="73"/>
      <c r="Q30" s="73"/>
      <c r="R30" s="73"/>
      <c r="S30" s="73"/>
      <c r="T30" s="98">
        <f t="shared" si="1"/>
        <v>0</v>
      </c>
      <c r="U30" s="73"/>
      <c r="V30" s="73"/>
      <c r="W30" s="73"/>
      <c r="X30" s="73"/>
      <c r="Y30" s="94">
        <f t="shared" si="2"/>
        <v>0</v>
      </c>
      <c r="Z30" s="73"/>
      <c r="AA30" s="42"/>
      <c r="AB30" s="42"/>
      <c r="AC30" s="75">
        <f t="shared" si="3"/>
        <v>0</v>
      </c>
      <c r="AD30" s="76">
        <f>ALLOCATION!Z30-ORIGINAL!AC30</f>
        <v>76886</v>
      </c>
      <c r="AE30" s="59"/>
    </row>
    <row r="31" spans="1:31">
      <c r="A31" s="7" t="s">
        <v>41</v>
      </c>
      <c r="B31" s="8" t="s">
        <v>215</v>
      </c>
      <c r="C31" s="34" t="s">
        <v>216</v>
      </c>
      <c r="D31" s="42"/>
      <c r="E31" s="42"/>
      <c r="F31" s="42"/>
      <c r="G31" s="42"/>
      <c r="H31" s="42"/>
      <c r="I31" s="42"/>
      <c r="J31" s="42"/>
      <c r="K31" s="42"/>
      <c r="L31" s="53"/>
      <c r="M31" s="53"/>
      <c r="N31" s="53"/>
      <c r="O31" s="91">
        <f t="shared" si="0"/>
        <v>0</v>
      </c>
      <c r="P31" s="73"/>
      <c r="Q31" s="73"/>
      <c r="R31" s="73"/>
      <c r="S31" s="73"/>
      <c r="T31" s="98">
        <f t="shared" si="1"/>
        <v>0</v>
      </c>
      <c r="U31" s="73"/>
      <c r="V31" s="73"/>
      <c r="W31" s="73"/>
      <c r="X31" s="73"/>
      <c r="Y31" s="94">
        <f t="shared" si="2"/>
        <v>0</v>
      </c>
      <c r="Z31" s="73"/>
      <c r="AA31" s="42"/>
      <c r="AB31" s="42"/>
      <c r="AC31" s="75">
        <f t="shared" si="3"/>
        <v>0</v>
      </c>
      <c r="AD31" s="76">
        <f>ALLOCATION!Z31-ORIGINAL!AC31</f>
        <v>0</v>
      </c>
      <c r="AE31" s="59"/>
    </row>
    <row r="32" spans="1:31">
      <c r="A32" s="7" t="s">
        <v>42</v>
      </c>
      <c r="B32" s="8" t="s">
        <v>217</v>
      </c>
      <c r="C32" s="28" t="s">
        <v>187</v>
      </c>
      <c r="D32" s="42"/>
      <c r="E32" s="42"/>
      <c r="F32" s="42"/>
      <c r="G32" s="42"/>
      <c r="H32" s="42"/>
      <c r="I32" s="42"/>
      <c r="J32" s="42"/>
      <c r="K32" s="42"/>
      <c r="L32" s="53"/>
      <c r="M32" s="53"/>
      <c r="N32" s="53"/>
      <c r="O32" s="91">
        <f t="shared" si="0"/>
        <v>0</v>
      </c>
      <c r="P32" s="73"/>
      <c r="Q32" s="73"/>
      <c r="R32" s="73"/>
      <c r="S32" s="73"/>
      <c r="T32" s="98">
        <f t="shared" si="1"/>
        <v>0</v>
      </c>
      <c r="U32" s="73"/>
      <c r="V32" s="73"/>
      <c r="W32" s="73"/>
      <c r="X32" s="73"/>
      <c r="Y32" s="94">
        <f t="shared" si="2"/>
        <v>0</v>
      </c>
      <c r="Z32" s="73"/>
      <c r="AA32" s="42"/>
      <c r="AB32" s="42"/>
      <c r="AC32" s="75">
        <f t="shared" si="3"/>
        <v>0</v>
      </c>
      <c r="AD32" s="76">
        <f>ALLOCATION!Z32-ORIGINAL!AC32</f>
        <v>953368.31</v>
      </c>
      <c r="AE32" s="59"/>
    </row>
    <row r="33" spans="1:32">
      <c r="A33" s="7" t="s">
        <v>43</v>
      </c>
      <c r="B33" s="8" t="s">
        <v>218</v>
      </c>
      <c r="C33" s="28" t="s">
        <v>187</v>
      </c>
      <c r="D33" s="42"/>
      <c r="E33" s="42"/>
      <c r="F33" s="42"/>
      <c r="G33" s="42"/>
      <c r="H33" s="42"/>
      <c r="I33" s="42"/>
      <c r="J33" s="42"/>
      <c r="K33" s="42"/>
      <c r="L33" s="53"/>
      <c r="M33" s="53"/>
      <c r="N33" s="53"/>
      <c r="O33" s="91">
        <f t="shared" si="0"/>
        <v>0</v>
      </c>
      <c r="P33" s="73"/>
      <c r="Q33" s="73"/>
      <c r="R33" s="73"/>
      <c r="S33" s="73"/>
      <c r="T33" s="98">
        <f t="shared" si="1"/>
        <v>0</v>
      </c>
      <c r="U33" s="73"/>
      <c r="V33" s="73"/>
      <c r="W33" s="73"/>
      <c r="X33" s="73"/>
      <c r="Y33" s="94">
        <f t="shared" si="2"/>
        <v>0</v>
      </c>
      <c r="Z33" s="73"/>
      <c r="AA33" s="42"/>
      <c r="AB33" s="42"/>
      <c r="AC33" s="75">
        <f t="shared" si="3"/>
        <v>0</v>
      </c>
      <c r="AD33" s="76">
        <f>ALLOCATION!Z33-ORIGINAL!AC33</f>
        <v>358661</v>
      </c>
      <c r="AE33" s="59"/>
    </row>
    <row r="34" spans="1:32">
      <c r="A34" s="7" t="s">
        <v>44</v>
      </c>
      <c r="B34" s="8" t="s">
        <v>219</v>
      </c>
      <c r="C34" s="34" t="s">
        <v>216</v>
      </c>
      <c r="D34" s="42"/>
      <c r="E34" s="42"/>
      <c r="F34" s="42"/>
      <c r="G34" s="42"/>
      <c r="H34" s="42"/>
      <c r="I34" s="42"/>
      <c r="J34" s="42"/>
      <c r="K34" s="42"/>
      <c r="L34" s="53"/>
      <c r="M34" s="53"/>
      <c r="N34" s="53"/>
      <c r="O34" s="91">
        <f t="shared" si="0"/>
        <v>0</v>
      </c>
      <c r="P34" s="73"/>
      <c r="Q34" s="73"/>
      <c r="R34" s="73"/>
      <c r="S34" s="73"/>
      <c r="T34" s="98">
        <f t="shared" si="1"/>
        <v>0</v>
      </c>
      <c r="U34" s="73"/>
      <c r="V34" s="73"/>
      <c r="W34" s="73"/>
      <c r="X34" s="73"/>
      <c r="Y34" s="94">
        <f t="shared" si="2"/>
        <v>0</v>
      </c>
      <c r="Z34" s="73"/>
      <c r="AA34" s="42"/>
      <c r="AB34" s="42"/>
      <c r="AC34" s="75">
        <f t="shared" si="3"/>
        <v>0</v>
      </c>
      <c r="AD34" s="76">
        <f>ALLOCATION!Z34-ORIGINAL!AC34</f>
        <v>0</v>
      </c>
      <c r="AE34" s="59"/>
    </row>
    <row r="35" spans="1:32">
      <c r="A35" s="7" t="s">
        <v>45</v>
      </c>
      <c r="B35" s="8" t="s">
        <v>220</v>
      </c>
      <c r="C35" s="28" t="s">
        <v>187</v>
      </c>
      <c r="D35" s="42"/>
      <c r="E35" s="42"/>
      <c r="F35" s="42"/>
      <c r="G35" s="42"/>
      <c r="H35" s="42"/>
      <c r="I35" s="42"/>
      <c r="J35" s="42"/>
      <c r="K35" s="42"/>
      <c r="L35" s="53"/>
      <c r="M35" s="53"/>
      <c r="N35" s="53"/>
      <c r="O35" s="91">
        <f t="shared" si="0"/>
        <v>0</v>
      </c>
      <c r="P35" s="73"/>
      <c r="Q35" s="73"/>
      <c r="R35" s="73"/>
      <c r="S35" s="73"/>
      <c r="T35" s="98">
        <f t="shared" si="1"/>
        <v>0</v>
      </c>
      <c r="U35" s="73"/>
      <c r="V35" s="73"/>
      <c r="W35" s="73"/>
      <c r="X35" s="73"/>
      <c r="Y35" s="94">
        <f t="shared" si="2"/>
        <v>0</v>
      </c>
      <c r="Z35" s="73"/>
      <c r="AA35" s="42"/>
      <c r="AB35" s="42"/>
      <c r="AC35" s="75">
        <f t="shared" si="3"/>
        <v>0</v>
      </c>
      <c r="AD35" s="76">
        <f>ALLOCATION!Z35-ORIGINAL!AC35</f>
        <v>0</v>
      </c>
      <c r="AE35" s="59"/>
    </row>
    <row r="36" spans="1:32">
      <c r="A36" s="7" t="s">
        <v>46</v>
      </c>
      <c r="B36" s="8" t="s">
        <v>221</v>
      </c>
      <c r="C36" s="32" t="s">
        <v>183</v>
      </c>
      <c r="D36" s="42"/>
      <c r="E36" s="42"/>
      <c r="F36" s="42"/>
      <c r="G36" s="42"/>
      <c r="H36" s="42"/>
      <c r="I36" s="42"/>
      <c r="J36" s="42"/>
      <c r="K36" s="42"/>
      <c r="L36" s="53"/>
      <c r="M36" s="53"/>
      <c r="N36" s="53"/>
      <c r="O36" s="91">
        <f t="shared" si="0"/>
        <v>0</v>
      </c>
      <c r="P36" s="73"/>
      <c r="Q36" s="73"/>
      <c r="R36" s="73"/>
      <c r="S36" s="73"/>
      <c r="T36" s="98">
        <f t="shared" si="1"/>
        <v>0</v>
      </c>
      <c r="U36" s="73"/>
      <c r="V36" s="73"/>
      <c r="W36" s="73"/>
      <c r="X36" s="73"/>
      <c r="Y36" s="94">
        <f t="shared" si="2"/>
        <v>0</v>
      </c>
      <c r="Z36" s="73"/>
      <c r="AA36" s="42"/>
      <c r="AB36" s="42"/>
      <c r="AC36" s="75">
        <f t="shared" si="3"/>
        <v>0</v>
      </c>
      <c r="AD36" s="76">
        <f>ALLOCATION!Z36-ORIGINAL!AC36</f>
        <v>0</v>
      </c>
      <c r="AE36" s="59"/>
    </row>
    <row r="37" spans="1:32">
      <c r="A37" s="7" t="s">
        <v>47</v>
      </c>
      <c r="B37" s="8" t="s">
        <v>222</v>
      </c>
      <c r="C37" s="33" t="s">
        <v>190</v>
      </c>
      <c r="D37" s="42"/>
      <c r="E37" s="42"/>
      <c r="F37" s="42"/>
      <c r="G37" s="42"/>
      <c r="H37" s="42"/>
      <c r="I37" s="42"/>
      <c r="J37" s="42"/>
      <c r="K37" s="42"/>
      <c r="L37" s="53"/>
      <c r="M37" s="53"/>
      <c r="N37" s="53"/>
      <c r="O37" s="91">
        <f t="shared" si="0"/>
        <v>0</v>
      </c>
      <c r="P37" s="73"/>
      <c r="Q37" s="73"/>
      <c r="R37" s="73"/>
      <c r="S37" s="73"/>
      <c r="T37" s="98">
        <f t="shared" si="1"/>
        <v>0</v>
      </c>
      <c r="U37" s="73"/>
      <c r="V37" s="73"/>
      <c r="W37" s="73"/>
      <c r="X37" s="73"/>
      <c r="Y37" s="94">
        <f t="shared" si="2"/>
        <v>0</v>
      </c>
      <c r="Z37" s="73"/>
      <c r="AA37" s="42"/>
      <c r="AB37" s="42"/>
      <c r="AC37" s="75">
        <f t="shared" si="3"/>
        <v>0</v>
      </c>
      <c r="AD37" s="76">
        <f>ALLOCATION!Z37-ORIGINAL!AC37</f>
        <v>0</v>
      </c>
      <c r="AE37" s="59"/>
    </row>
    <row r="38" spans="1:32">
      <c r="A38" s="7" t="s">
        <v>48</v>
      </c>
      <c r="B38" s="8" t="s">
        <v>223</v>
      </c>
      <c r="C38" s="32" t="s">
        <v>183</v>
      </c>
      <c r="D38" s="42"/>
      <c r="E38" s="42"/>
      <c r="F38" s="42"/>
      <c r="G38" s="42"/>
      <c r="H38" s="42"/>
      <c r="I38" s="42"/>
      <c r="J38" s="42"/>
      <c r="K38" s="42"/>
      <c r="L38" s="53"/>
      <c r="M38" s="53"/>
      <c r="N38" s="53"/>
      <c r="O38" s="91">
        <f t="shared" si="0"/>
        <v>0</v>
      </c>
      <c r="P38" s="73"/>
      <c r="Q38" s="73"/>
      <c r="R38" s="73"/>
      <c r="S38" s="73"/>
      <c r="T38" s="98">
        <f t="shared" si="1"/>
        <v>0</v>
      </c>
      <c r="U38" s="73"/>
      <c r="V38" s="73"/>
      <c r="W38" s="73"/>
      <c r="X38" s="73"/>
      <c r="Y38" s="94">
        <f t="shared" si="2"/>
        <v>0</v>
      </c>
      <c r="Z38" s="73"/>
      <c r="AA38" s="42"/>
      <c r="AB38" s="42"/>
      <c r="AC38" s="75">
        <f t="shared" si="3"/>
        <v>0</v>
      </c>
      <c r="AD38" s="76">
        <f>ALLOCATION!Z38-ORIGINAL!AC38</f>
        <v>0</v>
      </c>
      <c r="AE38" s="59"/>
    </row>
    <row r="39" spans="1:32">
      <c r="A39" s="7" t="s">
        <v>49</v>
      </c>
      <c r="B39" s="8" t="s">
        <v>224</v>
      </c>
      <c r="C39" s="33" t="s">
        <v>190</v>
      </c>
      <c r="D39" s="42"/>
      <c r="E39" s="42"/>
      <c r="F39" s="42"/>
      <c r="G39" s="42"/>
      <c r="H39" s="42"/>
      <c r="I39" s="42"/>
      <c r="J39" s="42"/>
      <c r="K39" s="42"/>
      <c r="L39" s="53"/>
      <c r="M39" s="53"/>
      <c r="N39" s="53"/>
      <c r="O39" s="91">
        <f t="shared" si="0"/>
        <v>0</v>
      </c>
      <c r="P39" s="73"/>
      <c r="Q39" s="73"/>
      <c r="R39" s="73"/>
      <c r="S39" s="73"/>
      <c r="T39" s="98">
        <f t="shared" si="1"/>
        <v>0</v>
      </c>
      <c r="U39" s="73"/>
      <c r="V39" s="73"/>
      <c r="W39" s="73"/>
      <c r="X39" s="73"/>
      <c r="Y39" s="94">
        <f t="shared" si="2"/>
        <v>0</v>
      </c>
      <c r="Z39" s="73"/>
      <c r="AA39" s="42"/>
      <c r="AB39" s="42"/>
      <c r="AC39" s="75">
        <f t="shared" si="3"/>
        <v>0</v>
      </c>
      <c r="AD39" s="76">
        <f>ALLOCATION!Z39-ORIGINAL!AC39</f>
        <v>0</v>
      </c>
      <c r="AE39" s="59"/>
    </row>
    <row r="40" spans="1:32">
      <c r="A40" s="7" t="s">
        <v>50</v>
      </c>
      <c r="B40" s="8" t="s">
        <v>225</v>
      </c>
      <c r="C40" s="34" t="s">
        <v>216</v>
      </c>
      <c r="D40" s="42"/>
      <c r="E40" s="42"/>
      <c r="F40" s="42"/>
      <c r="G40" s="42"/>
      <c r="H40" s="42"/>
      <c r="I40" s="42"/>
      <c r="J40" s="42"/>
      <c r="K40" s="42"/>
      <c r="L40" s="53"/>
      <c r="M40" s="53"/>
      <c r="N40" s="53"/>
      <c r="O40" s="91">
        <f t="shared" si="0"/>
        <v>0</v>
      </c>
      <c r="P40" s="73"/>
      <c r="Q40" s="73"/>
      <c r="R40" s="73"/>
      <c r="S40" s="73"/>
      <c r="T40" s="98">
        <f t="shared" si="1"/>
        <v>0</v>
      </c>
      <c r="U40" s="73"/>
      <c r="V40" s="73"/>
      <c r="W40" s="73"/>
      <c r="X40" s="73"/>
      <c r="Y40" s="94">
        <f t="shared" si="2"/>
        <v>0</v>
      </c>
      <c r="Z40" s="73"/>
      <c r="AA40" s="42"/>
      <c r="AB40" s="42"/>
      <c r="AC40" s="75">
        <f t="shared" si="3"/>
        <v>0</v>
      </c>
      <c r="AD40" s="76">
        <f>ALLOCATION!Z40-ORIGINAL!AC40</f>
        <v>0</v>
      </c>
      <c r="AE40" s="59"/>
    </row>
    <row r="41" spans="1:32">
      <c r="A41" s="7" t="s">
        <v>51</v>
      </c>
      <c r="B41" s="8" t="s">
        <v>226</v>
      </c>
      <c r="C41" s="32" t="s">
        <v>183</v>
      </c>
      <c r="D41" s="42"/>
      <c r="E41" s="42"/>
      <c r="F41" s="42"/>
      <c r="G41" s="42"/>
      <c r="H41" s="42"/>
      <c r="I41" s="42"/>
      <c r="J41" s="42"/>
      <c r="K41" s="42"/>
      <c r="L41" s="53"/>
      <c r="M41" s="53"/>
      <c r="N41" s="53"/>
      <c r="O41" s="91">
        <f t="shared" si="0"/>
        <v>0</v>
      </c>
      <c r="P41" s="73"/>
      <c r="Q41" s="73"/>
      <c r="R41" s="73"/>
      <c r="S41" s="73"/>
      <c r="T41" s="98">
        <f t="shared" si="1"/>
        <v>0</v>
      </c>
      <c r="U41" s="73"/>
      <c r="V41" s="73"/>
      <c r="W41" s="73"/>
      <c r="X41" s="73"/>
      <c r="Y41" s="94">
        <f t="shared" si="2"/>
        <v>0</v>
      </c>
      <c r="Z41" s="73"/>
      <c r="AA41" s="42"/>
      <c r="AB41" s="42"/>
      <c r="AC41" s="75">
        <f t="shared" si="3"/>
        <v>0</v>
      </c>
      <c r="AD41" s="76">
        <f>ALLOCATION!Z41-ORIGINAL!AC41</f>
        <v>0</v>
      </c>
      <c r="AE41" s="59"/>
    </row>
    <row r="42" spans="1:32" s="22" customFormat="1" ht="15.75">
      <c r="A42" s="7" t="s">
        <v>52</v>
      </c>
      <c r="B42" s="8" t="s">
        <v>227</v>
      </c>
      <c r="C42" s="33" t="s">
        <v>190</v>
      </c>
      <c r="D42" s="42"/>
      <c r="E42" s="42"/>
      <c r="F42" s="42"/>
      <c r="G42" s="42"/>
      <c r="H42" s="42"/>
      <c r="I42" s="42"/>
      <c r="J42" s="42"/>
      <c r="K42" s="42"/>
      <c r="L42" s="53"/>
      <c r="M42" s="53"/>
      <c r="N42" s="53"/>
      <c r="O42" s="91">
        <f t="shared" si="0"/>
        <v>0</v>
      </c>
      <c r="P42" s="73"/>
      <c r="Q42" s="73"/>
      <c r="R42" s="73"/>
      <c r="S42" s="73"/>
      <c r="T42" s="98">
        <f t="shared" si="1"/>
        <v>0</v>
      </c>
      <c r="U42" s="73"/>
      <c r="V42" s="73"/>
      <c r="W42" s="73"/>
      <c r="X42" s="73"/>
      <c r="Y42" s="94">
        <f t="shared" si="2"/>
        <v>0</v>
      </c>
      <c r="Z42" s="73"/>
      <c r="AA42" s="42"/>
      <c r="AB42" s="42"/>
      <c r="AC42" s="75">
        <f t="shared" si="3"/>
        <v>0</v>
      </c>
      <c r="AD42" s="76">
        <f>ALLOCATION!Z42-ORIGINAL!AC42</f>
        <v>0</v>
      </c>
      <c r="AE42" s="59"/>
      <c r="AF42" s="18"/>
    </row>
    <row r="43" spans="1:32" s="22" customFormat="1" ht="15.75">
      <c r="A43" s="7" t="s">
        <v>53</v>
      </c>
      <c r="B43" s="8" t="s">
        <v>228</v>
      </c>
      <c r="C43" s="34" t="s">
        <v>216</v>
      </c>
      <c r="D43" s="42"/>
      <c r="E43" s="42"/>
      <c r="F43" s="42"/>
      <c r="G43" s="42"/>
      <c r="H43" s="42"/>
      <c r="I43" s="42"/>
      <c r="J43" s="42"/>
      <c r="K43" s="42"/>
      <c r="L43" s="53"/>
      <c r="M43" s="53"/>
      <c r="N43" s="53"/>
      <c r="O43" s="91">
        <f t="shared" si="0"/>
        <v>0</v>
      </c>
      <c r="P43" s="73"/>
      <c r="Q43" s="73"/>
      <c r="R43" s="73"/>
      <c r="S43" s="73"/>
      <c r="T43" s="98">
        <f t="shared" si="1"/>
        <v>0</v>
      </c>
      <c r="U43" s="73"/>
      <c r="V43" s="73"/>
      <c r="W43" s="73"/>
      <c r="X43" s="73"/>
      <c r="Y43" s="94">
        <f t="shared" si="2"/>
        <v>0</v>
      </c>
      <c r="Z43" s="73"/>
      <c r="AA43" s="42"/>
      <c r="AB43" s="42"/>
      <c r="AC43" s="75">
        <f t="shared" si="3"/>
        <v>0</v>
      </c>
      <c r="AD43" s="76">
        <f>ALLOCATION!Z43-ORIGINAL!AC43</f>
        <v>0</v>
      </c>
      <c r="AE43" s="59"/>
      <c r="AF43" s="18"/>
    </row>
    <row r="44" spans="1:32" s="22" customFormat="1" ht="15.75">
      <c r="A44" s="7" t="s">
        <v>54</v>
      </c>
      <c r="B44" s="8" t="s">
        <v>229</v>
      </c>
      <c r="C44" s="28" t="s">
        <v>187</v>
      </c>
      <c r="D44" s="42"/>
      <c r="E44" s="42"/>
      <c r="F44" s="42"/>
      <c r="G44" s="42"/>
      <c r="H44" s="42"/>
      <c r="I44" s="42"/>
      <c r="J44" s="42"/>
      <c r="K44" s="42"/>
      <c r="L44" s="53"/>
      <c r="M44" s="53"/>
      <c r="N44" s="53"/>
      <c r="O44" s="91">
        <f t="shared" si="0"/>
        <v>0</v>
      </c>
      <c r="P44" s="73"/>
      <c r="Q44" s="73"/>
      <c r="R44" s="73"/>
      <c r="S44" s="73"/>
      <c r="T44" s="98">
        <f t="shared" si="1"/>
        <v>0</v>
      </c>
      <c r="U44" s="73"/>
      <c r="V44" s="73"/>
      <c r="W44" s="73"/>
      <c r="X44" s="73"/>
      <c r="Y44" s="94">
        <f t="shared" si="2"/>
        <v>0</v>
      </c>
      <c r="Z44" s="73"/>
      <c r="AA44" s="42"/>
      <c r="AB44" s="42"/>
      <c r="AC44" s="75">
        <f t="shared" si="3"/>
        <v>0</v>
      </c>
      <c r="AD44" s="76">
        <f>ALLOCATION!Z44-ORIGINAL!AC44</f>
        <v>0</v>
      </c>
      <c r="AE44" s="59"/>
      <c r="AF44" s="18"/>
    </row>
    <row r="45" spans="1:32" s="22" customFormat="1" ht="15.75">
      <c r="A45" s="7" t="s">
        <v>55</v>
      </c>
      <c r="B45" s="8" t="s">
        <v>230</v>
      </c>
      <c r="C45" s="29" t="s">
        <v>201</v>
      </c>
      <c r="D45" s="42"/>
      <c r="E45" s="42"/>
      <c r="F45" s="42"/>
      <c r="G45" s="42"/>
      <c r="H45" s="42"/>
      <c r="I45" s="42"/>
      <c r="J45" s="42"/>
      <c r="K45" s="42"/>
      <c r="L45" s="53"/>
      <c r="M45" s="53"/>
      <c r="N45" s="53"/>
      <c r="O45" s="91">
        <f t="shared" si="0"/>
        <v>0</v>
      </c>
      <c r="P45" s="73"/>
      <c r="Q45" s="73"/>
      <c r="R45" s="73"/>
      <c r="S45" s="73"/>
      <c r="T45" s="98">
        <f t="shared" si="1"/>
        <v>0</v>
      </c>
      <c r="U45" s="73"/>
      <c r="V45" s="73"/>
      <c r="W45" s="73"/>
      <c r="X45" s="73"/>
      <c r="Y45" s="94">
        <f t="shared" si="2"/>
        <v>0</v>
      </c>
      <c r="Z45" s="73"/>
      <c r="AA45" s="42"/>
      <c r="AB45" s="42"/>
      <c r="AC45" s="75">
        <f t="shared" si="3"/>
        <v>0</v>
      </c>
      <c r="AD45" s="76">
        <f>ALLOCATION!Z45-ORIGINAL!AC45</f>
        <v>0</v>
      </c>
      <c r="AE45" s="59"/>
      <c r="AF45" s="18"/>
    </row>
    <row r="46" spans="1:32" s="22" customFormat="1" ht="15.75">
      <c r="A46" s="7" t="s">
        <v>56</v>
      </c>
      <c r="B46" s="8" t="s">
        <v>231</v>
      </c>
      <c r="C46" s="34" t="s">
        <v>216</v>
      </c>
      <c r="D46" s="42"/>
      <c r="E46" s="42"/>
      <c r="F46" s="42"/>
      <c r="G46" s="42"/>
      <c r="H46" s="42"/>
      <c r="I46" s="42"/>
      <c r="J46" s="42"/>
      <c r="K46" s="42"/>
      <c r="L46" s="53"/>
      <c r="M46" s="53"/>
      <c r="N46" s="53"/>
      <c r="O46" s="91">
        <f t="shared" si="0"/>
        <v>0</v>
      </c>
      <c r="P46" s="73"/>
      <c r="Q46" s="73"/>
      <c r="R46" s="73"/>
      <c r="S46" s="73"/>
      <c r="T46" s="98">
        <f t="shared" si="1"/>
        <v>0</v>
      </c>
      <c r="U46" s="73"/>
      <c r="V46" s="73"/>
      <c r="W46" s="73"/>
      <c r="X46" s="73"/>
      <c r="Y46" s="94">
        <f t="shared" si="2"/>
        <v>0</v>
      </c>
      <c r="Z46" s="73"/>
      <c r="AA46" s="42"/>
      <c r="AB46" s="42"/>
      <c r="AC46" s="75">
        <f t="shared" si="3"/>
        <v>0</v>
      </c>
      <c r="AD46" s="76">
        <f>ALLOCATION!Z46-ORIGINAL!AC46</f>
        <v>0</v>
      </c>
      <c r="AE46" s="59"/>
      <c r="AF46" s="18"/>
    </row>
    <row r="47" spans="1:32" s="22" customFormat="1" ht="15.75">
      <c r="A47" s="7" t="s">
        <v>57</v>
      </c>
      <c r="B47" s="8" t="s">
        <v>232</v>
      </c>
      <c r="C47" s="32" t="s">
        <v>183</v>
      </c>
      <c r="D47" s="42"/>
      <c r="E47" s="42"/>
      <c r="F47" s="42"/>
      <c r="G47" s="42"/>
      <c r="H47" s="42"/>
      <c r="I47" s="42"/>
      <c r="J47" s="42"/>
      <c r="K47" s="42"/>
      <c r="L47" s="53"/>
      <c r="M47" s="53"/>
      <c r="N47" s="53"/>
      <c r="O47" s="91">
        <f t="shared" si="0"/>
        <v>0</v>
      </c>
      <c r="P47" s="73"/>
      <c r="Q47" s="73"/>
      <c r="R47" s="73"/>
      <c r="S47" s="73"/>
      <c r="T47" s="98">
        <f t="shared" si="1"/>
        <v>0</v>
      </c>
      <c r="U47" s="73"/>
      <c r="V47" s="73"/>
      <c r="W47" s="73"/>
      <c r="X47" s="73"/>
      <c r="Y47" s="94">
        <f t="shared" si="2"/>
        <v>0</v>
      </c>
      <c r="Z47" s="73"/>
      <c r="AA47" s="42"/>
      <c r="AB47" s="42"/>
      <c r="AC47" s="75">
        <f t="shared" si="3"/>
        <v>0</v>
      </c>
      <c r="AD47" s="76">
        <f>ALLOCATION!Z47-ORIGINAL!AC47</f>
        <v>0</v>
      </c>
      <c r="AE47" s="59"/>
      <c r="AF47" s="18"/>
    </row>
    <row r="48" spans="1:32" s="22" customFormat="1" ht="15.75">
      <c r="A48" s="7" t="s">
        <v>58</v>
      </c>
      <c r="B48" s="8" t="s">
        <v>233</v>
      </c>
      <c r="C48" s="34" t="s">
        <v>216</v>
      </c>
      <c r="D48" s="42"/>
      <c r="E48" s="42"/>
      <c r="F48" s="42"/>
      <c r="G48" s="42"/>
      <c r="H48" s="42"/>
      <c r="I48" s="42"/>
      <c r="J48" s="42"/>
      <c r="K48" s="42"/>
      <c r="L48" s="53"/>
      <c r="M48" s="53"/>
      <c r="N48" s="53"/>
      <c r="O48" s="91">
        <f t="shared" si="0"/>
        <v>0</v>
      </c>
      <c r="P48" s="73"/>
      <c r="Q48" s="73"/>
      <c r="R48" s="73"/>
      <c r="S48" s="73"/>
      <c r="T48" s="98">
        <f t="shared" si="1"/>
        <v>0</v>
      </c>
      <c r="U48" s="73"/>
      <c r="V48" s="73"/>
      <c r="W48" s="73"/>
      <c r="X48" s="73"/>
      <c r="Y48" s="94">
        <f t="shared" si="2"/>
        <v>0</v>
      </c>
      <c r="Z48" s="73"/>
      <c r="AA48" s="42"/>
      <c r="AB48" s="42"/>
      <c r="AC48" s="75">
        <f t="shared" si="3"/>
        <v>0</v>
      </c>
      <c r="AD48" s="76">
        <f>ALLOCATION!Z48-ORIGINAL!AC48</f>
        <v>0</v>
      </c>
      <c r="AE48" s="60"/>
      <c r="AF48" s="18"/>
    </row>
    <row r="49" spans="1:32" s="22" customFormat="1" ht="15.75">
      <c r="A49" s="7" t="s">
        <v>59</v>
      </c>
      <c r="B49" s="8" t="s">
        <v>234</v>
      </c>
      <c r="C49" s="32" t="s">
        <v>183</v>
      </c>
      <c r="D49" s="42"/>
      <c r="E49" s="42"/>
      <c r="F49" s="42"/>
      <c r="G49" s="42"/>
      <c r="H49" s="42"/>
      <c r="I49" s="42"/>
      <c r="J49" s="42"/>
      <c r="K49" s="42"/>
      <c r="L49" s="53"/>
      <c r="M49" s="53"/>
      <c r="N49" s="53"/>
      <c r="O49" s="91">
        <f t="shared" si="0"/>
        <v>0</v>
      </c>
      <c r="P49" s="73"/>
      <c r="Q49" s="73"/>
      <c r="R49" s="73"/>
      <c r="S49" s="73"/>
      <c r="T49" s="98">
        <f t="shared" si="1"/>
        <v>0</v>
      </c>
      <c r="U49" s="73"/>
      <c r="V49" s="73"/>
      <c r="W49" s="73"/>
      <c r="X49" s="73"/>
      <c r="Y49" s="94">
        <f t="shared" si="2"/>
        <v>0</v>
      </c>
      <c r="Z49" s="73"/>
      <c r="AA49" s="42"/>
      <c r="AB49" s="42"/>
      <c r="AC49" s="75">
        <f t="shared" si="3"/>
        <v>0</v>
      </c>
      <c r="AD49" s="76">
        <f>ALLOCATION!Z49-ORIGINAL!AC49</f>
        <v>0</v>
      </c>
      <c r="AE49" s="60"/>
      <c r="AF49" s="18"/>
    </row>
    <row r="50" spans="1:32" s="22" customFormat="1" ht="15.75">
      <c r="A50" s="7" t="s">
        <v>60</v>
      </c>
      <c r="B50" s="8" t="s">
        <v>235</v>
      </c>
      <c r="C50" s="28" t="s">
        <v>187</v>
      </c>
      <c r="D50" s="42"/>
      <c r="E50" s="42"/>
      <c r="F50" s="42"/>
      <c r="G50" s="42"/>
      <c r="H50" s="42"/>
      <c r="I50" s="42"/>
      <c r="J50" s="42"/>
      <c r="K50" s="42"/>
      <c r="L50" s="53"/>
      <c r="M50" s="53"/>
      <c r="N50" s="53"/>
      <c r="O50" s="91">
        <f t="shared" si="0"/>
        <v>0</v>
      </c>
      <c r="P50" s="73"/>
      <c r="Q50" s="73"/>
      <c r="R50" s="73"/>
      <c r="S50" s="73"/>
      <c r="T50" s="98">
        <f t="shared" si="1"/>
        <v>0</v>
      </c>
      <c r="U50" s="73"/>
      <c r="V50" s="73"/>
      <c r="W50" s="73"/>
      <c r="X50" s="73"/>
      <c r="Y50" s="94">
        <f t="shared" si="2"/>
        <v>0</v>
      </c>
      <c r="Z50" s="73"/>
      <c r="AA50" s="42"/>
      <c r="AB50" s="42"/>
      <c r="AC50" s="75">
        <f t="shared" si="3"/>
        <v>0</v>
      </c>
      <c r="AD50" s="76">
        <f>ALLOCATION!Z50-ORIGINAL!AC50</f>
        <v>0</v>
      </c>
      <c r="AE50" s="59"/>
      <c r="AF50" s="18"/>
    </row>
    <row r="51" spans="1:32" s="22" customFormat="1" ht="15.75">
      <c r="A51" s="7" t="s">
        <v>61</v>
      </c>
      <c r="B51" s="8" t="s">
        <v>236</v>
      </c>
      <c r="C51" s="34" t="s">
        <v>216</v>
      </c>
      <c r="D51" s="42"/>
      <c r="E51" s="42"/>
      <c r="F51" s="42"/>
      <c r="G51" s="42"/>
      <c r="H51" s="42"/>
      <c r="I51" s="42"/>
      <c r="J51" s="42"/>
      <c r="K51" s="42"/>
      <c r="L51" s="53"/>
      <c r="M51" s="53"/>
      <c r="N51" s="53"/>
      <c r="O51" s="91">
        <f t="shared" si="0"/>
        <v>0</v>
      </c>
      <c r="P51" s="73"/>
      <c r="Q51" s="73"/>
      <c r="R51" s="73"/>
      <c r="S51" s="73"/>
      <c r="T51" s="98">
        <f t="shared" si="1"/>
        <v>0</v>
      </c>
      <c r="U51" s="73"/>
      <c r="V51" s="73"/>
      <c r="W51" s="73"/>
      <c r="X51" s="73"/>
      <c r="Y51" s="94">
        <f t="shared" si="2"/>
        <v>0</v>
      </c>
      <c r="Z51" s="73"/>
      <c r="AA51" s="42"/>
      <c r="AB51" s="42"/>
      <c r="AC51" s="75">
        <f t="shared" si="3"/>
        <v>0</v>
      </c>
      <c r="AD51" s="76">
        <f>ALLOCATION!Z51-ORIGINAL!AC51</f>
        <v>0</v>
      </c>
      <c r="AE51" s="59"/>
      <c r="AF51" s="18"/>
    </row>
    <row r="52" spans="1:32" s="22" customFormat="1" ht="15.75">
      <c r="A52" s="7" t="s">
        <v>62</v>
      </c>
      <c r="B52" s="8" t="s">
        <v>237</v>
      </c>
      <c r="C52" s="28" t="s">
        <v>187</v>
      </c>
      <c r="D52" s="42"/>
      <c r="E52" s="42"/>
      <c r="F52" s="42"/>
      <c r="G52" s="42"/>
      <c r="H52" s="42"/>
      <c r="I52" s="42"/>
      <c r="J52" s="42"/>
      <c r="K52" s="42"/>
      <c r="L52" s="53"/>
      <c r="M52" s="53"/>
      <c r="N52" s="53"/>
      <c r="O52" s="91">
        <f t="shared" si="0"/>
        <v>0</v>
      </c>
      <c r="P52" s="73"/>
      <c r="Q52" s="73"/>
      <c r="R52" s="73"/>
      <c r="S52" s="73"/>
      <c r="T52" s="98">
        <f t="shared" si="1"/>
        <v>0</v>
      </c>
      <c r="U52" s="73"/>
      <c r="V52" s="73"/>
      <c r="W52" s="73"/>
      <c r="X52" s="73"/>
      <c r="Y52" s="94">
        <f t="shared" si="2"/>
        <v>0</v>
      </c>
      <c r="Z52" s="73"/>
      <c r="AA52" s="42"/>
      <c r="AB52" s="42"/>
      <c r="AC52" s="75">
        <f t="shared" si="3"/>
        <v>0</v>
      </c>
      <c r="AD52" s="76">
        <f>ALLOCATION!Z52-ORIGINAL!AC52</f>
        <v>0</v>
      </c>
      <c r="AE52" s="59"/>
      <c r="AF52" s="18"/>
    </row>
    <row r="53" spans="1:32" s="22" customFormat="1" ht="15.75">
      <c r="A53" s="7" t="s">
        <v>63</v>
      </c>
      <c r="B53" s="8" t="s">
        <v>238</v>
      </c>
      <c r="C53" s="33" t="s">
        <v>190</v>
      </c>
      <c r="D53" s="42"/>
      <c r="E53" s="42"/>
      <c r="F53" s="42"/>
      <c r="G53" s="42"/>
      <c r="H53" s="42"/>
      <c r="I53" s="42"/>
      <c r="J53" s="42"/>
      <c r="K53" s="42"/>
      <c r="L53" s="53"/>
      <c r="M53" s="53"/>
      <c r="N53" s="53"/>
      <c r="O53" s="91">
        <f t="shared" si="0"/>
        <v>0</v>
      </c>
      <c r="P53" s="73"/>
      <c r="Q53" s="73"/>
      <c r="R53" s="73"/>
      <c r="S53" s="73"/>
      <c r="T53" s="98">
        <f t="shared" si="1"/>
        <v>0</v>
      </c>
      <c r="U53" s="73"/>
      <c r="V53" s="73"/>
      <c r="W53" s="73"/>
      <c r="X53" s="73"/>
      <c r="Y53" s="94">
        <f t="shared" si="2"/>
        <v>0</v>
      </c>
      <c r="Z53" s="73"/>
      <c r="AA53" s="42"/>
      <c r="AB53" s="42"/>
      <c r="AC53" s="75">
        <f t="shared" si="3"/>
        <v>0</v>
      </c>
      <c r="AD53" s="76">
        <f>ALLOCATION!Z53-ORIGINAL!AC53</f>
        <v>0</v>
      </c>
      <c r="AE53" s="59"/>
      <c r="AF53" s="18"/>
    </row>
    <row r="54" spans="1:32" s="22" customFormat="1" ht="15.75">
      <c r="A54" s="7" t="s">
        <v>64</v>
      </c>
      <c r="B54" s="8" t="s">
        <v>239</v>
      </c>
      <c r="C54" s="27" t="s">
        <v>185</v>
      </c>
      <c r="D54" s="42"/>
      <c r="E54" s="42"/>
      <c r="F54" s="42"/>
      <c r="G54" s="42"/>
      <c r="H54" s="42"/>
      <c r="I54" s="42"/>
      <c r="J54" s="42"/>
      <c r="K54" s="42"/>
      <c r="L54" s="53"/>
      <c r="M54" s="53"/>
      <c r="N54" s="53"/>
      <c r="O54" s="91">
        <f t="shared" si="0"/>
        <v>0</v>
      </c>
      <c r="P54" s="73"/>
      <c r="Q54" s="73"/>
      <c r="R54" s="73"/>
      <c r="S54" s="73"/>
      <c r="T54" s="98">
        <f t="shared" si="1"/>
        <v>0</v>
      </c>
      <c r="U54" s="73"/>
      <c r="V54" s="73"/>
      <c r="W54" s="73"/>
      <c r="X54" s="73"/>
      <c r="Y54" s="94">
        <f t="shared" si="2"/>
        <v>0</v>
      </c>
      <c r="Z54" s="73"/>
      <c r="AA54" s="42"/>
      <c r="AB54" s="42"/>
      <c r="AC54" s="75">
        <f t="shared" si="3"/>
        <v>0</v>
      </c>
      <c r="AD54" s="76">
        <f>ALLOCATION!Z54-ORIGINAL!AC54</f>
        <v>0</v>
      </c>
      <c r="AE54" s="59"/>
      <c r="AF54" s="18"/>
    </row>
    <row r="55" spans="1:32">
      <c r="A55" s="7" t="s">
        <v>65</v>
      </c>
      <c r="B55" s="8" t="s">
        <v>240</v>
      </c>
      <c r="C55" s="28" t="s">
        <v>187</v>
      </c>
      <c r="D55" s="42"/>
      <c r="E55" s="42"/>
      <c r="F55" s="42"/>
      <c r="G55" s="42"/>
      <c r="H55" s="42"/>
      <c r="I55" s="42"/>
      <c r="J55" s="42"/>
      <c r="K55" s="42"/>
      <c r="L55" s="53"/>
      <c r="M55" s="53"/>
      <c r="N55" s="53"/>
      <c r="O55" s="91">
        <f t="shared" si="0"/>
        <v>0</v>
      </c>
      <c r="P55" s="73"/>
      <c r="Q55" s="73"/>
      <c r="R55" s="73"/>
      <c r="S55" s="73"/>
      <c r="T55" s="98">
        <f t="shared" si="1"/>
        <v>0</v>
      </c>
      <c r="U55" s="73"/>
      <c r="V55" s="73"/>
      <c r="W55" s="73"/>
      <c r="X55" s="73"/>
      <c r="Y55" s="94">
        <f t="shared" si="2"/>
        <v>0</v>
      </c>
      <c r="Z55" s="73"/>
      <c r="AA55" s="42"/>
      <c r="AB55" s="42"/>
      <c r="AC55" s="75">
        <f t="shared" si="3"/>
        <v>0</v>
      </c>
      <c r="AD55" s="76">
        <f>ALLOCATION!Z55-ORIGINAL!AC55</f>
        <v>0</v>
      </c>
      <c r="AE55" s="59"/>
    </row>
    <row r="56" spans="1:32">
      <c r="A56" s="7" t="s">
        <v>66</v>
      </c>
      <c r="B56" s="8" t="s">
        <v>241</v>
      </c>
      <c r="C56" s="32" t="s">
        <v>183</v>
      </c>
      <c r="D56" s="42"/>
      <c r="E56" s="42"/>
      <c r="F56" s="42"/>
      <c r="G56" s="42"/>
      <c r="H56" s="42"/>
      <c r="I56" s="42"/>
      <c r="J56" s="42"/>
      <c r="K56" s="42"/>
      <c r="L56" s="53"/>
      <c r="M56" s="53"/>
      <c r="N56" s="53"/>
      <c r="O56" s="91">
        <f t="shared" si="0"/>
        <v>0</v>
      </c>
      <c r="P56" s="73"/>
      <c r="Q56" s="73"/>
      <c r="R56" s="73"/>
      <c r="S56" s="73"/>
      <c r="T56" s="98">
        <f t="shared" si="1"/>
        <v>0</v>
      </c>
      <c r="U56" s="73"/>
      <c r="V56" s="73"/>
      <c r="W56" s="73"/>
      <c r="X56" s="73"/>
      <c r="Y56" s="94">
        <f t="shared" si="2"/>
        <v>0</v>
      </c>
      <c r="Z56" s="73"/>
      <c r="AA56" s="42"/>
      <c r="AB56" s="42"/>
      <c r="AC56" s="75">
        <f t="shared" si="3"/>
        <v>0</v>
      </c>
      <c r="AD56" s="76">
        <f>ALLOCATION!Z56-ORIGINAL!AC56</f>
        <v>0</v>
      </c>
      <c r="AE56" s="59"/>
    </row>
    <row r="57" spans="1:32">
      <c r="A57" s="7" t="s">
        <v>67</v>
      </c>
      <c r="B57" s="8" t="s">
        <v>242</v>
      </c>
      <c r="C57" s="27" t="s">
        <v>185</v>
      </c>
      <c r="D57" s="42"/>
      <c r="E57" s="42"/>
      <c r="F57" s="42"/>
      <c r="G57" s="42"/>
      <c r="H57" s="42"/>
      <c r="I57" s="42"/>
      <c r="J57" s="42"/>
      <c r="K57" s="42"/>
      <c r="L57" s="53"/>
      <c r="M57" s="53"/>
      <c r="N57" s="53"/>
      <c r="O57" s="91">
        <f t="shared" si="0"/>
        <v>0</v>
      </c>
      <c r="P57" s="73"/>
      <c r="Q57" s="73"/>
      <c r="R57" s="73"/>
      <c r="S57" s="73"/>
      <c r="T57" s="98">
        <f t="shared" si="1"/>
        <v>0</v>
      </c>
      <c r="U57" s="73"/>
      <c r="V57" s="73"/>
      <c r="W57" s="73"/>
      <c r="X57" s="73"/>
      <c r="Y57" s="94">
        <f t="shared" si="2"/>
        <v>0</v>
      </c>
      <c r="Z57" s="73"/>
      <c r="AA57" s="42"/>
      <c r="AB57" s="42"/>
      <c r="AC57" s="75">
        <f t="shared" si="3"/>
        <v>0</v>
      </c>
      <c r="AD57" s="76">
        <f>ALLOCATION!Z57-ORIGINAL!AC57</f>
        <v>0</v>
      </c>
      <c r="AE57" s="59"/>
    </row>
    <row r="58" spans="1:32">
      <c r="A58" s="7" t="s">
        <v>68</v>
      </c>
      <c r="B58" s="8" t="s">
        <v>243</v>
      </c>
      <c r="C58" s="33" t="s">
        <v>190</v>
      </c>
      <c r="D58" s="42"/>
      <c r="E58" s="42"/>
      <c r="F58" s="42"/>
      <c r="G58" s="42"/>
      <c r="H58" s="42"/>
      <c r="I58" s="42"/>
      <c r="J58" s="42"/>
      <c r="K58" s="42"/>
      <c r="L58" s="53"/>
      <c r="M58" s="53"/>
      <c r="N58" s="53"/>
      <c r="O58" s="91">
        <f t="shared" si="0"/>
        <v>0</v>
      </c>
      <c r="P58" s="73"/>
      <c r="Q58" s="73"/>
      <c r="R58" s="73"/>
      <c r="S58" s="73"/>
      <c r="T58" s="98">
        <f t="shared" si="1"/>
        <v>0</v>
      </c>
      <c r="U58" s="73"/>
      <c r="V58" s="73"/>
      <c r="W58" s="73"/>
      <c r="X58" s="73"/>
      <c r="Y58" s="94">
        <f t="shared" si="2"/>
        <v>0</v>
      </c>
      <c r="Z58" s="73"/>
      <c r="AA58" s="42"/>
      <c r="AB58" s="42"/>
      <c r="AC58" s="75">
        <f t="shared" si="3"/>
        <v>0</v>
      </c>
      <c r="AD58" s="76">
        <f>ALLOCATION!Z58-ORIGINAL!AC58</f>
        <v>0</v>
      </c>
      <c r="AE58" s="59"/>
    </row>
    <row r="59" spans="1:32">
      <c r="A59" s="7" t="s">
        <v>433</v>
      </c>
      <c r="B59" s="8" t="s">
        <v>432</v>
      </c>
      <c r="C59" s="28" t="s">
        <v>187</v>
      </c>
      <c r="D59" s="42"/>
      <c r="E59" s="42"/>
      <c r="F59" s="42"/>
      <c r="G59" s="42"/>
      <c r="H59" s="42"/>
      <c r="I59" s="42"/>
      <c r="J59" s="42"/>
      <c r="K59" s="42"/>
      <c r="L59" s="53"/>
      <c r="M59" s="53"/>
      <c r="N59" s="53"/>
      <c r="O59" s="91">
        <f t="shared" si="0"/>
        <v>0</v>
      </c>
      <c r="P59" s="73"/>
      <c r="Q59" s="73"/>
      <c r="R59" s="73"/>
      <c r="S59" s="73"/>
      <c r="T59" s="98">
        <f t="shared" si="1"/>
        <v>0</v>
      </c>
      <c r="U59" s="73"/>
      <c r="V59" s="73"/>
      <c r="W59" s="73"/>
      <c r="X59" s="73"/>
      <c r="Y59" s="94">
        <f t="shared" si="2"/>
        <v>0</v>
      </c>
      <c r="Z59" s="73"/>
      <c r="AA59" s="42"/>
      <c r="AB59" s="42"/>
      <c r="AC59" s="75">
        <f t="shared" si="3"/>
        <v>0</v>
      </c>
      <c r="AD59" s="76">
        <f>ALLOCATION!Z59-ORIGINAL!AC59</f>
        <v>0</v>
      </c>
      <c r="AE59" s="59"/>
    </row>
    <row r="60" spans="1:32">
      <c r="A60" s="7" t="s">
        <v>69</v>
      </c>
      <c r="B60" s="8" t="s">
        <v>244</v>
      </c>
      <c r="C60" s="33" t="s">
        <v>190</v>
      </c>
      <c r="D60" s="42"/>
      <c r="E60" s="42"/>
      <c r="F60" s="42"/>
      <c r="G60" s="42"/>
      <c r="H60" s="42"/>
      <c r="I60" s="42"/>
      <c r="J60" s="42"/>
      <c r="K60" s="42"/>
      <c r="L60" s="53"/>
      <c r="M60" s="53"/>
      <c r="N60" s="53"/>
      <c r="O60" s="91">
        <f t="shared" si="0"/>
        <v>0</v>
      </c>
      <c r="P60" s="73"/>
      <c r="Q60" s="73"/>
      <c r="R60" s="73"/>
      <c r="S60" s="73"/>
      <c r="T60" s="98">
        <f t="shared" si="1"/>
        <v>0</v>
      </c>
      <c r="U60" s="73"/>
      <c r="V60" s="73"/>
      <c r="W60" s="73"/>
      <c r="X60" s="73"/>
      <c r="Y60" s="94">
        <f t="shared" si="2"/>
        <v>0</v>
      </c>
      <c r="Z60" s="73"/>
      <c r="AA60" s="42"/>
      <c r="AB60" s="42"/>
      <c r="AC60" s="75">
        <f t="shared" si="3"/>
        <v>0</v>
      </c>
      <c r="AD60" s="76">
        <f>ALLOCATION!Z60-ORIGINAL!AC60</f>
        <v>293070</v>
      </c>
      <c r="AE60" s="59"/>
    </row>
    <row r="61" spans="1:32">
      <c r="A61" s="7" t="s">
        <v>70</v>
      </c>
      <c r="B61" s="8" t="s">
        <v>245</v>
      </c>
      <c r="C61" s="34" t="s">
        <v>216</v>
      </c>
      <c r="D61" s="42"/>
      <c r="E61" s="42"/>
      <c r="F61" s="42"/>
      <c r="G61" s="42"/>
      <c r="H61" s="42"/>
      <c r="I61" s="42"/>
      <c r="J61" s="42"/>
      <c r="K61" s="42"/>
      <c r="L61" s="53"/>
      <c r="M61" s="53"/>
      <c r="N61" s="53"/>
      <c r="O61" s="91">
        <f t="shared" si="0"/>
        <v>0</v>
      </c>
      <c r="P61" s="73"/>
      <c r="Q61" s="73"/>
      <c r="R61" s="73"/>
      <c r="S61" s="73"/>
      <c r="T61" s="98">
        <f t="shared" si="1"/>
        <v>0</v>
      </c>
      <c r="U61" s="73"/>
      <c r="V61" s="73"/>
      <c r="W61" s="73"/>
      <c r="X61" s="73"/>
      <c r="Y61" s="94">
        <f t="shared" si="2"/>
        <v>0</v>
      </c>
      <c r="Z61" s="73"/>
      <c r="AA61" s="42"/>
      <c r="AB61" s="42"/>
      <c r="AC61" s="75">
        <f t="shared" si="3"/>
        <v>0</v>
      </c>
      <c r="AD61" s="76">
        <f>ALLOCATION!Z61-ORIGINAL!AC61</f>
        <v>0</v>
      </c>
      <c r="AE61" s="59"/>
    </row>
    <row r="62" spans="1:32">
      <c r="A62" s="7" t="s">
        <v>71</v>
      </c>
      <c r="B62" s="8" t="s">
        <v>246</v>
      </c>
      <c r="C62" s="26" t="s">
        <v>181</v>
      </c>
      <c r="D62" s="42"/>
      <c r="E62" s="42"/>
      <c r="F62" s="42"/>
      <c r="G62" s="42"/>
      <c r="H62" s="42"/>
      <c r="I62" s="42"/>
      <c r="J62" s="42"/>
      <c r="K62" s="42"/>
      <c r="L62" s="53"/>
      <c r="M62" s="53"/>
      <c r="N62" s="53"/>
      <c r="O62" s="91">
        <f t="shared" si="0"/>
        <v>0</v>
      </c>
      <c r="P62" s="73"/>
      <c r="Q62" s="73"/>
      <c r="R62" s="73"/>
      <c r="S62" s="73"/>
      <c r="T62" s="98">
        <f t="shared" si="1"/>
        <v>0</v>
      </c>
      <c r="U62" s="73"/>
      <c r="V62" s="73"/>
      <c r="W62" s="73"/>
      <c r="X62" s="73"/>
      <c r="Y62" s="94">
        <f t="shared" si="2"/>
        <v>0</v>
      </c>
      <c r="Z62" s="73"/>
      <c r="AA62" s="42"/>
      <c r="AB62" s="42"/>
      <c r="AC62" s="75">
        <f t="shared" si="3"/>
        <v>0</v>
      </c>
      <c r="AD62" s="76">
        <f>ALLOCATION!Z62-ORIGINAL!AC62</f>
        <v>0</v>
      </c>
      <c r="AE62" s="59"/>
    </row>
    <row r="63" spans="1:32">
      <c r="A63" s="7" t="s">
        <v>72</v>
      </c>
      <c r="B63" s="8" t="s">
        <v>247</v>
      </c>
      <c r="C63" s="27" t="s">
        <v>185</v>
      </c>
      <c r="D63" s="42"/>
      <c r="E63" s="42"/>
      <c r="F63" s="42"/>
      <c r="G63" s="42"/>
      <c r="H63" s="42"/>
      <c r="I63" s="42"/>
      <c r="J63" s="42"/>
      <c r="K63" s="42"/>
      <c r="L63" s="53"/>
      <c r="M63" s="53"/>
      <c r="N63" s="53"/>
      <c r="O63" s="91">
        <f t="shared" si="0"/>
        <v>0</v>
      </c>
      <c r="P63" s="73"/>
      <c r="Q63" s="73"/>
      <c r="R63" s="73"/>
      <c r="S63" s="73"/>
      <c r="T63" s="98">
        <f t="shared" si="1"/>
        <v>0</v>
      </c>
      <c r="U63" s="73"/>
      <c r="V63" s="73"/>
      <c r="W63" s="73"/>
      <c r="X63" s="73"/>
      <c r="Y63" s="94">
        <f t="shared" si="2"/>
        <v>0</v>
      </c>
      <c r="Z63" s="73"/>
      <c r="AA63" s="42"/>
      <c r="AB63" s="42"/>
      <c r="AC63" s="75">
        <f t="shared" si="3"/>
        <v>0</v>
      </c>
      <c r="AD63" s="76">
        <f>ALLOCATION!Z63-ORIGINAL!AC63</f>
        <v>0</v>
      </c>
      <c r="AE63" s="59"/>
    </row>
    <row r="64" spans="1:32">
      <c r="A64" s="7" t="s">
        <v>73</v>
      </c>
      <c r="B64" s="8" t="s">
        <v>248</v>
      </c>
      <c r="C64" s="28" t="s">
        <v>187</v>
      </c>
      <c r="D64" s="42"/>
      <c r="E64" s="42"/>
      <c r="F64" s="42"/>
      <c r="G64" s="42"/>
      <c r="H64" s="42"/>
      <c r="I64" s="42"/>
      <c r="J64" s="42"/>
      <c r="K64" s="42"/>
      <c r="L64" s="53"/>
      <c r="M64" s="53"/>
      <c r="N64" s="53"/>
      <c r="O64" s="91">
        <f t="shared" si="0"/>
        <v>0</v>
      </c>
      <c r="P64" s="73"/>
      <c r="Q64" s="73"/>
      <c r="R64" s="73"/>
      <c r="S64" s="73"/>
      <c r="T64" s="98">
        <f t="shared" si="1"/>
        <v>0</v>
      </c>
      <c r="U64" s="73"/>
      <c r="V64" s="73"/>
      <c r="W64" s="73"/>
      <c r="X64" s="73"/>
      <c r="Y64" s="94">
        <f t="shared" si="2"/>
        <v>0</v>
      </c>
      <c r="Z64" s="73"/>
      <c r="AA64" s="42"/>
      <c r="AB64" s="42"/>
      <c r="AC64" s="75">
        <f t="shared" si="3"/>
        <v>0</v>
      </c>
      <c r="AD64" s="76">
        <f>ALLOCATION!Z64-ORIGINAL!AC64</f>
        <v>0</v>
      </c>
      <c r="AE64" s="59"/>
    </row>
    <row r="65" spans="1:32">
      <c r="A65" s="7" t="s">
        <v>74</v>
      </c>
      <c r="B65" s="8" t="s">
        <v>249</v>
      </c>
      <c r="C65" s="33" t="s">
        <v>190</v>
      </c>
      <c r="D65" s="42"/>
      <c r="E65" s="42"/>
      <c r="F65" s="42"/>
      <c r="G65" s="42"/>
      <c r="H65" s="42"/>
      <c r="I65" s="42"/>
      <c r="J65" s="42"/>
      <c r="K65" s="42"/>
      <c r="L65" s="53"/>
      <c r="M65" s="53"/>
      <c r="N65" s="53"/>
      <c r="O65" s="91">
        <f t="shared" si="0"/>
        <v>0</v>
      </c>
      <c r="P65" s="73"/>
      <c r="Q65" s="73"/>
      <c r="R65" s="73"/>
      <c r="S65" s="73"/>
      <c r="T65" s="98">
        <f t="shared" si="1"/>
        <v>0</v>
      </c>
      <c r="U65" s="73"/>
      <c r="V65" s="73"/>
      <c r="W65" s="73"/>
      <c r="X65" s="73"/>
      <c r="Y65" s="94">
        <f t="shared" si="2"/>
        <v>0</v>
      </c>
      <c r="Z65" s="73"/>
      <c r="AA65" s="42"/>
      <c r="AB65" s="42"/>
      <c r="AC65" s="75">
        <f t="shared" si="3"/>
        <v>0</v>
      </c>
      <c r="AD65" s="76">
        <f>ALLOCATION!Z65-ORIGINAL!AC65</f>
        <v>0</v>
      </c>
      <c r="AE65" s="59"/>
    </row>
    <row r="66" spans="1:32">
      <c r="A66" s="7" t="s">
        <v>75</v>
      </c>
      <c r="B66" s="8" t="s">
        <v>250</v>
      </c>
      <c r="C66" s="27" t="s">
        <v>185</v>
      </c>
      <c r="D66" s="42"/>
      <c r="E66" s="42"/>
      <c r="F66" s="42"/>
      <c r="G66" s="42"/>
      <c r="H66" s="42"/>
      <c r="I66" s="42"/>
      <c r="J66" s="42"/>
      <c r="K66" s="42"/>
      <c r="L66" s="53"/>
      <c r="M66" s="53"/>
      <c r="N66" s="53"/>
      <c r="O66" s="91">
        <f t="shared" si="0"/>
        <v>0</v>
      </c>
      <c r="P66" s="73"/>
      <c r="Q66" s="73"/>
      <c r="R66" s="73"/>
      <c r="S66" s="73"/>
      <c r="T66" s="98">
        <f t="shared" si="1"/>
        <v>0</v>
      </c>
      <c r="U66" s="73"/>
      <c r="V66" s="73"/>
      <c r="W66" s="73"/>
      <c r="X66" s="73"/>
      <c r="Y66" s="94">
        <f t="shared" si="2"/>
        <v>0</v>
      </c>
      <c r="Z66" s="73"/>
      <c r="AA66" s="42"/>
      <c r="AB66" s="42"/>
      <c r="AC66" s="75">
        <f t="shared" ref="AC66:AC97" si="4">SUM(D65:K65)+O66+T66+SUM(Y66:AB66)</f>
        <v>0</v>
      </c>
      <c r="AD66" s="76">
        <f>ALLOCATION!Z66-ORIGINAL!AC66</f>
        <v>0</v>
      </c>
      <c r="AE66" s="59"/>
    </row>
    <row r="67" spans="1:32">
      <c r="A67" s="7" t="s">
        <v>76</v>
      </c>
      <c r="B67" s="8" t="s">
        <v>251</v>
      </c>
      <c r="C67" s="27" t="s">
        <v>185</v>
      </c>
      <c r="D67" s="42"/>
      <c r="E67" s="42"/>
      <c r="F67" s="42"/>
      <c r="G67" s="42"/>
      <c r="H67" s="42"/>
      <c r="I67" s="42"/>
      <c r="J67" s="42"/>
      <c r="K67" s="42"/>
      <c r="L67" s="53"/>
      <c r="M67" s="53"/>
      <c r="N67" s="53"/>
      <c r="O67" s="91">
        <f t="shared" ref="O67:O130" si="5">SUM(L67:N67)</f>
        <v>0</v>
      </c>
      <c r="P67" s="73"/>
      <c r="Q67" s="73"/>
      <c r="R67" s="73"/>
      <c r="S67" s="73"/>
      <c r="T67" s="98">
        <f t="shared" si="1"/>
        <v>0</v>
      </c>
      <c r="U67" s="73"/>
      <c r="V67" s="73"/>
      <c r="W67" s="73"/>
      <c r="X67" s="73"/>
      <c r="Y67" s="94">
        <f t="shared" si="2"/>
        <v>0</v>
      </c>
      <c r="Z67" s="73"/>
      <c r="AA67" s="42"/>
      <c r="AB67" s="42"/>
      <c r="AC67" s="75">
        <f t="shared" si="4"/>
        <v>0</v>
      </c>
      <c r="AD67" s="76">
        <f>ALLOCATION!Z67-ORIGINAL!AC67</f>
        <v>329604</v>
      </c>
      <c r="AE67" s="59"/>
    </row>
    <row r="68" spans="1:32">
      <c r="A68" s="7" t="s">
        <v>77</v>
      </c>
      <c r="B68" s="8" t="s">
        <v>252</v>
      </c>
      <c r="C68" s="26" t="s">
        <v>181</v>
      </c>
      <c r="D68" s="42"/>
      <c r="E68" s="42"/>
      <c r="F68" s="42"/>
      <c r="G68" s="42"/>
      <c r="H68" s="42"/>
      <c r="I68" s="42"/>
      <c r="J68" s="42"/>
      <c r="K68" s="42"/>
      <c r="L68" s="53"/>
      <c r="M68" s="53"/>
      <c r="N68" s="53"/>
      <c r="O68" s="91">
        <f t="shared" si="5"/>
        <v>0</v>
      </c>
      <c r="P68" s="73"/>
      <c r="Q68" s="73"/>
      <c r="R68" s="73"/>
      <c r="S68" s="73"/>
      <c r="T68" s="98">
        <f t="shared" ref="T68:T131" si="6">SUM(P68:S68)</f>
        <v>0</v>
      </c>
      <c r="U68" s="73"/>
      <c r="V68" s="73"/>
      <c r="W68" s="73"/>
      <c r="X68" s="73"/>
      <c r="Y68" s="94">
        <f t="shared" ref="Y68:Y131" si="7">SUM(U68:X68)</f>
        <v>0</v>
      </c>
      <c r="Z68" s="73"/>
      <c r="AA68" s="42"/>
      <c r="AB68" s="42"/>
      <c r="AC68" s="75">
        <f t="shared" si="4"/>
        <v>0</v>
      </c>
      <c r="AD68" s="76">
        <f>ALLOCATION!Z68-ORIGINAL!AC68</f>
        <v>0</v>
      </c>
      <c r="AE68" s="59"/>
    </row>
    <row r="69" spans="1:32">
      <c r="A69" s="7" t="s">
        <v>78</v>
      </c>
      <c r="B69" s="8" t="s">
        <v>253</v>
      </c>
      <c r="C69" s="33" t="s">
        <v>190</v>
      </c>
      <c r="D69" s="42"/>
      <c r="E69" s="42"/>
      <c r="F69" s="42"/>
      <c r="G69" s="42"/>
      <c r="H69" s="42"/>
      <c r="I69" s="42"/>
      <c r="J69" s="42"/>
      <c r="K69" s="42"/>
      <c r="L69" s="53"/>
      <c r="M69" s="53"/>
      <c r="N69" s="53"/>
      <c r="O69" s="91">
        <f t="shared" si="5"/>
        <v>0</v>
      </c>
      <c r="P69" s="73"/>
      <c r="Q69" s="73"/>
      <c r="R69" s="73"/>
      <c r="S69" s="73"/>
      <c r="T69" s="98">
        <f t="shared" si="6"/>
        <v>0</v>
      </c>
      <c r="U69" s="73"/>
      <c r="V69" s="73"/>
      <c r="W69" s="73"/>
      <c r="X69" s="73"/>
      <c r="Y69" s="94">
        <f t="shared" si="7"/>
        <v>0</v>
      </c>
      <c r="Z69" s="73"/>
      <c r="AA69" s="42"/>
      <c r="AB69" s="42"/>
      <c r="AC69" s="75">
        <f t="shared" si="4"/>
        <v>0</v>
      </c>
      <c r="AD69" s="76">
        <f>ALLOCATION!Z69-ORIGINAL!AC69</f>
        <v>0</v>
      </c>
      <c r="AE69" s="59"/>
    </row>
    <row r="70" spans="1:32">
      <c r="A70" s="7" t="s">
        <v>79</v>
      </c>
      <c r="B70" s="8" t="s">
        <v>254</v>
      </c>
      <c r="C70" s="28" t="s">
        <v>187</v>
      </c>
      <c r="D70" s="42"/>
      <c r="E70" s="42"/>
      <c r="F70" s="42"/>
      <c r="G70" s="42"/>
      <c r="H70" s="42"/>
      <c r="I70" s="42"/>
      <c r="J70" s="42"/>
      <c r="K70" s="42"/>
      <c r="L70" s="53"/>
      <c r="M70" s="53"/>
      <c r="N70" s="53"/>
      <c r="O70" s="91">
        <f t="shared" si="5"/>
        <v>0</v>
      </c>
      <c r="P70" s="73"/>
      <c r="Q70" s="73"/>
      <c r="R70" s="73"/>
      <c r="S70" s="73"/>
      <c r="T70" s="98">
        <f t="shared" si="6"/>
        <v>0</v>
      </c>
      <c r="U70" s="73"/>
      <c r="V70" s="73"/>
      <c r="W70" s="73"/>
      <c r="X70" s="73"/>
      <c r="Y70" s="94">
        <f t="shared" si="7"/>
        <v>0</v>
      </c>
      <c r="Z70" s="73"/>
      <c r="AA70" s="42"/>
      <c r="AB70" s="42"/>
      <c r="AC70" s="75">
        <f t="shared" si="4"/>
        <v>0</v>
      </c>
      <c r="AD70" s="76">
        <f>ALLOCATION!Z70-ORIGINAL!AC70</f>
        <v>0</v>
      </c>
      <c r="AE70" s="59"/>
    </row>
    <row r="71" spans="1:32">
      <c r="A71" s="7" t="s">
        <v>80</v>
      </c>
      <c r="B71" s="8" t="s">
        <v>255</v>
      </c>
      <c r="C71" s="26" t="s">
        <v>181</v>
      </c>
      <c r="D71" s="42"/>
      <c r="E71" s="42"/>
      <c r="F71" s="42"/>
      <c r="G71" s="42"/>
      <c r="H71" s="42"/>
      <c r="I71" s="42"/>
      <c r="J71" s="42"/>
      <c r="K71" s="42"/>
      <c r="L71" s="53"/>
      <c r="M71" s="53"/>
      <c r="N71" s="53"/>
      <c r="O71" s="91">
        <f t="shared" si="5"/>
        <v>0</v>
      </c>
      <c r="P71" s="73"/>
      <c r="Q71" s="73"/>
      <c r="R71" s="73"/>
      <c r="S71" s="73"/>
      <c r="T71" s="98">
        <f t="shared" si="6"/>
        <v>0</v>
      </c>
      <c r="U71" s="73"/>
      <c r="V71" s="73"/>
      <c r="W71" s="73"/>
      <c r="X71" s="73"/>
      <c r="Y71" s="94">
        <f t="shared" si="7"/>
        <v>0</v>
      </c>
      <c r="Z71" s="73"/>
      <c r="AA71" s="42"/>
      <c r="AB71" s="42"/>
      <c r="AC71" s="75">
        <f t="shared" si="4"/>
        <v>0</v>
      </c>
      <c r="AD71" s="76">
        <f>ALLOCATION!Z71-ORIGINAL!AC71</f>
        <v>0</v>
      </c>
      <c r="AE71" s="59"/>
    </row>
    <row r="72" spans="1:32">
      <c r="A72" s="7" t="s">
        <v>81</v>
      </c>
      <c r="B72" s="8" t="s">
        <v>256</v>
      </c>
      <c r="C72" s="29" t="s">
        <v>201</v>
      </c>
      <c r="D72" s="42"/>
      <c r="E72" s="42"/>
      <c r="F72" s="42"/>
      <c r="G72" s="42"/>
      <c r="H72" s="42"/>
      <c r="I72" s="42"/>
      <c r="J72" s="42"/>
      <c r="K72" s="42"/>
      <c r="L72" s="53"/>
      <c r="M72" s="53"/>
      <c r="N72" s="53"/>
      <c r="O72" s="91">
        <f t="shared" si="5"/>
        <v>0</v>
      </c>
      <c r="P72" s="73"/>
      <c r="Q72" s="73"/>
      <c r="R72" s="73"/>
      <c r="S72" s="73"/>
      <c r="T72" s="98">
        <f t="shared" si="6"/>
        <v>0</v>
      </c>
      <c r="U72" s="73"/>
      <c r="V72" s="73"/>
      <c r="W72" s="73"/>
      <c r="X72" s="73"/>
      <c r="Y72" s="94">
        <f t="shared" si="7"/>
        <v>0</v>
      </c>
      <c r="Z72" s="73"/>
      <c r="AA72" s="42"/>
      <c r="AB72" s="42"/>
      <c r="AC72" s="75">
        <f t="shared" si="4"/>
        <v>0</v>
      </c>
      <c r="AD72" s="76">
        <f>ALLOCATION!Z72-ORIGINAL!AC72</f>
        <v>0</v>
      </c>
      <c r="AE72" s="59"/>
    </row>
    <row r="73" spans="1:32">
      <c r="A73" s="7" t="s">
        <v>82</v>
      </c>
      <c r="B73" s="8" t="s">
        <v>257</v>
      </c>
      <c r="C73" s="34" t="s">
        <v>216</v>
      </c>
      <c r="D73" s="42"/>
      <c r="E73" s="42"/>
      <c r="F73" s="42"/>
      <c r="G73" s="42"/>
      <c r="H73" s="42"/>
      <c r="I73" s="42"/>
      <c r="J73" s="42"/>
      <c r="K73" s="42"/>
      <c r="L73" s="53"/>
      <c r="M73" s="53"/>
      <c r="N73" s="53"/>
      <c r="O73" s="91">
        <f t="shared" si="5"/>
        <v>0</v>
      </c>
      <c r="P73" s="73"/>
      <c r="Q73" s="73"/>
      <c r="R73" s="73"/>
      <c r="S73" s="73"/>
      <c r="T73" s="98">
        <f t="shared" si="6"/>
        <v>0</v>
      </c>
      <c r="U73" s="73"/>
      <c r="V73" s="73"/>
      <c r="W73" s="73"/>
      <c r="X73" s="73"/>
      <c r="Y73" s="94">
        <f t="shared" si="7"/>
        <v>0</v>
      </c>
      <c r="Z73" s="73"/>
      <c r="AA73" s="42"/>
      <c r="AB73" s="42"/>
      <c r="AC73" s="75">
        <f t="shared" si="4"/>
        <v>0</v>
      </c>
      <c r="AD73" s="76">
        <f>ALLOCATION!Z73-ORIGINAL!AC73</f>
        <v>0</v>
      </c>
      <c r="AE73" s="59"/>
    </row>
    <row r="74" spans="1:32">
      <c r="A74" s="7" t="s">
        <v>83</v>
      </c>
      <c r="B74" s="8" t="s">
        <v>258</v>
      </c>
      <c r="C74" s="33" t="s">
        <v>190</v>
      </c>
      <c r="D74" s="42"/>
      <c r="E74" s="42"/>
      <c r="F74" s="42"/>
      <c r="G74" s="42"/>
      <c r="H74" s="42"/>
      <c r="I74" s="42"/>
      <c r="J74" s="42"/>
      <c r="K74" s="42"/>
      <c r="L74" s="53"/>
      <c r="M74" s="53"/>
      <c r="N74" s="53"/>
      <c r="O74" s="91">
        <f t="shared" si="5"/>
        <v>0</v>
      </c>
      <c r="P74" s="73"/>
      <c r="Q74" s="73"/>
      <c r="R74" s="73"/>
      <c r="S74" s="73"/>
      <c r="T74" s="98">
        <f t="shared" si="6"/>
        <v>0</v>
      </c>
      <c r="U74" s="73"/>
      <c r="V74" s="73"/>
      <c r="W74" s="73"/>
      <c r="X74" s="73"/>
      <c r="Y74" s="94">
        <f t="shared" si="7"/>
        <v>0</v>
      </c>
      <c r="Z74" s="73"/>
      <c r="AA74" s="42"/>
      <c r="AB74" s="42"/>
      <c r="AC74" s="75">
        <f t="shared" si="4"/>
        <v>0</v>
      </c>
      <c r="AD74" s="76">
        <f>ALLOCATION!Z74-ORIGINAL!AC74</f>
        <v>0</v>
      </c>
      <c r="AE74" s="59"/>
    </row>
    <row r="75" spans="1:32">
      <c r="A75" s="7" t="s">
        <v>84</v>
      </c>
      <c r="B75" s="8" t="s">
        <v>259</v>
      </c>
      <c r="C75" s="34" t="s">
        <v>216</v>
      </c>
      <c r="D75" s="42"/>
      <c r="E75" s="42"/>
      <c r="F75" s="42"/>
      <c r="G75" s="42"/>
      <c r="H75" s="42"/>
      <c r="I75" s="42"/>
      <c r="J75" s="42"/>
      <c r="K75" s="42"/>
      <c r="L75" s="53"/>
      <c r="M75" s="53"/>
      <c r="N75" s="53"/>
      <c r="O75" s="91">
        <f t="shared" si="5"/>
        <v>0</v>
      </c>
      <c r="P75" s="73"/>
      <c r="Q75" s="73"/>
      <c r="R75" s="73"/>
      <c r="S75" s="73"/>
      <c r="T75" s="98">
        <f t="shared" si="6"/>
        <v>0</v>
      </c>
      <c r="U75" s="73"/>
      <c r="V75" s="73"/>
      <c r="W75" s="73"/>
      <c r="X75" s="73"/>
      <c r="Y75" s="94">
        <f t="shared" si="7"/>
        <v>0</v>
      </c>
      <c r="Z75" s="73"/>
      <c r="AA75" s="42"/>
      <c r="AB75" s="42"/>
      <c r="AC75" s="75">
        <f t="shared" si="4"/>
        <v>0</v>
      </c>
      <c r="AD75" s="76">
        <f>ALLOCATION!Z75-ORIGINAL!AC75</f>
        <v>0</v>
      </c>
      <c r="AE75" s="59"/>
    </row>
    <row r="76" spans="1:32">
      <c r="A76" s="7" t="s">
        <v>85</v>
      </c>
      <c r="B76" s="8" t="s">
        <v>260</v>
      </c>
      <c r="C76" s="26" t="s">
        <v>181</v>
      </c>
      <c r="D76" s="42"/>
      <c r="E76" s="42"/>
      <c r="F76" s="42"/>
      <c r="G76" s="42"/>
      <c r="H76" s="42"/>
      <c r="I76" s="42"/>
      <c r="J76" s="42"/>
      <c r="K76" s="42"/>
      <c r="L76" s="53"/>
      <c r="M76" s="53"/>
      <c r="N76" s="53"/>
      <c r="O76" s="91">
        <f t="shared" si="5"/>
        <v>0</v>
      </c>
      <c r="P76" s="73"/>
      <c r="Q76" s="73"/>
      <c r="R76" s="73"/>
      <c r="S76" s="73"/>
      <c r="T76" s="98">
        <f t="shared" si="6"/>
        <v>0</v>
      </c>
      <c r="U76" s="73"/>
      <c r="V76" s="73"/>
      <c r="W76" s="73"/>
      <c r="X76" s="73"/>
      <c r="Y76" s="94">
        <f t="shared" si="7"/>
        <v>0</v>
      </c>
      <c r="Z76" s="73"/>
      <c r="AA76" s="42"/>
      <c r="AB76" s="42"/>
      <c r="AC76" s="75">
        <f t="shared" si="4"/>
        <v>0</v>
      </c>
      <c r="AD76" s="76">
        <f>ALLOCATION!Z76-ORIGINAL!AC76</f>
        <v>0</v>
      </c>
      <c r="AE76" s="59"/>
    </row>
    <row r="77" spans="1:32">
      <c r="A77" s="7" t="s">
        <v>86</v>
      </c>
      <c r="B77" s="8" t="s">
        <v>261</v>
      </c>
      <c r="C77" s="27" t="s">
        <v>185</v>
      </c>
      <c r="D77" s="42"/>
      <c r="E77" s="42"/>
      <c r="F77" s="42"/>
      <c r="G77" s="42"/>
      <c r="H77" s="42"/>
      <c r="I77" s="42"/>
      <c r="J77" s="42"/>
      <c r="K77" s="42"/>
      <c r="L77" s="53"/>
      <c r="M77" s="53"/>
      <c r="N77" s="53"/>
      <c r="O77" s="91">
        <f t="shared" si="5"/>
        <v>0</v>
      </c>
      <c r="P77" s="73"/>
      <c r="Q77" s="73"/>
      <c r="R77" s="73"/>
      <c r="S77" s="73"/>
      <c r="T77" s="98">
        <f t="shared" si="6"/>
        <v>0</v>
      </c>
      <c r="U77" s="73"/>
      <c r="V77" s="73"/>
      <c r="W77" s="73"/>
      <c r="X77" s="73"/>
      <c r="Y77" s="94">
        <f t="shared" si="7"/>
        <v>0</v>
      </c>
      <c r="Z77" s="73"/>
      <c r="AA77" s="42"/>
      <c r="AB77" s="42"/>
      <c r="AC77" s="75">
        <f t="shared" si="4"/>
        <v>0</v>
      </c>
      <c r="AD77" s="76">
        <f>ALLOCATION!Z77-ORIGINAL!AC77</f>
        <v>0</v>
      </c>
      <c r="AE77" s="59"/>
    </row>
    <row r="78" spans="1:32">
      <c r="A78" s="24" t="s">
        <v>87</v>
      </c>
      <c r="B78" s="8" t="s">
        <v>262</v>
      </c>
      <c r="C78" s="32" t="s">
        <v>183</v>
      </c>
      <c r="D78" s="42"/>
      <c r="E78" s="42"/>
      <c r="F78" s="42"/>
      <c r="G78" s="42"/>
      <c r="H78" s="42"/>
      <c r="I78" s="42"/>
      <c r="J78" s="42"/>
      <c r="K78" s="42"/>
      <c r="L78" s="53"/>
      <c r="M78" s="53"/>
      <c r="N78" s="53"/>
      <c r="O78" s="91">
        <f t="shared" si="5"/>
        <v>0</v>
      </c>
      <c r="P78" s="73"/>
      <c r="Q78" s="73"/>
      <c r="R78" s="73"/>
      <c r="S78" s="73"/>
      <c r="T78" s="98">
        <f t="shared" si="6"/>
        <v>0</v>
      </c>
      <c r="U78" s="73"/>
      <c r="V78" s="73"/>
      <c r="W78" s="73"/>
      <c r="X78" s="73"/>
      <c r="Y78" s="94">
        <f t="shared" si="7"/>
        <v>0</v>
      </c>
      <c r="Z78" s="73"/>
      <c r="AA78" s="42"/>
      <c r="AB78" s="42"/>
      <c r="AC78" s="75">
        <f t="shared" si="4"/>
        <v>0</v>
      </c>
      <c r="AD78" s="76">
        <f>ALLOCATION!Z78-ORIGINAL!AC78</f>
        <v>0</v>
      </c>
      <c r="AE78" s="59"/>
    </row>
    <row r="79" spans="1:32" ht="15.75">
      <c r="A79" s="7" t="s">
        <v>88</v>
      </c>
      <c r="B79" s="8" t="s">
        <v>263</v>
      </c>
      <c r="C79" s="26" t="s">
        <v>181</v>
      </c>
      <c r="D79" s="42"/>
      <c r="E79" s="42"/>
      <c r="F79" s="42"/>
      <c r="G79" s="42"/>
      <c r="H79" s="42"/>
      <c r="I79" s="42"/>
      <c r="J79" s="42"/>
      <c r="K79" s="42"/>
      <c r="L79" s="53"/>
      <c r="M79" s="53"/>
      <c r="N79" s="53"/>
      <c r="O79" s="91">
        <f t="shared" si="5"/>
        <v>0</v>
      </c>
      <c r="P79" s="73"/>
      <c r="Q79" s="73"/>
      <c r="R79" s="73"/>
      <c r="S79" s="73"/>
      <c r="T79" s="98">
        <f t="shared" si="6"/>
        <v>0</v>
      </c>
      <c r="U79" s="73"/>
      <c r="V79" s="73"/>
      <c r="W79" s="73"/>
      <c r="X79" s="73"/>
      <c r="Y79" s="94">
        <f t="shared" si="7"/>
        <v>0</v>
      </c>
      <c r="Z79" s="73"/>
      <c r="AA79" s="42"/>
      <c r="AB79" s="42"/>
      <c r="AC79" s="75">
        <f t="shared" si="4"/>
        <v>0</v>
      </c>
      <c r="AD79" s="76">
        <f>ALLOCATION!Z79-ORIGINAL!AC79</f>
        <v>0</v>
      </c>
      <c r="AE79" s="59"/>
      <c r="AF79" s="22"/>
    </row>
    <row r="80" spans="1:32" ht="15.75">
      <c r="A80" s="7" t="s">
        <v>89</v>
      </c>
      <c r="B80" s="8" t="s">
        <v>264</v>
      </c>
      <c r="C80" s="33" t="s">
        <v>190</v>
      </c>
      <c r="D80" s="42"/>
      <c r="E80" s="42"/>
      <c r="F80" s="42"/>
      <c r="G80" s="42"/>
      <c r="H80" s="42"/>
      <c r="I80" s="42"/>
      <c r="J80" s="42"/>
      <c r="K80" s="42"/>
      <c r="L80" s="53"/>
      <c r="M80" s="53"/>
      <c r="N80" s="53"/>
      <c r="O80" s="91">
        <f t="shared" si="5"/>
        <v>0</v>
      </c>
      <c r="P80" s="73"/>
      <c r="Q80" s="73"/>
      <c r="R80" s="73"/>
      <c r="S80" s="73"/>
      <c r="T80" s="98">
        <f t="shared" si="6"/>
        <v>0</v>
      </c>
      <c r="U80" s="73"/>
      <c r="V80" s="73"/>
      <c r="W80" s="73"/>
      <c r="X80" s="73"/>
      <c r="Y80" s="94">
        <f t="shared" si="7"/>
        <v>0</v>
      </c>
      <c r="Z80" s="73"/>
      <c r="AA80" s="42"/>
      <c r="AB80" s="42"/>
      <c r="AC80" s="75">
        <f t="shared" si="4"/>
        <v>0</v>
      </c>
      <c r="AD80" s="76">
        <f>ALLOCATION!Z80-ORIGINAL!AC80</f>
        <v>0</v>
      </c>
      <c r="AE80" s="59"/>
      <c r="AF80" s="22"/>
    </row>
    <row r="81" spans="1:32" ht="15.75">
      <c r="A81" s="7" t="s">
        <v>90</v>
      </c>
      <c r="B81" s="8" t="s">
        <v>265</v>
      </c>
      <c r="C81" s="27" t="s">
        <v>185</v>
      </c>
      <c r="D81" s="42"/>
      <c r="E81" s="42"/>
      <c r="F81" s="42"/>
      <c r="G81" s="42"/>
      <c r="H81" s="42"/>
      <c r="I81" s="42"/>
      <c r="J81" s="42"/>
      <c r="K81" s="42"/>
      <c r="L81" s="53"/>
      <c r="M81" s="53"/>
      <c r="N81" s="53"/>
      <c r="O81" s="91">
        <f t="shared" si="5"/>
        <v>0</v>
      </c>
      <c r="P81" s="73"/>
      <c r="Q81" s="73"/>
      <c r="R81" s="73"/>
      <c r="S81" s="73"/>
      <c r="T81" s="98">
        <f t="shared" si="6"/>
        <v>0</v>
      </c>
      <c r="U81" s="73"/>
      <c r="V81" s="73"/>
      <c r="W81" s="73"/>
      <c r="X81" s="73"/>
      <c r="Y81" s="94">
        <f t="shared" si="7"/>
        <v>0</v>
      </c>
      <c r="Z81" s="73"/>
      <c r="AA81" s="42"/>
      <c r="AB81" s="42"/>
      <c r="AC81" s="75">
        <f t="shared" si="4"/>
        <v>0</v>
      </c>
      <c r="AD81" s="76">
        <f>ALLOCATION!Z81-ORIGINAL!AC81</f>
        <v>0</v>
      </c>
      <c r="AE81" s="59"/>
      <c r="AF81" s="22"/>
    </row>
    <row r="82" spans="1:32" ht="15.75">
      <c r="A82" s="7" t="s">
        <v>91</v>
      </c>
      <c r="B82" s="8" t="s">
        <v>266</v>
      </c>
      <c r="C82" s="27" t="s">
        <v>185</v>
      </c>
      <c r="D82" s="42"/>
      <c r="E82" s="42"/>
      <c r="F82" s="42"/>
      <c r="G82" s="42"/>
      <c r="H82" s="42"/>
      <c r="I82" s="42"/>
      <c r="J82" s="42"/>
      <c r="K82" s="42"/>
      <c r="L82" s="53"/>
      <c r="M82" s="53"/>
      <c r="N82" s="53"/>
      <c r="O82" s="91">
        <f t="shared" si="5"/>
        <v>0</v>
      </c>
      <c r="P82" s="73"/>
      <c r="Q82" s="73"/>
      <c r="R82" s="73"/>
      <c r="S82" s="73"/>
      <c r="T82" s="98">
        <f t="shared" si="6"/>
        <v>0</v>
      </c>
      <c r="U82" s="73"/>
      <c r="V82" s="73"/>
      <c r="W82" s="73"/>
      <c r="X82" s="73"/>
      <c r="Y82" s="94">
        <f t="shared" si="7"/>
        <v>0</v>
      </c>
      <c r="Z82" s="73"/>
      <c r="AA82" s="42"/>
      <c r="AB82" s="42"/>
      <c r="AC82" s="75">
        <f t="shared" si="4"/>
        <v>0</v>
      </c>
      <c r="AD82" s="76">
        <f>ALLOCATION!Z82-ORIGINAL!AC82</f>
        <v>0</v>
      </c>
      <c r="AE82" s="59"/>
      <c r="AF82" s="22"/>
    </row>
    <row r="83" spans="1:32" ht="15.75">
      <c r="A83" s="7" t="s">
        <v>92</v>
      </c>
      <c r="B83" s="8" t="s">
        <v>267</v>
      </c>
      <c r="C83" s="29" t="s">
        <v>201</v>
      </c>
      <c r="D83" s="42"/>
      <c r="E83" s="42"/>
      <c r="F83" s="42"/>
      <c r="G83" s="42"/>
      <c r="H83" s="42"/>
      <c r="I83" s="42"/>
      <c r="J83" s="42"/>
      <c r="K83" s="42"/>
      <c r="L83" s="53"/>
      <c r="M83" s="53"/>
      <c r="N83" s="53"/>
      <c r="O83" s="91">
        <f t="shared" si="5"/>
        <v>0</v>
      </c>
      <c r="P83" s="73"/>
      <c r="Q83" s="73"/>
      <c r="R83" s="73"/>
      <c r="S83" s="73"/>
      <c r="T83" s="98">
        <f t="shared" si="6"/>
        <v>0</v>
      </c>
      <c r="U83" s="73"/>
      <c r="V83" s="73"/>
      <c r="W83" s="73"/>
      <c r="X83" s="73"/>
      <c r="Y83" s="94">
        <f t="shared" si="7"/>
        <v>0</v>
      </c>
      <c r="Z83" s="73"/>
      <c r="AA83" s="42"/>
      <c r="AB83" s="42"/>
      <c r="AC83" s="75">
        <f t="shared" si="4"/>
        <v>0</v>
      </c>
      <c r="AD83" s="76">
        <f>ALLOCATION!Z83-ORIGINAL!AC83</f>
        <v>0</v>
      </c>
      <c r="AE83" s="59"/>
      <c r="AF83" s="22"/>
    </row>
    <row r="84" spans="1:32" ht="15.75">
      <c r="A84" s="7" t="s">
        <v>93</v>
      </c>
      <c r="B84" s="8" t="s">
        <v>268</v>
      </c>
      <c r="C84" s="34" t="s">
        <v>216</v>
      </c>
      <c r="D84" s="42"/>
      <c r="E84" s="42"/>
      <c r="F84" s="42"/>
      <c r="G84" s="42"/>
      <c r="H84" s="42"/>
      <c r="I84" s="42"/>
      <c r="J84" s="42"/>
      <c r="K84" s="42"/>
      <c r="L84" s="53"/>
      <c r="M84" s="53"/>
      <c r="N84" s="53"/>
      <c r="O84" s="91">
        <f t="shared" si="5"/>
        <v>0</v>
      </c>
      <c r="P84" s="73"/>
      <c r="Q84" s="73"/>
      <c r="R84" s="73"/>
      <c r="S84" s="73"/>
      <c r="T84" s="98">
        <f t="shared" si="6"/>
        <v>0</v>
      </c>
      <c r="U84" s="73"/>
      <c r="V84" s="73"/>
      <c r="W84" s="73"/>
      <c r="X84" s="73"/>
      <c r="Y84" s="94">
        <f t="shared" si="7"/>
        <v>0</v>
      </c>
      <c r="Z84" s="73"/>
      <c r="AA84" s="42"/>
      <c r="AB84" s="42"/>
      <c r="AC84" s="75">
        <f t="shared" si="4"/>
        <v>0</v>
      </c>
      <c r="AD84" s="76">
        <f>ALLOCATION!Z84-ORIGINAL!AC84</f>
        <v>0</v>
      </c>
      <c r="AE84" s="59"/>
      <c r="AF84" s="22"/>
    </row>
    <row r="85" spans="1:32" ht="15.75">
      <c r="A85" s="7" t="s">
        <v>94</v>
      </c>
      <c r="B85" s="8" t="s">
        <v>269</v>
      </c>
      <c r="C85" s="32" t="s">
        <v>183</v>
      </c>
      <c r="D85" s="42"/>
      <c r="E85" s="42"/>
      <c r="F85" s="42"/>
      <c r="G85" s="42"/>
      <c r="H85" s="42"/>
      <c r="I85" s="42"/>
      <c r="J85" s="42"/>
      <c r="K85" s="42"/>
      <c r="L85" s="53"/>
      <c r="M85" s="53"/>
      <c r="N85" s="53"/>
      <c r="O85" s="91">
        <f t="shared" si="5"/>
        <v>0</v>
      </c>
      <c r="P85" s="73"/>
      <c r="Q85" s="73"/>
      <c r="R85" s="73"/>
      <c r="S85" s="73"/>
      <c r="T85" s="98">
        <f t="shared" si="6"/>
        <v>0</v>
      </c>
      <c r="U85" s="73"/>
      <c r="V85" s="73"/>
      <c r="W85" s="73"/>
      <c r="X85" s="73"/>
      <c r="Y85" s="94">
        <f t="shared" si="7"/>
        <v>0</v>
      </c>
      <c r="Z85" s="73"/>
      <c r="AA85" s="42"/>
      <c r="AB85" s="42"/>
      <c r="AC85" s="75">
        <f t="shared" si="4"/>
        <v>0</v>
      </c>
      <c r="AD85" s="76">
        <f>ALLOCATION!Z85-ORIGINAL!AC85</f>
        <v>0</v>
      </c>
      <c r="AE85" s="59"/>
      <c r="AF85" s="22"/>
    </row>
    <row r="86" spans="1:32" ht="15.75">
      <c r="A86" s="7" t="s">
        <v>95</v>
      </c>
      <c r="B86" s="8" t="s">
        <v>270</v>
      </c>
      <c r="C86" s="28" t="s">
        <v>187</v>
      </c>
      <c r="D86" s="42"/>
      <c r="E86" s="42"/>
      <c r="F86" s="42"/>
      <c r="G86" s="42"/>
      <c r="H86" s="42"/>
      <c r="I86" s="42"/>
      <c r="J86" s="42"/>
      <c r="K86" s="42"/>
      <c r="L86" s="53"/>
      <c r="M86" s="53"/>
      <c r="N86" s="53"/>
      <c r="O86" s="91">
        <f t="shared" si="5"/>
        <v>0</v>
      </c>
      <c r="P86" s="73"/>
      <c r="Q86" s="73"/>
      <c r="R86" s="73"/>
      <c r="S86" s="73"/>
      <c r="T86" s="98">
        <f t="shared" si="6"/>
        <v>0</v>
      </c>
      <c r="U86" s="73"/>
      <c r="V86" s="73"/>
      <c r="W86" s="73"/>
      <c r="X86" s="73"/>
      <c r="Y86" s="94">
        <f t="shared" si="7"/>
        <v>0</v>
      </c>
      <c r="Z86" s="73"/>
      <c r="AA86" s="42"/>
      <c r="AB86" s="42"/>
      <c r="AC86" s="75">
        <f t="shared" si="4"/>
        <v>0</v>
      </c>
      <c r="AD86" s="76">
        <f>ALLOCATION!Z86-ORIGINAL!AC86</f>
        <v>0</v>
      </c>
      <c r="AE86" s="59"/>
      <c r="AF86" s="22"/>
    </row>
    <row r="87" spans="1:32" ht="15.75">
      <c r="A87" s="7" t="s">
        <v>96</v>
      </c>
      <c r="B87" s="8" t="s">
        <v>271</v>
      </c>
      <c r="C87" s="34" t="s">
        <v>216</v>
      </c>
      <c r="D87" s="42"/>
      <c r="E87" s="42"/>
      <c r="F87" s="42"/>
      <c r="G87" s="42"/>
      <c r="H87" s="42"/>
      <c r="I87" s="42"/>
      <c r="J87" s="42"/>
      <c r="K87" s="42"/>
      <c r="L87" s="53"/>
      <c r="M87" s="53"/>
      <c r="N87" s="53"/>
      <c r="O87" s="91">
        <f t="shared" si="5"/>
        <v>0</v>
      </c>
      <c r="P87" s="73"/>
      <c r="Q87" s="73"/>
      <c r="R87" s="73"/>
      <c r="S87" s="73"/>
      <c r="T87" s="98">
        <f t="shared" si="6"/>
        <v>0</v>
      </c>
      <c r="U87" s="73"/>
      <c r="V87" s="73"/>
      <c r="W87" s="73"/>
      <c r="X87" s="73"/>
      <c r="Y87" s="94">
        <f t="shared" si="7"/>
        <v>0</v>
      </c>
      <c r="Z87" s="73"/>
      <c r="AA87" s="42"/>
      <c r="AB87" s="42"/>
      <c r="AC87" s="75">
        <f t="shared" si="4"/>
        <v>0</v>
      </c>
      <c r="AD87" s="76">
        <f>ALLOCATION!Z87-ORIGINAL!AC87</f>
        <v>0</v>
      </c>
      <c r="AE87" s="59"/>
      <c r="AF87" s="22"/>
    </row>
    <row r="88" spans="1:32" ht="15.75">
      <c r="A88" s="7" t="s">
        <v>97</v>
      </c>
      <c r="B88" s="8" t="s">
        <v>272</v>
      </c>
      <c r="C88" s="28" t="s">
        <v>187</v>
      </c>
      <c r="D88" s="42"/>
      <c r="E88" s="42"/>
      <c r="F88" s="42"/>
      <c r="G88" s="42"/>
      <c r="H88" s="42"/>
      <c r="I88" s="42"/>
      <c r="J88" s="42"/>
      <c r="K88" s="42"/>
      <c r="L88" s="53"/>
      <c r="M88" s="53"/>
      <c r="N88" s="53"/>
      <c r="O88" s="91">
        <f t="shared" si="5"/>
        <v>0</v>
      </c>
      <c r="P88" s="73"/>
      <c r="Q88" s="73"/>
      <c r="R88" s="73"/>
      <c r="S88" s="73"/>
      <c r="T88" s="98">
        <f t="shared" si="6"/>
        <v>0</v>
      </c>
      <c r="U88" s="73"/>
      <c r="V88" s="73"/>
      <c r="W88" s="73"/>
      <c r="X88" s="73"/>
      <c r="Y88" s="94">
        <f t="shared" si="7"/>
        <v>0</v>
      </c>
      <c r="Z88" s="73"/>
      <c r="AA88" s="42"/>
      <c r="AB88" s="42"/>
      <c r="AC88" s="75">
        <f t="shared" si="4"/>
        <v>0</v>
      </c>
      <c r="AD88" s="76">
        <f>ALLOCATION!Z88-ORIGINAL!AC88</f>
        <v>0</v>
      </c>
      <c r="AE88" s="59"/>
      <c r="AF88" s="22"/>
    </row>
    <row r="89" spans="1:32" ht="15.75">
      <c r="A89" s="7" t="s">
        <v>98</v>
      </c>
      <c r="B89" s="8" t="s">
        <v>273</v>
      </c>
      <c r="C89" s="28" t="s">
        <v>187</v>
      </c>
      <c r="D89" s="42"/>
      <c r="E89" s="42"/>
      <c r="F89" s="42"/>
      <c r="G89" s="42"/>
      <c r="H89" s="42"/>
      <c r="I89" s="42"/>
      <c r="J89" s="42"/>
      <c r="K89" s="42"/>
      <c r="L89" s="53"/>
      <c r="M89" s="53"/>
      <c r="N89" s="53"/>
      <c r="O89" s="91">
        <f t="shared" si="5"/>
        <v>0</v>
      </c>
      <c r="P89" s="73"/>
      <c r="Q89" s="73"/>
      <c r="R89" s="73"/>
      <c r="S89" s="73"/>
      <c r="T89" s="98">
        <f t="shared" si="6"/>
        <v>0</v>
      </c>
      <c r="U89" s="73"/>
      <c r="V89" s="73"/>
      <c r="W89" s="73"/>
      <c r="X89" s="73"/>
      <c r="Y89" s="94">
        <f t="shared" si="7"/>
        <v>0</v>
      </c>
      <c r="Z89" s="73"/>
      <c r="AA89" s="42"/>
      <c r="AB89" s="42"/>
      <c r="AC89" s="75">
        <f t="shared" si="4"/>
        <v>0</v>
      </c>
      <c r="AD89" s="76">
        <f>ALLOCATION!Z89-ORIGINAL!AC89</f>
        <v>0</v>
      </c>
      <c r="AE89" s="59"/>
      <c r="AF89" s="22"/>
    </row>
    <row r="90" spans="1:32" ht="15.75">
      <c r="A90" s="7" t="s">
        <v>99</v>
      </c>
      <c r="B90" s="8" t="s">
        <v>274</v>
      </c>
      <c r="C90" s="29" t="s">
        <v>201</v>
      </c>
      <c r="D90" s="42"/>
      <c r="E90" s="42"/>
      <c r="F90" s="42"/>
      <c r="G90" s="42"/>
      <c r="H90" s="42"/>
      <c r="I90" s="42"/>
      <c r="J90" s="42"/>
      <c r="K90" s="42"/>
      <c r="L90" s="53"/>
      <c r="M90" s="53"/>
      <c r="N90" s="53"/>
      <c r="O90" s="91">
        <f t="shared" si="5"/>
        <v>0</v>
      </c>
      <c r="P90" s="73"/>
      <c r="Q90" s="73"/>
      <c r="R90" s="73"/>
      <c r="S90" s="73"/>
      <c r="T90" s="98">
        <f t="shared" si="6"/>
        <v>0</v>
      </c>
      <c r="U90" s="73"/>
      <c r="V90" s="73"/>
      <c r="W90" s="73"/>
      <c r="X90" s="73"/>
      <c r="Y90" s="94">
        <f t="shared" si="7"/>
        <v>0</v>
      </c>
      <c r="Z90" s="73"/>
      <c r="AA90" s="42"/>
      <c r="AB90" s="42"/>
      <c r="AC90" s="75">
        <f t="shared" si="4"/>
        <v>0</v>
      </c>
      <c r="AD90" s="76">
        <f>ALLOCATION!Z90-ORIGINAL!AC90</f>
        <v>0</v>
      </c>
      <c r="AE90" s="59"/>
      <c r="AF90" s="22"/>
    </row>
    <row r="91" spans="1:32" ht="15.75">
      <c r="A91" s="7" t="s">
        <v>100</v>
      </c>
      <c r="B91" s="8" t="s">
        <v>275</v>
      </c>
      <c r="C91" s="26" t="s">
        <v>181</v>
      </c>
      <c r="D91" s="42"/>
      <c r="E91" s="42"/>
      <c r="F91" s="42"/>
      <c r="G91" s="42"/>
      <c r="H91" s="42"/>
      <c r="I91" s="42"/>
      <c r="J91" s="42"/>
      <c r="K91" s="42"/>
      <c r="L91" s="54"/>
      <c r="M91" s="54"/>
      <c r="N91" s="54"/>
      <c r="O91" s="91">
        <f t="shared" si="5"/>
        <v>0</v>
      </c>
      <c r="P91" s="73"/>
      <c r="Q91" s="73"/>
      <c r="R91" s="73"/>
      <c r="S91" s="73"/>
      <c r="T91" s="98">
        <f t="shared" si="6"/>
        <v>0</v>
      </c>
      <c r="U91" s="73"/>
      <c r="V91" s="73"/>
      <c r="W91" s="73"/>
      <c r="X91" s="73"/>
      <c r="Y91" s="94">
        <f t="shared" si="7"/>
        <v>0</v>
      </c>
      <c r="Z91" s="73"/>
      <c r="AA91" s="42"/>
      <c r="AB91" s="42"/>
      <c r="AC91" s="75">
        <f t="shared" si="4"/>
        <v>0</v>
      </c>
      <c r="AD91" s="76">
        <f>ALLOCATION!Z91-ORIGINAL!AC91</f>
        <v>0</v>
      </c>
      <c r="AE91" s="59"/>
      <c r="AF91" s="22"/>
    </row>
    <row r="92" spans="1:32" ht="15.75">
      <c r="A92" s="7" t="s">
        <v>101</v>
      </c>
      <c r="B92" s="8" t="s">
        <v>276</v>
      </c>
      <c r="C92" s="33" t="s">
        <v>190</v>
      </c>
      <c r="D92" s="42"/>
      <c r="E92" s="42"/>
      <c r="F92" s="42"/>
      <c r="G92" s="42"/>
      <c r="H92" s="42"/>
      <c r="I92" s="42"/>
      <c r="J92" s="42"/>
      <c r="K92" s="42"/>
      <c r="L92" s="53"/>
      <c r="M92" s="53"/>
      <c r="N92" s="53"/>
      <c r="O92" s="91">
        <f t="shared" si="5"/>
        <v>0</v>
      </c>
      <c r="P92" s="73"/>
      <c r="Q92" s="73"/>
      <c r="R92" s="73"/>
      <c r="S92" s="73"/>
      <c r="T92" s="98">
        <f t="shared" si="6"/>
        <v>0</v>
      </c>
      <c r="U92" s="73"/>
      <c r="V92" s="73"/>
      <c r="W92" s="73"/>
      <c r="X92" s="73"/>
      <c r="Y92" s="94">
        <f t="shared" si="7"/>
        <v>0</v>
      </c>
      <c r="Z92" s="73"/>
      <c r="AA92" s="42"/>
      <c r="AB92" s="42"/>
      <c r="AC92" s="75">
        <f t="shared" si="4"/>
        <v>0</v>
      </c>
      <c r="AD92" s="76">
        <f>ALLOCATION!Z92-ORIGINAL!AC92</f>
        <v>0</v>
      </c>
      <c r="AE92" s="59"/>
      <c r="AF92" s="22"/>
    </row>
    <row r="93" spans="1:32" s="23" customFormat="1" ht="15.75">
      <c r="A93" s="7" t="s">
        <v>102</v>
      </c>
      <c r="B93" s="8" t="s">
        <v>277</v>
      </c>
      <c r="C93" s="28" t="s">
        <v>187</v>
      </c>
      <c r="D93" s="42"/>
      <c r="E93" s="42"/>
      <c r="F93" s="42"/>
      <c r="G93" s="42"/>
      <c r="H93" s="42"/>
      <c r="I93" s="42"/>
      <c r="J93" s="42"/>
      <c r="K93" s="42"/>
      <c r="L93" s="53"/>
      <c r="M93" s="53"/>
      <c r="N93" s="53"/>
      <c r="O93" s="91">
        <f t="shared" si="5"/>
        <v>0</v>
      </c>
      <c r="P93" s="73"/>
      <c r="Q93" s="73"/>
      <c r="R93" s="73"/>
      <c r="S93" s="73"/>
      <c r="T93" s="98">
        <f t="shared" si="6"/>
        <v>0</v>
      </c>
      <c r="U93" s="73"/>
      <c r="V93" s="73"/>
      <c r="W93" s="73"/>
      <c r="X93" s="73"/>
      <c r="Y93" s="94">
        <f t="shared" si="7"/>
        <v>0</v>
      </c>
      <c r="Z93" s="73"/>
      <c r="AA93" s="42"/>
      <c r="AB93" s="42"/>
      <c r="AC93" s="75">
        <f t="shared" si="4"/>
        <v>0</v>
      </c>
      <c r="AD93" s="76">
        <f>ALLOCATION!Z93-ORIGINAL!AC93</f>
        <v>0</v>
      </c>
      <c r="AE93" s="59"/>
      <c r="AF93" s="22"/>
    </row>
    <row r="94" spans="1:32" ht="15.75">
      <c r="A94" s="7" t="s">
        <v>103</v>
      </c>
      <c r="B94" s="8" t="s">
        <v>278</v>
      </c>
      <c r="C94" s="28" t="s">
        <v>187</v>
      </c>
      <c r="D94" s="42"/>
      <c r="E94" s="42"/>
      <c r="F94" s="42"/>
      <c r="G94" s="42"/>
      <c r="H94" s="42"/>
      <c r="I94" s="42"/>
      <c r="J94" s="42"/>
      <c r="K94" s="42"/>
      <c r="L94" s="53"/>
      <c r="M94" s="53"/>
      <c r="N94" s="53"/>
      <c r="O94" s="91">
        <f t="shared" si="5"/>
        <v>0</v>
      </c>
      <c r="P94" s="73"/>
      <c r="Q94" s="73"/>
      <c r="R94" s="73"/>
      <c r="S94" s="73"/>
      <c r="T94" s="98">
        <f t="shared" si="6"/>
        <v>0</v>
      </c>
      <c r="U94" s="73"/>
      <c r="V94" s="73"/>
      <c r="W94" s="73"/>
      <c r="X94" s="73"/>
      <c r="Y94" s="94">
        <f t="shared" si="7"/>
        <v>0</v>
      </c>
      <c r="Z94" s="73"/>
      <c r="AA94" s="42"/>
      <c r="AB94" s="42"/>
      <c r="AC94" s="75">
        <f t="shared" si="4"/>
        <v>0</v>
      </c>
      <c r="AD94" s="76">
        <f>ALLOCATION!Z94-ORIGINAL!AC94</f>
        <v>0</v>
      </c>
      <c r="AE94" s="59"/>
      <c r="AF94" s="22"/>
    </row>
    <row r="95" spans="1:32" ht="15.75">
      <c r="A95" s="7" t="s">
        <v>104</v>
      </c>
      <c r="B95" s="8" t="s">
        <v>279</v>
      </c>
      <c r="C95" s="28" t="s">
        <v>187</v>
      </c>
      <c r="D95" s="42"/>
      <c r="E95" s="42"/>
      <c r="F95" s="42"/>
      <c r="G95" s="42"/>
      <c r="H95" s="42"/>
      <c r="I95" s="42"/>
      <c r="J95" s="42"/>
      <c r="K95" s="42"/>
      <c r="L95" s="53"/>
      <c r="M95" s="53"/>
      <c r="N95" s="53"/>
      <c r="O95" s="91">
        <f t="shared" si="5"/>
        <v>0</v>
      </c>
      <c r="P95" s="73"/>
      <c r="Q95" s="73"/>
      <c r="R95" s="73"/>
      <c r="S95" s="73"/>
      <c r="T95" s="98">
        <f t="shared" si="6"/>
        <v>0</v>
      </c>
      <c r="U95" s="73"/>
      <c r="V95" s="73"/>
      <c r="W95" s="73"/>
      <c r="X95" s="73"/>
      <c r="Y95" s="94">
        <f t="shared" si="7"/>
        <v>0</v>
      </c>
      <c r="Z95" s="73"/>
      <c r="AA95" s="42"/>
      <c r="AB95" s="42"/>
      <c r="AC95" s="75">
        <f t="shared" si="4"/>
        <v>0</v>
      </c>
      <c r="AD95" s="76">
        <f>ALLOCATION!Z95-ORIGINAL!AC95</f>
        <v>0</v>
      </c>
      <c r="AE95" s="59"/>
      <c r="AF95" s="22"/>
    </row>
    <row r="96" spans="1:32">
      <c r="A96" s="7" t="s">
        <v>105</v>
      </c>
      <c r="B96" s="8" t="s">
        <v>280</v>
      </c>
      <c r="C96" s="27" t="s">
        <v>185</v>
      </c>
      <c r="D96" s="42"/>
      <c r="E96" s="42"/>
      <c r="F96" s="42"/>
      <c r="G96" s="42"/>
      <c r="H96" s="42"/>
      <c r="I96" s="42"/>
      <c r="J96" s="42"/>
      <c r="K96" s="42"/>
      <c r="L96" s="53"/>
      <c r="M96" s="53"/>
      <c r="N96" s="53"/>
      <c r="O96" s="91">
        <f t="shared" si="5"/>
        <v>0</v>
      </c>
      <c r="P96" s="73"/>
      <c r="Q96" s="73"/>
      <c r="R96" s="73"/>
      <c r="S96" s="73"/>
      <c r="T96" s="98">
        <f t="shared" si="6"/>
        <v>0</v>
      </c>
      <c r="U96" s="73"/>
      <c r="V96" s="73"/>
      <c r="W96" s="73"/>
      <c r="X96" s="73"/>
      <c r="Y96" s="94">
        <f t="shared" si="7"/>
        <v>0</v>
      </c>
      <c r="Z96" s="73"/>
      <c r="AA96" s="42"/>
      <c r="AB96" s="42"/>
      <c r="AC96" s="75">
        <f t="shared" si="4"/>
        <v>0</v>
      </c>
      <c r="AD96" s="76">
        <f>ALLOCATION!Z96-ORIGINAL!AC96</f>
        <v>0</v>
      </c>
      <c r="AE96" s="59"/>
    </row>
    <row r="97" spans="1:31">
      <c r="A97" s="7" t="s">
        <v>106</v>
      </c>
      <c r="B97" s="8" t="s">
        <v>281</v>
      </c>
      <c r="C97" s="27" t="s">
        <v>185</v>
      </c>
      <c r="D97" s="42"/>
      <c r="E97" s="42"/>
      <c r="F97" s="42"/>
      <c r="G97" s="42"/>
      <c r="H97" s="42"/>
      <c r="I97" s="42"/>
      <c r="J97" s="42"/>
      <c r="K97" s="42"/>
      <c r="L97" s="53"/>
      <c r="M97" s="53"/>
      <c r="N97" s="53"/>
      <c r="O97" s="91">
        <f t="shared" si="5"/>
        <v>0</v>
      </c>
      <c r="P97" s="73"/>
      <c r="Q97" s="73"/>
      <c r="R97" s="73"/>
      <c r="S97" s="73"/>
      <c r="T97" s="98">
        <f t="shared" si="6"/>
        <v>0</v>
      </c>
      <c r="U97" s="73"/>
      <c r="V97" s="73"/>
      <c r="W97" s="73"/>
      <c r="X97" s="73"/>
      <c r="Y97" s="94">
        <f t="shared" si="7"/>
        <v>0</v>
      </c>
      <c r="Z97" s="73"/>
      <c r="AA97" s="42"/>
      <c r="AB97" s="42"/>
      <c r="AC97" s="75">
        <f t="shared" si="4"/>
        <v>0</v>
      </c>
      <c r="AD97" s="76">
        <f>ALLOCATION!Z97-ORIGINAL!AC97</f>
        <v>0</v>
      </c>
      <c r="AE97" s="59"/>
    </row>
    <row r="98" spans="1:31">
      <c r="A98" s="7" t="s">
        <v>107</v>
      </c>
      <c r="B98" s="8" t="s">
        <v>282</v>
      </c>
      <c r="C98" s="26" t="s">
        <v>181</v>
      </c>
      <c r="D98" s="42"/>
      <c r="E98" s="42"/>
      <c r="F98" s="42"/>
      <c r="G98" s="42"/>
      <c r="H98" s="42"/>
      <c r="I98" s="42"/>
      <c r="J98" s="42"/>
      <c r="K98" s="42"/>
      <c r="L98" s="53"/>
      <c r="M98" s="53"/>
      <c r="N98" s="53"/>
      <c r="O98" s="91">
        <f t="shared" si="5"/>
        <v>0</v>
      </c>
      <c r="P98" s="73"/>
      <c r="Q98" s="73"/>
      <c r="R98" s="73"/>
      <c r="S98" s="73"/>
      <c r="T98" s="98">
        <f t="shared" si="6"/>
        <v>0</v>
      </c>
      <c r="U98" s="73"/>
      <c r="V98" s="73"/>
      <c r="W98" s="73"/>
      <c r="X98" s="73"/>
      <c r="Y98" s="94">
        <f t="shared" si="7"/>
        <v>0</v>
      </c>
      <c r="Z98" s="73"/>
      <c r="AA98" s="42"/>
      <c r="AB98" s="42"/>
      <c r="AC98" s="75">
        <f t="shared" ref="AC98:AC129" si="8">SUM(D97:K97)+O98+T98+SUM(Y98:AB98)</f>
        <v>0</v>
      </c>
      <c r="AD98" s="76">
        <f>ALLOCATION!Z98-ORIGINAL!AC98</f>
        <v>0</v>
      </c>
      <c r="AE98" s="59"/>
    </row>
    <row r="99" spans="1:31">
      <c r="A99" s="7" t="s">
        <v>108</v>
      </c>
      <c r="B99" s="8" t="s">
        <v>283</v>
      </c>
      <c r="C99" s="33" t="s">
        <v>190</v>
      </c>
      <c r="D99" s="42"/>
      <c r="E99" s="42"/>
      <c r="F99" s="42"/>
      <c r="G99" s="42"/>
      <c r="H99" s="42"/>
      <c r="I99" s="42"/>
      <c r="J99" s="42"/>
      <c r="K99" s="52"/>
      <c r="L99" s="53"/>
      <c r="M99" s="53"/>
      <c r="N99" s="53"/>
      <c r="O99" s="91">
        <f t="shared" si="5"/>
        <v>0</v>
      </c>
      <c r="P99" s="73"/>
      <c r="Q99" s="73"/>
      <c r="R99" s="73"/>
      <c r="S99" s="73"/>
      <c r="T99" s="98">
        <f t="shared" si="6"/>
        <v>0</v>
      </c>
      <c r="U99" s="73"/>
      <c r="V99" s="73"/>
      <c r="W99" s="73"/>
      <c r="X99" s="73"/>
      <c r="Y99" s="94">
        <f t="shared" si="7"/>
        <v>0</v>
      </c>
      <c r="Z99" s="73"/>
      <c r="AA99" s="42"/>
      <c r="AB99" s="42"/>
      <c r="AC99" s="75">
        <f t="shared" si="8"/>
        <v>0</v>
      </c>
      <c r="AD99" s="76">
        <f>ALLOCATION!Z99-ORIGINAL!AC99</f>
        <v>0</v>
      </c>
      <c r="AE99" s="59"/>
    </row>
    <row r="100" spans="1:31">
      <c r="A100" s="7" t="s">
        <v>109</v>
      </c>
      <c r="B100" s="8" t="s">
        <v>284</v>
      </c>
      <c r="C100" s="33" t="s">
        <v>190</v>
      </c>
      <c r="D100" s="42"/>
      <c r="E100" s="42"/>
      <c r="F100" s="42"/>
      <c r="G100" s="42"/>
      <c r="H100" s="42"/>
      <c r="I100" s="42"/>
      <c r="J100" s="42"/>
      <c r="K100" s="42"/>
      <c r="L100" s="53"/>
      <c r="M100" s="53"/>
      <c r="N100" s="53"/>
      <c r="O100" s="91">
        <f t="shared" si="5"/>
        <v>0</v>
      </c>
      <c r="P100" s="73"/>
      <c r="Q100" s="73"/>
      <c r="R100" s="73"/>
      <c r="S100" s="73"/>
      <c r="T100" s="98">
        <f t="shared" si="6"/>
        <v>0</v>
      </c>
      <c r="U100" s="73"/>
      <c r="V100" s="73"/>
      <c r="W100" s="73"/>
      <c r="X100" s="73"/>
      <c r="Y100" s="94">
        <f t="shared" si="7"/>
        <v>0</v>
      </c>
      <c r="Z100" s="73"/>
      <c r="AA100" s="42"/>
      <c r="AB100" s="42"/>
      <c r="AC100" s="75">
        <f t="shared" si="8"/>
        <v>0</v>
      </c>
      <c r="AD100" s="76">
        <f>ALLOCATION!Z100-ORIGINAL!AC100</f>
        <v>0</v>
      </c>
      <c r="AE100" s="59"/>
    </row>
    <row r="101" spans="1:31">
      <c r="A101" s="7" t="s">
        <v>110</v>
      </c>
      <c r="B101" s="8" t="s">
        <v>285</v>
      </c>
      <c r="C101" s="32" t="s">
        <v>183</v>
      </c>
      <c r="D101" s="42"/>
      <c r="E101" s="42"/>
      <c r="F101" s="42"/>
      <c r="G101" s="42"/>
      <c r="H101" s="42"/>
      <c r="I101" s="42"/>
      <c r="J101" s="42"/>
      <c r="K101" s="42"/>
      <c r="L101" s="53"/>
      <c r="M101" s="53"/>
      <c r="N101" s="53"/>
      <c r="O101" s="91">
        <f t="shared" si="5"/>
        <v>0</v>
      </c>
      <c r="P101" s="73"/>
      <c r="Q101" s="73"/>
      <c r="R101" s="73"/>
      <c r="S101" s="73"/>
      <c r="T101" s="98">
        <f t="shared" si="6"/>
        <v>0</v>
      </c>
      <c r="U101" s="73"/>
      <c r="V101" s="73"/>
      <c r="W101" s="73"/>
      <c r="X101" s="73"/>
      <c r="Y101" s="94">
        <f t="shared" si="7"/>
        <v>0</v>
      </c>
      <c r="Z101" s="73"/>
      <c r="AA101" s="42"/>
      <c r="AB101" s="42"/>
      <c r="AC101" s="75">
        <f t="shared" si="8"/>
        <v>0</v>
      </c>
      <c r="AD101" s="76">
        <f>ALLOCATION!Z101-ORIGINAL!AC101</f>
        <v>0</v>
      </c>
      <c r="AE101" s="59"/>
    </row>
    <row r="102" spans="1:31">
      <c r="A102" s="7" t="s">
        <v>111</v>
      </c>
      <c r="B102" s="8" t="s">
        <v>286</v>
      </c>
      <c r="C102" s="28" t="s">
        <v>187</v>
      </c>
      <c r="D102" s="42"/>
      <c r="E102" s="42"/>
      <c r="F102" s="42"/>
      <c r="G102" s="42"/>
      <c r="H102" s="42"/>
      <c r="I102" s="42"/>
      <c r="J102" s="42"/>
      <c r="K102" s="42"/>
      <c r="L102" s="53"/>
      <c r="M102" s="53"/>
      <c r="N102" s="53"/>
      <c r="O102" s="91">
        <f t="shared" si="5"/>
        <v>0</v>
      </c>
      <c r="P102" s="73"/>
      <c r="Q102" s="73"/>
      <c r="R102" s="73"/>
      <c r="S102" s="73"/>
      <c r="T102" s="98">
        <f t="shared" si="6"/>
        <v>0</v>
      </c>
      <c r="U102" s="73"/>
      <c r="V102" s="73"/>
      <c r="W102" s="73"/>
      <c r="X102" s="73"/>
      <c r="Y102" s="94">
        <f t="shared" si="7"/>
        <v>0</v>
      </c>
      <c r="Z102" s="73"/>
      <c r="AA102" s="42"/>
      <c r="AB102" s="42"/>
      <c r="AC102" s="75">
        <f t="shared" si="8"/>
        <v>0</v>
      </c>
      <c r="AD102" s="76">
        <f>ALLOCATION!Z102-ORIGINAL!AC102</f>
        <v>0</v>
      </c>
      <c r="AE102" s="59"/>
    </row>
    <row r="103" spans="1:31">
      <c r="A103" s="7" t="s">
        <v>112</v>
      </c>
      <c r="B103" s="8" t="s">
        <v>287</v>
      </c>
      <c r="C103" s="27" t="s">
        <v>185</v>
      </c>
      <c r="D103" s="42"/>
      <c r="E103" s="42"/>
      <c r="F103" s="42"/>
      <c r="G103" s="42"/>
      <c r="H103" s="42"/>
      <c r="I103" s="42"/>
      <c r="J103" s="42"/>
      <c r="K103" s="42"/>
      <c r="L103" s="53"/>
      <c r="M103" s="53"/>
      <c r="N103" s="53"/>
      <c r="O103" s="91">
        <f t="shared" si="5"/>
        <v>0</v>
      </c>
      <c r="P103" s="73"/>
      <c r="Q103" s="73"/>
      <c r="R103" s="73"/>
      <c r="S103" s="73"/>
      <c r="T103" s="98">
        <f t="shared" si="6"/>
        <v>0</v>
      </c>
      <c r="U103" s="73"/>
      <c r="V103" s="73"/>
      <c r="W103" s="73"/>
      <c r="X103" s="73"/>
      <c r="Y103" s="94">
        <f t="shared" si="7"/>
        <v>0</v>
      </c>
      <c r="Z103" s="73"/>
      <c r="AA103" s="42"/>
      <c r="AB103" s="42"/>
      <c r="AC103" s="75">
        <f t="shared" si="8"/>
        <v>0</v>
      </c>
      <c r="AD103" s="76">
        <f>ALLOCATION!Z103-ORIGINAL!AC103</f>
        <v>0</v>
      </c>
      <c r="AE103" s="59"/>
    </row>
    <row r="104" spans="1:31">
      <c r="A104" s="7" t="s">
        <v>113</v>
      </c>
      <c r="B104" s="8" t="s">
        <v>288</v>
      </c>
      <c r="C104" s="27" t="s">
        <v>185</v>
      </c>
      <c r="D104" s="42"/>
      <c r="E104" s="42"/>
      <c r="F104" s="42"/>
      <c r="G104" s="42"/>
      <c r="H104" s="42"/>
      <c r="I104" s="42"/>
      <c r="J104" s="42"/>
      <c r="K104" s="42"/>
      <c r="L104" s="53"/>
      <c r="M104" s="53"/>
      <c r="N104" s="53"/>
      <c r="O104" s="91">
        <f t="shared" si="5"/>
        <v>0</v>
      </c>
      <c r="P104" s="73"/>
      <c r="Q104" s="73"/>
      <c r="R104" s="73"/>
      <c r="S104" s="73"/>
      <c r="T104" s="98">
        <f t="shared" si="6"/>
        <v>0</v>
      </c>
      <c r="U104" s="73"/>
      <c r="V104" s="73"/>
      <c r="W104" s="73"/>
      <c r="X104" s="73"/>
      <c r="Y104" s="94">
        <f t="shared" si="7"/>
        <v>0</v>
      </c>
      <c r="Z104" s="73"/>
      <c r="AA104" s="42"/>
      <c r="AB104" s="42"/>
      <c r="AC104" s="75">
        <f t="shared" si="8"/>
        <v>0</v>
      </c>
      <c r="AD104" s="76">
        <f>ALLOCATION!Z104-ORIGINAL!AC104</f>
        <v>0</v>
      </c>
      <c r="AE104" s="59"/>
    </row>
    <row r="105" spans="1:31">
      <c r="A105" s="7" t="s">
        <v>114</v>
      </c>
      <c r="B105" s="8" t="s">
        <v>289</v>
      </c>
      <c r="C105" s="29" t="s">
        <v>201</v>
      </c>
      <c r="D105" s="42"/>
      <c r="E105" s="42"/>
      <c r="F105" s="42"/>
      <c r="G105" s="42"/>
      <c r="H105" s="42"/>
      <c r="I105" s="42"/>
      <c r="J105" s="42"/>
      <c r="K105" s="42"/>
      <c r="L105" s="53"/>
      <c r="M105" s="53"/>
      <c r="N105" s="53"/>
      <c r="O105" s="91">
        <f t="shared" si="5"/>
        <v>0</v>
      </c>
      <c r="P105" s="73"/>
      <c r="Q105" s="73"/>
      <c r="R105" s="73"/>
      <c r="S105" s="73"/>
      <c r="T105" s="98">
        <f t="shared" si="6"/>
        <v>0</v>
      </c>
      <c r="U105" s="73"/>
      <c r="V105" s="73"/>
      <c r="W105" s="73"/>
      <c r="X105" s="73"/>
      <c r="Y105" s="94">
        <f t="shared" si="7"/>
        <v>0</v>
      </c>
      <c r="Z105" s="73"/>
      <c r="AA105" s="42"/>
      <c r="AB105" s="42"/>
      <c r="AC105" s="75">
        <f t="shared" si="8"/>
        <v>0</v>
      </c>
      <c r="AD105" s="76">
        <f>ALLOCATION!Z105-ORIGINAL!AC105</f>
        <v>0</v>
      </c>
      <c r="AE105" s="59"/>
    </row>
    <row r="106" spans="1:31">
      <c r="A106" s="7" t="s">
        <v>115</v>
      </c>
      <c r="B106" s="8" t="s">
        <v>290</v>
      </c>
      <c r="C106" s="28" t="s">
        <v>187</v>
      </c>
      <c r="D106" s="42"/>
      <c r="E106" s="42"/>
      <c r="F106" s="42"/>
      <c r="G106" s="42"/>
      <c r="H106" s="42"/>
      <c r="I106" s="42"/>
      <c r="J106" s="42"/>
      <c r="K106" s="42"/>
      <c r="L106" s="53"/>
      <c r="M106" s="53"/>
      <c r="N106" s="53"/>
      <c r="O106" s="91">
        <f t="shared" si="5"/>
        <v>0</v>
      </c>
      <c r="P106" s="73"/>
      <c r="Q106" s="73"/>
      <c r="R106" s="73"/>
      <c r="S106" s="73"/>
      <c r="T106" s="98">
        <f t="shared" si="6"/>
        <v>0</v>
      </c>
      <c r="U106" s="73"/>
      <c r="V106" s="73"/>
      <c r="W106" s="73"/>
      <c r="X106" s="73"/>
      <c r="Y106" s="94">
        <f t="shared" si="7"/>
        <v>0</v>
      </c>
      <c r="Z106" s="73"/>
      <c r="AA106" s="42"/>
      <c r="AB106" s="42"/>
      <c r="AC106" s="75">
        <f t="shared" si="8"/>
        <v>0</v>
      </c>
      <c r="AD106" s="76">
        <f>ALLOCATION!Z106-ORIGINAL!AC106</f>
        <v>0</v>
      </c>
      <c r="AE106" s="59"/>
    </row>
    <row r="107" spans="1:31">
      <c r="A107" s="7" t="s">
        <v>116</v>
      </c>
      <c r="B107" s="8" t="s">
        <v>291</v>
      </c>
      <c r="C107" s="32" t="s">
        <v>183</v>
      </c>
      <c r="D107" s="42"/>
      <c r="E107" s="42"/>
      <c r="F107" s="42"/>
      <c r="G107" s="42"/>
      <c r="H107" s="42"/>
      <c r="I107" s="42"/>
      <c r="J107" s="42"/>
      <c r="K107" s="42"/>
      <c r="L107" s="53"/>
      <c r="M107" s="53"/>
      <c r="N107" s="53"/>
      <c r="O107" s="91">
        <f t="shared" si="5"/>
        <v>0</v>
      </c>
      <c r="P107" s="73"/>
      <c r="Q107" s="73"/>
      <c r="R107" s="73"/>
      <c r="S107" s="73"/>
      <c r="T107" s="98">
        <f t="shared" si="6"/>
        <v>0</v>
      </c>
      <c r="U107" s="73"/>
      <c r="V107" s="73"/>
      <c r="W107" s="73"/>
      <c r="X107" s="73"/>
      <c r="Y107" s="94">
        <f t="shared" si="7"/>
        <v>0</v>
      </c>
      <c r="Z107" s="73"/>
      <c r="AA107" s="42"/>
      <c r="AB107" s="42"/>
      <c r="AC107" s="75">
        <f t="shared" si="8"/>
        <v>0</v>
      </c>
      <c r="AD107" s="76">
        <f>ALLOCATION!Z107-ORIGINAL!AC107</f>
        <v>0</v>
      </c>
      <c r="AE107" s="59"/>
    </row>
    <row r="108" spans="1:31">
      <c r="A108" s="7" t="s">
        <v>117</v>
      </c>
      <c r="B108" s="8" t="s">
        <v>292</v>
      </c>
      <c r="C108" s="28" t="s">
        <v>187</v>
      </c>
      <c r="D108" s="42"/>
      <c r="E108" s="42"/>
      <c r="F108" s="42"/>
      <c r="G108" s="42"/>
      <c r="H108" s="42"/>
      <c r="I108" s="42"/>
      <c r="J108" s="42"/>
      <c r="K108" s="42"/>
      <c r="L108" s="53"/>
      <c r="M108" s="53"/>
      <c r="N108" s="53"/>
      <c r="O108" s="91">
        <f t="shared" si="5"/>
        <v>0</v>
      </c>
      <c r="P108" s="73"/>
      <c r="Q108" s="73"/>
      <c r="R108" s="73"/>
      <c r="S108" s="73"/>
      <c r="T108" s="98">
        <f t="shared" si="6"/>
        <v>0</v>
      </c>
      <c r="U108" s="73"/>
      <c r="V108" s="73"/>
      <c r="W108" s="73"/>
      <c r="X108" s="73"/>
      <c r="Y108" s="94">
        <f t="shared" si="7"/>
        <v>0</v>
      </c>
      <c r="Z108" s="73"/>
      <c r="AA108" s="42"/>
      <c r="AB108" s="42"/>
      <c r="AC108" s="75">
        <f t="shared" si="8"/>
        <v>0</v>
      </c>
      <c r="AD108" s="76">
        <f>ALLOCATION!Z108-ORIGINAL!AC108</f>
        <v>0</v>
      </c>
      <c r="AE108" s="59"/>
    </row>
    <row r="109" spans="1:31">
      <c r="A109" s="7" t="s">
        <v>118</v>
      </c>
      <c r="B109" s="8" t="s">
        <v>293</v>
      </c>
      <c r="C109" s="34" t="s">
        <v>216</v>
      </c>
      <c r="D109" s="42"/>
      <c r="E109" s="42"/>
      <c r="F109" s="42"/>
      <c r="G109" s="42"/>
      <c r="H109" s="42"/>
      <c r="I109" s="42"/>
      <c r="J109" s="42"/>
      <c r="K109" s="42"/>
      <c r="L109" s="53"/>
      <c r="M109" s="53"/>
      <c r="N109" s="53"/>
      <c r="O109" s="91">
        <f t="shared" si="5"/>
        <v>0</v>
      </c>
      <c r="P109" s="73"/>
      <c r="Q109" s="73"/>
      <c r="R109" s="73"/>
      <c r="S109" s="73"/>
      <c r="T109" s="98">
        <f t="shared" si="6"/>
        <v>0</v>
      </c>
      <c r="U109" s="73"/>
      <c r="V109" s="73"/>
      <c r="W109" s="73"/>
      <c r="X109" s="73"/>
      <c r="Y109" s="94">
        <f t="shared" si="7"/>
        <v>0</v>
      </c>
      <c r="Z109" s="73"/>
      <c r="AA109" s="42"/>
      <c r="AB109" s="42"/>
      <c r="AC109" s="75">
        <f t="shared" si="8"/>
        <v>0</v>
      </c>
      <c r="AD109" s="76">
        <f>ALLOCATION!Z109-ORIGINAL!AC109</f>
        <v>0</v>
      </c>
      <c r="AE109" s="59"/>
    </row>
    <row r="110" spans="1:31">
      <c r="A110" s="7" t="s">
        <v>119</v>
      </c>
      <c r="B110" s="8" t="s">
        <v>294</v>
      </c>
      <c r="C110" s="27" t="s">
        <v>185</v>
      </c>
      <c r="D110" s="42"/>
      <c r="E110" s="42"/>
      <c r="F110" s="42"/>
      <c r="G110" s="42"/>
      <c r="H110" s="42"/>
      <c r="I110" s="42"/>
      <c r="J110" s="42"/>
      <c r="K110" s="42"/>
      <c r="L110" s="53"/>
      <c r="M110" s="53"/>
      <c r="N110" s="53"/>
      <c r="O110" s="91">
        <f t="shared" si="5"/>
        <v>0</v>
      </c>
      <c r="P110" s="73"/>
      <c r="Q110" s="73"/>
      <c r="R110" s="73"/>
      <c r="S110" s="73"/>
      <c r="T110" s="98">
        <f t="shared" si="6"/>
        <v>0</v>
      </c>
      <c r="U110" s="73"/>
      <c r="V110" s="73"/>
      <c r="W110" s="73"/>
      <c r="X110" s="73"/>
      <c r="Y110" s="94">
        <f t="shared" si="7"/>
        <v>0</v>
      </c>
      <c r="Z110" s="73"/>
      <c r="AA110" s="42"/>
      <c r="AB110" s="42"/>
      <c r="AC110" s="75">
        <f t="shared" si="8"/>
        <v>0</v>
      </c>
      <c r="AD110" s="76">
        <f>ALLOCATION!Z110-ORIGINAL!AC110</f>
        <v>0</v>
      </c>
      <c r="AE110" s="59"/>
    </row>
    <row r="111" spans="1:31">
      <c r="A111" s="7" t="s">
        <v>120</v>
      </c>
      <c r="B111" s="8" t="s">
        <v>295</v>
      </c>
      <c r="C111" s="33" t="s">
        <v>190</v>
      </c>
      <c r="D111" s="42"/>
      <c r="E111" s="42"/>
      <c r="F111" s="42"/>
      <c r="G111" s="42"/>
      <c r="H111" s="42"/>
      <c r="I111" s="42"/>
      <c r="J111" s="42"/>
      <c r="K111" s="42"/>
      <c r="L111" s="53"/>
      <c r="M111" s="53"/>
      <c r="N111" s="53"/>
      <c r="O111" s="91">
        <f t="shared" si="5"/>
        <v>0</v>
      </c>
      <c r="P111" s="73"/>
      <c r="Q111" s="73"/>
      <c r="R111" s="73"/>
      <c r="S111" s="73"/>
      <c r="T111" s="98">
        <f t="shared" si="6"/>
        <v>0</v>
      </c>
      <c r="U111" s="73"/>
      <c r="V111" s="73"/>
      <c r="W111" s="73"/>
      <c r="X111" s="73"/>
      <c r="Y111" s="94">
        <f t="shared" si="7"/>
        <v>0</v>
      </c>
      <c r="Z111" s="73"/>
      <c r="AA111" s="42"/>
      <c r="AB111" s="42"/>
      <c r="AC111" s="75">
        <f t="shared" si="8"/>
        <v>0</v>
      </c>
      <c r="AD111" s="76">
        <f>ALLOCATION!Z111-ORIGINAL!AC111</f>
        <v>0</v>
      </c>
      <c r="AE111" s="59"/>
    </row>
    <row r="112" spans="1:31">
      <c r="A112" s="7" t="s">
        <v>121</v>
      </c>
      <c r="B112" s="8" t="s">
        <v>296</v>
      </c>
      <c r="C112" s="26" t="s">
        <v>181</v>
      </c>
      <c r="D112" s="42"/>
      <c r="E112" s="42"/>
      <c r="F112" s="42"/>
      <c r="G112" s="42"/>
      <c r="H112" s="42"/>
      <c r="I112" s="42"/>
      <c r="J112" s="42"/>
      <c r="K112" s="42"/>
      <c r="L112" s="53"/>
      <c r="M112" s="53"/>
      <c r="N112" s="53"/>
      <c r="O112" s="91">
        <f t="shared" si="5"/>
        <v>0</v>
      </c>
      <c r="P112" s="73"/>
      <c r="Q112" s="73"/>
      <c r="R112" s="73"/>
      <c r="S112" s="73"/>
      <c r="T112" s="98">
        <f t="shared" si="6"/>
        <v>0</v>
      </c>
      <c r="U112" s="73"/>
      <c r="V112" s="73"/>
      <c r="W112" s="73"/>
      <c r="X112" s="73"/>
      <c r="Y112" s="94">
        <f t="shared" si="7"/>
        <v>0</v>
      </c>
      <c r="Z112" s="73"/>
      <c r="AA112" s="42"/>
      <c r="AB112" s="42"/>
      <c r="AC112" s="75">
        <f t="shared" si="8"/>
        <v>0</v>
      </c>
      <c r="AD112" s="76">
        <f>ALLOCATION!Z112-ORIGINAL!AC112</f>
        <v>0</v>
      </c>
      <c r="AE112" s="59"/>
    </row>
    <row r="113" spans="1:31">
      <c r="A113" s="7" t="s">
        <v>122</v>
      </c>
      <c r="B113" s="8" t="s">
        <v>297</v>
      </c>
      <c r="C113" s="26" t="s">
        <v>181</v>
      </c>
      <c r="D113" s="42"/>
      <c r="E113" s="42"/>
      <c r="F113" s="42"/>
      <c r="G113" s="42"/>
      <c r="H113" s="42"/>
      <c r="I113" s="42"/>
      <c r="J113" s="42"/>
      <c r="K113" s="42"/>
      <c r="L113" s="53"/>
      <c r="M113" s="53"/>
      <c r="N113" s="53"/>
      <c r="O113" s="91">
        <f t="shared" si="5"/>
        <v>0</v>
      </c>
      <c r="P113" s="73"/>
      <c r="Q113" s="73"/>
      <c r="R113" s="73"/>
      <c r="S113" s="73"/>
      <c r="T113" s="98">
        <f t="shared" si="6"/>
        <v>0</v>
      </c>
      <c r="U113" s="73"/>
      <c r="V113" s="73"/>
      <c r="W113" s="73"/>
      <c r="X113" s="73"/>
      <c r="Y113" s="94">
        <f t="shared" si="7"/>
        <v>0</v>
      </c>
      <c r="Z113" s="73"/>
      <c r="AA113" s="42"/>
      <c r="AB113" s="42"/>
      <c r="AC113" s="75">
        <f t="shared" si="8"/>
        <v>0</v>
      </c>
      <c r="AD113" s="76">
        <f>ALLOCATION!Z113-ORIGINAL!AC113</f>
        <v>457677</v>
      </c>
      <c r="AE113" s="59"/>
    </row>
    <row r="114" spans="1:31">
      <c r="A114" s="7" t="s">
        <v>123</v>
      </c>
      <c r="B114" s="8" t="s">
        <v>298</v>
      </c>
      <c r="C114" s="32" t="s">
        <v>183</v>
      </c>
      <c r="D114" s="42"/>
      <c r="E114" s="42"/>
      <c r="F114" s="42"/>
      <c r="G114" s="42"/>
      <c r="H114" s="42"/>
      <c r="I114" s="42"/>
      <c r="J114" s="42"/>
      <c r="K114" s="42"/>
      <c r="L114" s="53"/>
      <c r="M114" s="53"/>
      <c r="N114" s="53"/>
      <c r="O114" s="91">
        <f t="shared" si="5"/>
        <v>0</v>
      </c>
      <c r="P114" s="73"/>
      <c r="Q114" s="73"/>
      <c r="R114" s="73"/>
      <c r="S114" s="73"/>
      <c r="T114" s="98">
        <f t="shared" si="6"/>
        <v>0</v>
      </c>
      <c r="U114" s="73"/>
      <c r="V114" s="73"/>
      <c r="W114" s="73"/>
      <c r="X114" s="73"/>
      <c r="Y114" s="94">
        <f t="shared" si="7"/>
        <v>0</v>
      </c>
      <c r="Z114" s="73"/>
      <c r="AA114" s="42"/>
      <c r="AB114" s="42"/>
      <c r="AC114" s="75">
        <f t="shared" si="8"/>
        <v>0</v>
      </c>
      <c r="AD114" s="76">
        <f>ALLOCATION!Z114-ORIGINAL!AC114</f>
        <v>0</v>
      </c>
      <c r="AE114" s="59"/>
    </row>
    <row r="115" spans="1:31">
      <c r="A115" s="7" t="s">
        <v>124</v>
      </c>
      <c r="B115" s="8" t="s">
        <v>299</v>
      </c>
      <c r="C115" s="29" t="s">
        <v>201</v>
      </c>
      <c r="D115" s="42"/>
      <c r="E115" s="42"/>
      <c r="F115" s="42"/>
      <c r="G115" s="42"/>
      <c r="H115" s="42"/>
      <c r="I115" s="42"/>
      <c r="J115" s="42"/>
      <c r="K115" s="42"/>
      <c r="L115" s="53"/>
      <c r="M115" s="53"/>
      <c r="N115" s="53"/>
      <c r="O115" s="91">
        <f t="shared" si="5"/>
        <v>0</v>
      </c>
      <c r="P115" s="73"/>
      <c r="Q115" s="73"/>
      <c r="R115" s="73"/>
      <c r="S115" s="73"/>
      <c r="T115" s="98">
        <f t="shared" si="6"/>
        <v>0</v>
      </c>
      <c r="U115" s="73"/>
      <c r="V115" s="73"/>
      <c r="W115" s="73"/>
      <c r="X115" s="73"/>
      <c r="Y115" s="94">
        <f t="shared" si="7"/>
        <v>0</v>
      </c>
      <c r="Z115" s="73"/>
      <c r="AA115" s="42"/>
      <c r="AB115" s="42"/>
      <c r="AC115" s="75">
        <f t="shared" si="8"/>
        <v>0</v>
      </c>
      <c r="AD115" s="76">
        <f>ALLOCATION!Z115-ORIGINAL!AC115</f>
        <v>0</v>
      </c>
      <c r="AE115" s="59"/>
    </row>
    <row r="116" spans="1:31">
      <c r="A116" s="7" t="s">
        <v>125</v>
      </c>
      <c r="B116" s="8" t="s">
        <v>300</v>
      </c>
      <c r="C116" s="33" t="s">
        <v>190</v>
      </c>
      <c r="D116" s="42"/>
      <c r="E116" s="42"/>
      <c r="F116" s="42"/>
      <c r="G116" s="42"/>
      <c r="H116" s="42"/>
      <c r="I116" s="42"/>
      <c r="J116" s="42"/>
      <c r="K116" s="42"/>
      <c r="L116" s="53"/>
      <c r="M116" s="53"/>
      <c r="N116" s="53"/>
      <c r="O116" s="91">
        <f t="shared" si="5"/>
        <v>0</v>
      </c>
      <c r="P116" s="73"/>
      <c r="Q116" s="73"/>
      <c r="R116" s="73"/>
      <c r="S116" s="73"/>
      <c r="T116" s="98">
        <f t="shared" si="6"/>
        <v>0</v>
      </c>
      <c r="U116" s="73"/>
      <c r="V116" s="73"/>
      <c r="W116" s="73"/>
      <c r="X116" s="73"/>
      <c r="Y116" s="94">
        <f t="shared" si="7"/>
        <v>0</v>
      </c>
      <c r="Z116" s="73"/>
      <c r="AA116" s="42"/>
      <c r="AB116" s="42"/>
      <c r="AC116" s="75">
        <f t="shared" si="8"/>
        <v>0</v>
      </c>
      <c r="AD116" s="76">
        <f>ALLOCATION!Z116-ORIGINAL!AC116</f>
        <v>0</v>
      </c>
      <c r="AE116" s="59"/>
    </row>
    <row r="117" spans="1:31">
      <c r="A117" s="7" t="s">
        <v>126</v>
      </c>
      <c r="B117" s="8" t="s">
        <v>301</v>
      </c>
      <c r="C117" s="27" t="s">
        <v>185</v>
      </c>
      <c r="D117" s="42"/>
      <c r="E117" s="42"/>
      <c r="F117" s="42"/>
      <c r="G117" s="42"/>
      <c r="H117" s="42"/>
      <c r="I117" s="42"/>
      <c r="J117" s="42"/>
      <c r="K117" s="42"/>
      <c r="L117" s="53"/>
      <c r="M117" s="53"/>
      <c r="N117" s="53"/>
      <c r="O117" s="91">
        <f t="shared" si="5"/>
        <v>0</v>
      </c>
      <c r="P117" s="73"/>
      <c r="Q117" s="73"/>
      <c r="R117" s="73"/>
      <c r="S117" s="73"/>
      <c r="T117" s="98">
        <f t="shared" si="6"/>
        <v>0</v>
      </c>
      <c r="U117" s="73"/>
      <c r="V117" s="73"/>
      <c r="W117" s="73"/>
      <c r="X117" s="73"/>
      <c r="Y117" s="94">
        <f t="shared" si="7"/>
        <v>0</v>
      </c>
      <c r="Z117" s="73"/>
      <c r="AA117" s="42"/>
      <c r="AB117" s="42"/>
      <c r="AC117" s="75">
        <f t="shared" si="8"/>
        <v>0</v>
      </c>
      <c r="AD117" s="76">
        <f>ALLOCATION!Z117-ORIGINAL!AC117</f>
        <v>0</v>
      </c>
      <c r="AE117" s="59"/>
    </row>
    <row r="118" spans="1:31">
      <c r="A118" s="7" t="s">
        <v>127</v>
      </c>
      <c r="B118" s="8" t="s">
        <v>302</v>
      </c>
      <c r="C118" s="34" t="s">
        <v>216</v>
      </c>
      <c r="D118" s="42"/>
      <c r="E118" s="42"/>
      <c r="F118" s="42"/>
      <c r="G118" s="42"/>
      <c r="H118" s="42"/>
      <c r="I118" s="42"/>
      <c r="J118" s="42"/>
      <c r="K118" s="42"/>
      <c r="L118" s="53"/>
      <c r="M118" s="53"/>
      <c r="N118" s="53"/>
      <c r="O118" s="91">
        <f t="shared" si="5"/>
        <v>0</v>
      </c>
      <c r="P118" s="73"/>
      <c r="Q118" s="73"/>
      <c r="R118" s="73"/>
      <c r="S118" s="73"/>
      <c r="T118" s="98">
        <f t="shared" si="6"/>
        <v>0</v>
      </c>
      <c r="U118" s="73"/>
      <c r="V118" s="73"/>
      <c r="W118" s="73"/>
      <c r="X118" s="73"/>
      <c r="Y118" s="94">
        <f t="shared" si="7"/>
        <v>0</v>
      </c>
      <c r="Z118" s="73"/>
      <c r="AA118" s="42"/>
      <c r="AB118" s="42"/>
      <c r="AC118" s="75">
        <f t="shared" si="8"/>
        <v>0</v>
      </c>
      <c r="AD118" s="76">
        <f>ALLOCATION!Z118-ORIGINAL!AC118</f>
        <v>0</v>
      </c>
      <c r="AE118" s="59"/>
    </row>
    <row r="119" spans="1:31">
      <c r="A119" s="7" t="s">
        <v>128</v>
      </c>
      <c r="B119" s="8" t="s">
        <v>303</v>
      </c>
      <c r="C119" s="26" t="s">
        <v>181</v>
      </c>
      <c r="D119" s="42"/>
      <c r="E119" s="42"/>
      <c r="F119" s="42"/>
      <c r="G119" s="42"/>
      <c r="H119" s="42"/>
      <c r="I119" s="42"/>
      <c r="J119" s="42"/>
      <c r="K119" s="42"/>
      <c r="L119" s="53"/>
      <c r="M119" s="53"/>
      <c r="N119" s="53"/>
      <c r="O119" s="91">
        <f t="shared" si="5"/>
        <v>0</v>
      </c>
      <c r="P119" s="73"/>
      <c r="Q119" s="73"/>
      <c r="R119" s="73"/>
      <c r="S119" s="73"/>
      <c r="T119" s="98">
        <f t="shared" si="6"/>
        <v>0</v>
      </c>
      <c r="U119" s="73"/>
      <c r="V119" s="73"/>
      <c r="W119" s="73"/>
      <c r="X119" s="73"/>
      <c r="Y119" s="94">
        <f t="shared" si="7"/>
        <v>0</v>
      </c>
      <c r="Z119" s="73"/>
      <c r="AA119" s="42"/>
      <c r="AB119" s="42"/>
      <c r="AC119" s="75">
        <f t="shared" si="8"/>
        <v>0</v>
      </c>
      <c r="AD119" s="76">
        <f>ALLOCATION!Z119-ORIGINAL!AC119</f>
        <v>0</v>
      </c>
      <c r="AE119" s="59"/>
    </row>
    <row r="120" spans="1:31">
      <c r="A120" s="7" t="s">
        <v>129</v>
      </c>
      <c r="B120" s="8" t="s">
        <v>304</v>
      </c>
      <c r="C120" s="34" t="s">
        <v>216</v>
      </c>
      <c r="D120" s="42"/>
      <c r="E120" s="42"/>
      <c r="F120" s="42"/>
      <c r="G120" s="42"/>
      <c r="H120" s="42"/>
      <c r="I120" s="42"/>
      <c r="J120" s="42"/>
      <c r="K120" s="42"/>
      <c r="L120" s="53"/>
      <c r="M120" s="53"/>
      <c r="N120" s="53"/>
      <c r="O120" s="91">
        <f t="shared" si="5"/>
        <v>0</v>
      </c>
      <c r="P120" s="73"/>
      <c r="Q120" s="73"/>
      <c r="R120" s="73"/>
      <c r="S120" s="73"/>
      <c r="T120" s="98">
        <f t="shared" si="6"/>
        <v>0</v>
      </c>
      <c r="U120" s="73"/>
      <c r="V120" s="73"/>
      <c r="W120" s="73"/>
      <c r="X120" s="73"/>
      <c r="Y120" s="94">
        <f t="shared" si="7"/>
        <v>0</v>
      </c>
      <c r="Z120" s="73"/>
      <c r="AA120" s="42"/>
      <c r="AB120" s="42"/>
      <c r="AC120" s="75">
        <f t="shared" si="8"/>
        <v>0</v>
      </c>
      <c r="AD120" s="76">
        <f>ALLOCATION!Z120-ORIGINAL!AC120</f>
        <v>0</v>
      </c>
      <c r="AE120" s="59"/>
    </row>
    <row r="121" spans="1:31">
      <c r="A121" s="7" t="s">
        <v>130</v>
      </c>
      <c r="B121" s="8" t="s">
        <v>305</v>
      </c>
      <c r="C121" s="32" t="s">
        <v>183</v>
      </c>
      <c r="D121" s="42"/>
      <c r="E121" s="42"/>
      <c r="F121" s="42"/>
      <c r="G121" s="42"/>
      <c r="H121" s="42"/>
      <c r="I121" s="42"/>
      <c r="J121" s="42"/>
      <c r="K121" s="42"/>
      <c r="L121" s="53"/>
      <c r="M121" s="53"/>
      <c r="N121" s="53"/>
      <c r="O121" s="91">
        <f t="shared" si="5"/>
        <v>0</v>
      </c>
      <c r="P121" s="73"/>
      <c r="Q121" s="73"/>
      <c r="R121" s="73"/>
      <c r="S121" s="73"/>
      <c r="T121" s="98">
        <f t="shared" si="6"/>
        <v>0</v>
      </c>
      <c r="U121" s="73"/>
      <c r="V121" s="73"/>
      <c r="W121" s="73"/>
      <c r="X121" s="73"/>
      <c r="Y121" s="94">
        <f t="shared" si="7"/>
        <v>0</v>
      </c>
      <c r="Z121" s="73"/>
      <c r="AA121" s="42"/>
      <c r="AB121" s="42"/>
      <c r="AC121" s="75">
        <f t="shared" si="8"/>
        <v>0</v>
      </c>
      <c r="AD121" s="76">
        <f>ALLOCATION!Z121-ORIGINAL!AC121</f>
        <v>0</v>
      </c>
      <c r="AE121" s="59"/>
    </row>
    <row r="122" spans="1:31">
      <c r="A122" s="7" t="s">
        <v>131</v>
      </c>
      <c r="B122" s="8" t="s">
        <v>306</v>
      </c>
      <c r="C122" s="27" t="s">
        <v>185</v>
      </c>
      <c r="D122" s="42"/>
      <c r="E122" s="42"/>
      <c r="F122" s="42"/>
      <c r="G122" s="42"/>
      <c r="H122" s="42"/>
      <c r="I122" s="42"/>
      <c r="J122" s="42"/>
      <c r="K122" s="42"/>
      <c r="L122" s="53"/>
      <c r="M122" s="53"/>
      <c r="N122" s="53"/>
      <c r="O122" s="91">
        <f t="shared" si="5"/>
        <v>0</v>
      </c>
      <c r="P122" s="73"/>
      <c r="Q122" s="73"/>
      <c r="R122" s="73"/>
      <c r="S122" s="73"/>
      <c r="T122" s="98">
        <f t="shared" si="6"/>
        <v>0</v>
      </c>
      <c r="U122" s="73"/>
      <c r="V122" s="73"/>
      <c r="W122" s="73"/>
      <c r="X122" s="73"/>
      <c r="Y122" s="94">
        <f t="shared" si="7"/>
        <v>0</v>
      </c>
      <c r="Z122" s="73"/>
      <c r="AA122" s="42"/>
      <c r="AB122" s="42"/>
      <c r="AC122" s="75">
        <f t="shared" si="8"/>
        <v>0</v>
      </c>
      <c r="AD122" s="76">
        <f>ALLOCATION!Z122-ORIGINAL!AC122</f>
        <v>0</v>
      </c>
      <c r="AE122" s="59"/>
    </row>
    <row r="123" spans="1:31">
      <c r="A123" s="7" t="s">
        <v>132</v>
      </c>
      <c r="B123" s="8" t="s">
        <v>307</v>
      </c>
      <c r="C123" s="33" t="s">
        <v>190</v>
      </c>
      <c r="D123" s="42"/>
      <c r="E123" s="42"/>
      <c r="F123" s="42"/>
      <c r="G123" s="42"/>
      <c r="H123" s="42"/>
      <c r="I123" s="42"/>
      <c r="J123" s="42"/>
      <c r="K123" s="42"/>
      <c r="L123" s="53"/>
      <c r="M123" s="53"/>
      <c r="N123" s="53"/>
      <c r="O123" s="91">
        <f t="shared" si="5"/>
        <v>0</v>
      </c>
      <c r="P123" s="73"/>
      <c r="Q123" s="73"/>
      <c r="R123" s="73"/>
      <c r="S123" s="73"/>
      <c r="T123" s="98">
        <f t="shared" si="6"/>
        <v>0</v>
      </c>
      <c r="U123" s="73"/>
      <c r="V123" s="73"/>
      <c r="W123" s="73"/>
      <c r="X123" s="73"/>
      <c r="Y123" s="94">
        <f t="shared" si="7"/>
        <v>0</v>
      </c>
      <c r="Z123" s="73"/>
      <c r="AA123" s="42"/>
      <c r="AB123" s="42"/>
      <c r="AC123" s="75">
        <f t="shared" si="8"/>
        <v>0</v>
      </c>
      <c r="AD123" s="76">
        <f>ALLOCATION!Z123-ORIGINAL!AC123</f>
        <v>0</v>
      </c>
      <c r="AE123" s="59"/>
    </row>
    <row r="124" spans="1:31">
      <c r="A124" s="7" t="s">
        <v>133</v>
      </c>
      <c r="B124" s="8" t="s">
        <v>308</v>
      </c>
      <c r="C124" s="33" t="s">
        <v>190</v>
      </c>
      <c r="D124" s="42"/>
      <c r="E124" s="42"/>
      <c r="F124" s="42"/>
      <c r="G124" s="42"/>
      <c r="H124" s="42"/>
      <c r="I124" s="42"/>
      <c r="J124" s="42"/>
      <c r="K124" s="42"/>
      <c r="L124" s="53"/>
      <c r="M124" s="53"/>
      <c r="N124" s="53"/>
      <c r="O124" s="91">
        <f t="shared" si="5"/>
        <v>0</v>
      </c>
      <c r="P124" s="73"/>
      <c r="Q124" s="73"/>
      <c r="R124" s="73"/>
      <c r="S124" s="73"/>
      <c r="T124" s="98">
        <f t="shared" si="6"/>
        <v>0</v>
      </c>
      <c r="U124" s="73"/>
      <c r="V124" s="73"/>
      <c r="W124" s="73"/>
      <c r="X124" s="73"/>
      <c r="Y124" s="94">
        <f t="shared" si="7"/>
        <v>0</v>
      </c>
      <c r="Z124" s="73"/>
      <c r="AA124" s="42"/>
      <c r="AB124" s="42"/>
      <c r="AC124" s="75">
        <f t="shared" si="8"/>
        <v>0</v>
      </c>
      <c r="AD124" s="76">
        <f>ALLOCATION!Z124-ORIGINAL!AC124</f>
        <v>0</v>
      </c>
      <c r="AE124" s="59"/>
    </row>
    <row r="125" spans="1:31">
      <c r="A125" s="7" t="s">
        <v>134</v>
      </c>
      <c r="B125" s="8" t="s">
        <v>309</v>
      </c>
      <c r="C125" s="26" t="s">
        <v>181</v>
      </c>
      <c r="D125" s="42"/>
      <c r="E125" s="42"/>
      <c r="F125" s="42"/>
      <c r="G125" s="42"/>
      <c r="H125" s="42"/>
      <c r="I125" s="42"/>
      <c r="J125" s="42"/>
      <c r="K125" s="42"/>
      <c r="L125" s="53"/>
      <c r="M125" s="53"/>
      <c r="N125" s="53"/>
      <c r="O125" s="91">
        <f t="shared" si="5"/>
        <v>0</v>
      </c>
      <c r="P125" s="73"/>
      <c r="Q125" s="73"/>
      <c r="R125" s="73"/>
      <c r="S125" s="73"/>
      <c r="T125" s="98">
        <f t="shared" si="6"/>
        <v>0</v>
      </c>
      <c r="U125" s="73"/>
      <c r="V125" s="73"/>
      <c r="W125" s="73"/>
      <c r="X125" s="73"/>
      <c r="Y125" s="94">
        <f t="shared" si="7"/>
        <v>0</v>
      </c>
      <c r="Z125" s="73"/>
      <c r="AA125" s="42"/>
      <c r="AB125" s="42"/>
      <c r="AC125" s="75">
        <f t="shared" si="8"/>
        <v>0</v>
      </c>
      <c r="AD125" s="76">
        <f>ALLOCATION!Z125-ORIGINAL!AC125</f>
        <v>0</v>
      </c>
      <c r="AE125" s="59"/>
    </row>
    <row r="126" spans="1:31">
      <c r="A126" s="7" t="s">
        <v>135</v>
      </c>
      <c r="B126" s="8" t="s">
        <v>310</v>
      </c>
      <c r="C126" s="32" t="s">
        <v>183</v>
      </c>
      <c r="D126" s="42"/>
      <c r="E126" s="42"/>
      <c r="F126" s="42"/>
      <c r="G126" s="42"/>
      <c r="H126" s="42"/>
      <c r="I126" s="42"/>
      <c r="J126" s="42"/>
      <c r="K126" s="42"/>
      <c r="L126" s="53"/>
      <c r="M126" s="53"/>
      <c r="N126" s="53"/>
      <c r="O126" s="91">
        <f t="shared" si="5"/>
        <v>0</v>
      </c>
      <c r="P126" s="73"/>
      <c r="Q126" s="73"/>
      <c r="R126" s="73"/>
      <c r="S126" s="73"/>
      <c r="T126" s="98">
        <f t="shared" si="6"/>
        <v>0</v>
      </c>
      <c r="U126" s="73"/>
      <c r="V126" s="73"/>
      <c r="W126" s="73"/>
      <c r="X126" s="73"/>
      <c r="Y126" s="94">
        <f t="shared" si="7"/>
        <v>0</v>
      </c>
      <c r="Z126" s="73"/>
      <c r="AA126" s="42"/>
      <c r="AB126" s="42"/>
      <c r="AC126" s="75">
        <f t="shared" si="8"/>
        <v>0</v>
      </c>
      <c r="AD126" s="76">
        <f>ALLOCATION!Z126-ORIGINAL!AC126</f>
        <v>240599</v>
      </c>
      <c r="AE126" s="59"/>
    </row>
    <row r="127" spans="1:31">
      <c r="A127" s="7" t="s">
        <v>136</v>
      </c>
      <c r="B127" s="8" t="s">
        <v>311</v>
      </c>
      <c r="C127" s="29" t="s">
        <v>201</v>
      </c>
      <c r="D127" s="42"/>
      <c r="E127" s="42"/>
      <c r="F127" s="42"/>
      <c r="G127" s="42"/>
      <c r="H127" s="42"/>
      <c r="I127" s="42"/>
      <c r="J127" s="42"/>
      <c r="K127" s="42"/>
      <c r="L127" s="53"/>
      <c r="M127" s="53"/>
      <c r="N127" s="53"/>
      <c r="O127" s="91">
        <f t="shared" si="5"/>
        <v>0</v>
      </c>
      <c r="P127" s="73"/>
      <c r="Q127" s="73"/>
      <c r="R127" s="73"/>
      <c r="S127" s="73"/>
      <c r="T127" s="98">
        <f t="shared" si="6"/>
        <v>0</v>
      </c>
      <c r="U127" s="73"/>
      <c r="V127" s="73"/>
      <c r="W127" s="73"/>
      <c r="X127" s="73"/>
      <c r="Y127" s="94">
        <f t="shared" si="7"/>
        <v>0</v>
      </c>
      <c r="Z127" s="73"/>
      <c r="AA127" s="42"/>
      <c r="AB127" s="42"/>
      <c r="AC127" s="75">
        <f t="shared" si="8"/>
        <v>0</v>
      </c>
      <c r="AD127" s="76">
        <f>ALLOCATION!Z127-ORIGINAL!AC127</f>
        <v>119102</v>
      </c>
      <c r="AE127" s="59"/>
    </row>
    <row r="128" spans="1:31">
      <c r="A128" s="7" t="s">
        <v>137</v>
      </c>
      <c r="B128" s="8" t="s">
        <v>312</v>
      </c>
      <c r="C128" s="26" t="s">
        <v>181</v>
      </c>
      <c r="D128" s="42"/>
      <c r="E128" s="42"/>
      <c r="F128" s="42"/>
      <c r="G128" s="42"/>
      <c r="H128" s="42"/>
      <c r="I128" s="42"/>
      <c r="J128" s="42"/>
      <c r="K128" s="42"/>
      <c r="L128" s="53"/>
      <c r="M128" s="53"/>
      <c r="N128" s="53"/>
      <c r="O128" s="91">
        <f t="shared" si="5"/>
        <v>0</v>
      </c>
      <c r="P128" s="73"/>
      <c r="Q128" s="73"/>
      <c r="R128" s="73"/>
      <c r="S128" s="73"/>
      <c r="T128" s="98">
        <f t="shared" si="6"/>
        <v>0</v>
      </c>
      <c r="U128" s="73"/>
      <c r="V128" s="73"/>
      <c r="W128" s="73"/>
      <c r="X128" s="73"/>
      <c r="Y128" s="94">
        <f t="shared" si="7"/>
        <v>0</v>
      </c>
      <c r="Z128" s="73"/>
      <c r="AA128" s="42"/>
      <c r="AB128" s="42"/>
      <c r="AC128" s="75">
        <f t="shared" si="8"/>
        <v>0</v>
      </c>
      <c r="AD128" s="76">
        <f>ALLOCATION!Z128-ORIGINAL!AC128</f>
        <v>0</v>
      </c>
      <c r="AE128" s="59"/>
    </row>
    <row r="129" spans="1:31">
      <c r="A129" s="7" t="s">
        <v>138</v>
      </c>
      <c r="B129" s="8" t="s">
        <v>313</v>
      </c>
      <c r="C129" s="26" t="s">
        <v>181</v>
      </c>
      <c r="D129" s="42"/>
      <c r="E129" s="42"/>
      <c r="F129" s="42"/>
      <c r="G129" s="42"/>
      <c r="H129" s="42"/>
      <c r="I129" s="42"/>
      <c r="J129" s="42"/>
      <c r="K129" s="42"/>
      <c r="L129" s="53"/>
      <c r="M129" s="53"/>
      <c r="N129" s="53"/>
      <c r="O129" s="91">
        <f t="shared" si="5"/>
        <v>0</v>
      </c>
      <c r="P129" s="73"/>
      <c r="Q129" s="73"/>
      <c r="R129" s="73"/>
      <c r="S129" s="73"/>
      <c r="T129" s="98">
        <f t="shared" si="6"/>
        <v>0</v>
      </c>
      <c r="U129" s="73"/>
      <c r="V129" s="73"/>
      <c r="W129" s="73"/>
      <c r="X129" s="73"/>
      <c r="Y129" s="94">
        <f t="shared" si="7"/>
        <v>0</v>
      </c>
      <c r="Z129" s="73"/>
      <c r="AA129" s="42"/>
      <c r="AB129" s="42"/>
      <c r="AC129" s="75">
        <f t="shared" si="8"/>
        <v>0</v>
      </c>
      <c r="AD129" s="76">
        <f>ALLOCATION!Z129-ORIGINAL!AC129</f>
        <v>0</v>
      </c>
      <c r="AE129" s="59"/>
    </row>
    <row r="130" spans="1:31">
      <c r="A130" s="7" t="s">
        <v>139</v>
      </c>
      <c r="B130" s="8" t="s">
        <v>314</v>
      </c>
      <c r="C130" s="29" t="s">
        <v>201</v>
      </c>
      <c r="D130" s="42"/>
      <c r="E130" s="42"/>
      <c r="F130" s="42"/>
      <c r="G130" s="42"/>
      <c r="H130" s="42"/>
      <c r="I130" s="42"/>
      <c r="J130" s="42"/>
      <c r="K130" s="42"/>
      <c r="L130" s="53"/>
      <c r="M130" s="53"/>
      <c r="N130" s="53"/>
      <c r="O130" s="91">
        <f t="shared" si="5"/>
        <v>0</v>
      </c>
      <c r="P130" s="73"/>
      <c r="Q130" s="73"/>
      <c r="R130" s="73"/>
      <c r="S130" s="73"/>
      <c r="T130" s="98">
        <f t="shared" si="6"/>
        <v>0</v>
      </c>
      <c r="U130" s="73"/>
      <c r="V130" s="73"/>
      <c r="W130" s="73"/>
      <c r="X130" s="73"/>
      <c r="Y130" s="94">
        <f t="shared" si="7"/>
        <v>0</v>
      </c>
      <c r="Z130" s="73"/>
      <c r="AA130" s="42"/>
      <c r="AB130" s="42"/>
      <c r="AC130" s="75">
        <f t="shared" ref="AC130:AC161" si="9">SUM(D129:K129)+O130+T130+SUM(Y130:AB130)</f>
        <v>0</v>
      </c>
      <c r="AD130" s="76">
        <f>ALLOCATION!Z130-ORIGINAL!AC130</f>
        <v>0</v>
      </c>
      <c r="AE130" s="59"/>
    </row>
    <row r="131" spans="1:31">
      <c r="A131" s="7" t="s">
        <v>140</v>
      </c>
      <c r="B131" s="8" t="s">
        <v>315</v>
      </c>
      <c r="C131" s="32" t="s">
        <v>183</v>
      </c>
      <c r="D131" s="42"/>
      <c r="E131" s="42"/>
      <c r="F131" s="42"/>
      <c r="G131" s="42"/>
      <c r="H131" s="42"/>
      <c r="I131" s="42"/>
      <c r="J131" s="42"/>
      <c r="K131" s="42"/>
      <c r="L131" s="53"/>
      <c r="M131" s="53"/>
      <c r="N131" s="53"/>
      <c r="O131" s="91">
        <f t="shared" ref="O131:O166" si="10">SUM(L131:N131)</f>
        <v>0</v>
      </c>
      <c r="P131" s="73"/>
      <c r="Q131" s="73"/>
      <c r="R131" s="73"/>
      <c r="S131" s="73"/>
      <c r="T131" s="98">
        <f t="shared" si="6"/>
        <v>0</v>
      </c>
      <c r="U131" s="73"/>
      <c r="V131" s="73"/>
      <c r="W131" s="73"/>
      <c r="X131" s="73"/>
      <c r="Y131" s="94">
        <f t="shared" si="7"/>
        <v>0</v>
      </c>
      <c r="Z131" s="73"/>
      <c r="AA131" s="42"/>
      <c r="AB131" s="42"/>
      <c r="AC131" s="75">
        <f t="shared" si="9"/>
        <v>0</v>
      </c>
      <c r="AD131" s="76">
        <f>ALLOCATION!Z131-ORIGINAL!AC131</f>
        <v>0</v>
      </c>
      <c r="AE131" s="59"/>
    </row>
    <row r="132" spans="1:31">
      <c r="A132" s="7" t="s">
        <v>141</v>
      </c>
      <c r="B132" s="8" t="s">
        <v>316</v>
      </c>
      <c r="C132" s="26" t="s">
        <v>181</v>
      </c>
      <c r="D132" s="42"/>
      <c r="E132" s="42"/>
      <c r="F132" s="42"/>
      <c r="G132" s="42"/>
      <c r="H132" s="42"/>
      <c r="I132" s="42"/>
      <c r="J132" s="42"/>
      <c r="K132" s="42"/>
      <c r="L132" s="53"/>
      <c r="M132" s="53"/>
      <c r="N132" s="53"/>
      <c r="O132" s="91">
        <f t="shared" si="10"/>
        <v>0</v>
      </c>
      <c r="P132" s="73"/>
      <c r="Q132" s="73"/>
      <c r="R132" s="73"/>
      <c r="S132" s="73"/>
      <c r="T132" s="98">
        <f t="shared" ref="T132:T166" si="11">SUM(P132:S132)</f>
        <v>0</v>
      </c>
      <c r="U132" s="73"/>
      <c r="V132" s="73"/>
      <c r="W132" s="73"/>
      <c r="X132" s="73"/>
      <c r="Y132" s="94">
        <f t="shared" ref="Y132:Y166" si="12">SUM(U132:X132)</f>
        <v>0</v>
      </c>
      <c r="Z132" s="73"/>
      <c r="AA132" s="42"/>
      <c r="AB132" s="42"/>
      <c r="AC132" s="75">
        <f t="shared" si="9"/>
        <v>0</v>
      </c>
      <c r="AD132" s="76">
        <f>ALLOCATION!Z132-ORIGINAL!AC132</f>
        <v>0</v>
      </c>
      <c r="AE132" s="59"/>
    </row>
    <row r="133" spans="1:31">
      <c r="A133" s="7" t="s">
        <v>142</v>
      </c>
      <c r="B133" s="8" t="s">
        <v>317</v>
      </c>
      <c r="C133" s="26" t="s">
        <v>181</v>
      </c>
      <c r="D133" s="42"/>
      <c r="E133" s="42"/>
      <c r="F133" s="42"/>
      <c r="G133" s="42"/>
      <c r="H133" s="42"/>
      <c r="I133" s="42"/>
      <c r="J133" s="42"/>
      <c r="K133" s="42"/>
      <c r="L133" s="53"/>
      <c r="M133" s="53"/>
      <c r="N133" s="53"/>
      <c r="O133" s="91">
        <f t="shared" si="10"/>
        <v>0</v>
      </c>
      <c r="P133" s="73"/>
      <c r="Q133" s="73"/>
      <c r="R133" s="73"/>
      <c r="S133" s="73"/>
      <c r="T133" s="98">
        <f t="shared" si="11"/>
        <v>0</v>
      </c>
      <c r="U133" s="73"/>
      <c r="V133" s="73"/>
      <c r="W133" s="73"/>
      <c r="X133" s="73"/>
      <c r="Y133" s="94">
        <f t="shared" si="12"/>
        <v>0</v>
      </c>
      <c r="Z133" s="73"/>
      <c r="AA133" s="42"/>
      <c r="AB133" s="42"/>
      <c r="AC133" s="75">
        <f t="shared" si="9"/>
        <v>0</v>
      </c>
      <c r="AD133" s="76">
        <f>ALLOCATION!Z133-ORIGINAL!AC133</f>
        <v>0</v>
      </c>
      <c r="AE133" s="59"/>
    </row>
    <row r="134" spans="1:31">
      <c r="A134" s="7" t="s">
        <v>143</v>
      </c>
      <c r="B134" s="8" t="s">
        <v>318</v>
      </c>
      <c r="C134" s="34" t="s">
        <v>216</v>
      </c>
      <c r="D134" s="42"/>
      <c r="E134" s="42"/>
      <c r="F134" s="42"/>
      <c r="G134" s="42"/>
      <c r="H134" s="42"/>
      <c r="I134" s="42"/>
      <c r="J134" s="42"/>
      <c r="K134" s="42"/>
      <c r="L134" s="53"/>
      <c r="M134" s="53"/>
      <c r="N134" s="53"/>
      <c r="O134" s="91">
        <f t="shared" si="10"/>
        <v>0</v>
      </c>
      <c r="P134" s="73"/>
      <c r="Q134" s="73"/>
      <c r="R134" s="73"/>
      <c r="S134" s="73"/>
      <c r="T134" s="98">
        <f t="shared" si="11"/>
        <v>0</v>
      </c>
      <c r="U134" s="73"/>
      <c r="V134" s="73"/>
      <c r="W134" s="73"/>
      <c r="X134" s="73"/>
      <c r="Y134" s="94">
        <f t="shared" si="12"/>
        <v>0</v>
      </c>
      <c r="Z134" s="73"/>
      <c r="AA134" s="42"/>
      <c r="AB134" s="42"/>
      <c r="AC134" s="75">
        <f t="shared" si="9"/>
        <v>0</v>
      </c>
      <c r="AD134" s="76">
        <f>ALLOCATION!Z134-ORIGINAL!AC134</f>
        <v>0</v>
      </c>
      <c r="AE134" s="59"/>
    </row>
    <row r="135" spans="1:31">
      <c r="A135" s="7" t="s">
        <v>144</v>
      </c>
      <c r="B135" s="8" t="s">
        <v>319</v>
      </c>
      <c r="C135" s="29" t="s">
        <v>201</v>
      </c>
      <c r="D135" s="42"/>
      <c r="E135" s="42"/>
      <c r="F135" s="42"/>
      <c r="G135" s="42"/>
      <c r="H135" s="42"/>
      <c r="I135" s="42"/>
      <c r="J135" s="42"/>
      <c r="K135" s="42"/>
      <c r="L135" s="53"/>
      <c r="M135" s="53"/>
      <c r="N135" s="53"/>
      <c r="O135" s="91">
        <f t="shared" si="10"/>
        <v>0</v>
      </c>
      <c r="P135" s="73"/>
      <c r="Q135" s="73"/>
      <c r="R135" s="73"/>
      <c r="S135" s="73"/>
      <c r="T135" s="98">
        <f t="shared" si="11"/>
        <v>0</v>
      </c>
      <c r="U135" s="73"/>
      <c r="V135" s="73"/>
      <c r="W135" s="73"/>
      <c r="X135" s="73"/>
      <c r="Y135" s="94">
        <f t="shared" si="12"/>
        <v>0</v>
      </c>
      <c r="Z135" s="73"/>
      <c r="AA135" s="42"/>
      <c r="AB135" s="42"/>
      <c r="AC135" s="75">
        <f t="shared" si="9"/>
        <v>0</v>
      </c>
      <c r="AD135" s="76">
        <f>ALLOCATION!Z135-ORIGINAL!AC135</f>
        <v>1154095.48</v>
      </c>
      <c r="AE135" s="59"/>
    </row>
    <row r="136" spans="1:31">
      <c r="A136" s="7" t="s">
        <v>145</v>
      </c>
      <c r="B136" s="8" t="s">
        <v>320</v>
      </c>
      <c r="C136" s="32" t="s">
        <v>183</v>
      </c>
      <c r="D136" s="42"/>
      <c r="E136" s="42"/>
      <c r="F136" s="42"/>
      <c r="G136" s="42"/>
      <c r="H136" s="42"/>
      <c r="I136" s="42"/>
      <c r="J136" s="42"/>
      <c r="K136" s="42"/>
      <c r="L136" s="53"/>
      <c r="M136" s="53"/>
      <c r="N136" s="53"/>
      <c r="O136" s="91">
        <f t="shared" si="10"/>
        <v>0</v>
      </c>
      <c r="P136" s="73"/>
      <c r="Q136" s="73"/>
      <c r="R136" s="73"/>
      <c r="S136" s="73"/>
      <c r="T136" s="98">
        <f t="shared" si="11"/>
        <v>0</v>
      </c>
      <c r="U136" s="73"/>
      <c r="V136" s="73"/>
      <c r="W136" s="73"/>
      <c r="X136" s="73"/>
      <c r="Y136" s="94">
        <f t="shared" si="12"/>
        <v>0</v>
      </c>
      <c r="Z136" s="73"/>
      <c r="AA136" s="42"/>
      <c r="AB136" s="42"/>
      <c r="AC136" s="75">
        <f t="shared" si="9"/>
        <v>0</v>
      </c>
      <c r="AD136" s="76">
        <f>ALLOCATION!Z136-ORIGINAL!AC136</f>
        <v>0</v>
      </c>
      <c r="AE136" s="59"/>
    </row>
    <row r="137" spans="1:31">
      <c r="A137" s="7" t="s">
        <v>146</v>
      </c>
      <c r="B137" s="8" t="s">
        <v>321</v>
      </c>
      <c r="C137" s="33" t="s">
        <v>190</v>
      </c>
      <c r="D137" s="42"/>
      <c r="E137" s="42"/>
      <c r="F137" s="42"/>
      <c r="G137" s="42"/>
      <c r="H137" s="42"/>
      <c r="I137" s="42"/>
      <c r="J137" s="42"/>
      <c r="K137" s="42"/>
      <c r="L137" s="53"/>
      <c r="M137" s="53"/>
      <c r="N137" s="53"/>
      <c r="O137" s="91">
        <f t="shared" si="10"/>
        <v>0</v>
      </c>
      <c r="P137" s="73"/>
      <c r="Q137" s="73"/>
      <c r="R137" s="73"/>
      <c r="S137" s="73"/>
      <c r="T137" s="98">
        <f t="shared" si="11"/>
        <v>0</v>
      </c>
      <c r="U137" s="73"/>
      <c r="V137" s="73"/>
      <c r="W137" s="73"/>
      <c r="X137" s="73"/>
      <c r="Y137" s="94">
        <f t="shared" si="12"/>
        <v>0</v>
      </c>
      <c r="Z137" s="73"/>
      <c r="AA137" s="42"/>
      <c r="AB137" s="42"/>
      <c r="AC137" s="75">
        <f t="shared" si="9"/>
        <v>0</v>
      </c>
      <c r="AD137" s="76">
        <f>ALLOCATION!Z137-ORIGINAL!AC137</f>
        <v>0</v>
      </c>
      <c r="AE137" s="59"/>
    </row>
    <row r="138" spans="1:31">
      <c r="A138" s="7" t="s">
        <v>147</v>
      </c>
      <c r="B138" s="8" t="s">
        <v>322</v>
      </c>
      <c r="C138" s="34" t="s">
        <v>216</v>
      </c>
      <c r="D138" s="42"/>
      <c r="E138" s="42"/>
      <c r="F138" s="42"/>
      <c r="G138" s="42"/>
      <c r="H138" s="42"/>
      <c r="I138" s="42"/>
      <c r="J138" s="42"/>
      <c r="K138" s="42"/>
      <c r="L138" s="53"/>
      <c r="M138" s="53"/>
      <c r="N138" s="53"/>
      <c r="O138" s="91">
        <f t="shared" si="10"/>
        <v>0</v>
      </c>
      <c r="P138" s="73"/>
      <c r="Q138" s="73"/>
      <c r="R138" s="73"/>
      <c r="S138" s="73"/>
      <c r="T138" s="98">
        <f t="shared" si="11"/>
        <v>0</v>
      </c>
      <c r="U138" s="73"/>
      <c r="V138" s="73"/>
      <c r="W138" s="73"/>
      <c r="X138" s="73"/>
      <c r="Y138" s="94">
        <f t="shared" si="12"/>
        <v>0</v>
      </c>
      <c r="Z138" s="73"/>
      <c r="AA138" s="42"/>
      <c r="AB138" s="42"/>
      <c r="AC138" s="75">
        <f t="shared" si="9"/>
        <v>0</v>
      </c>
      <c r="AD138" s="76">
        <f>ALLOCATION!Z138-ORIGINAL!AC138</f>
        <v>0</v>
      </c>
      <c r="AE138" s="59"/>
    </row>
    <row r="139" spans="1:31">
      <c r="A139" s="7" t="s">
        <v>148</v>
      </c>
      <c r="B139" s="8" t="s">
        <v>323</v>
      </c>
      <c r="C139" s="32" t="s">
        <v>183</v>
      </c>
      <c r="D139" s="42"/>
      <c r="E139" s="42"/>
      <c r="F139" s="42"/>
      <c r="G139" s="42"/>
      <c r="H139" s="42"/>
      <c r="I139" s="42"/>
      <c r="J139" s="42"/>
      <c r="K139" s="42"/>
      <c r="L139" s="53"/>
      <c r="M139" s="53"/>
      <c r="N139" s="53"/>
      <c r="O139" s="91">
        <f t="shared" si="10"/>
        <v>0</v>
      </c>
      <c r="P139" s="73"/>
      <c r="Q139" s="73"/>
      <c r="R139" s="73"/>
      <c r="S139" s="73"/>
      <c r="T139" s="98">
        <f t="shared" si="11"/>
        <v>0</v>
      </c>
      <c r="U139" s="73"/>
      <c r="V139" s="73"/>
      <c r="W139" s="73"/>
      <c r="X139" s="73"/>
      <c r="Y139" s="94">
        <f t="shared" si="12"/>
        <v>0</v>
      </c>
      <c r="Z139" s="73"/>
      <c r="AA139" s="42"/>
      <c r="AB139" s="42"/>
      <c r="AC139" s="75">
        <f t="shared" si="9"/>
        <v>0</v>
      </c>
      <c r="AD139" s="76">
        <f>ALLOCATION!Z139-ORIGINAL!AC139</f>
        <v>1146809</v>
      </c>
      <c r="AE139" s="59"/>
    </row>
    <row r="140" spans="1:31">
      <c r="A140" s="7" t="s">
        <v>149</v>
      </c>
      <c r="B140" s="8" t="s">
        <v>324</v>
      </c>
      <c r="C140" s="33" t="s">
        <v>190</v>
      </c>
      <c r="D140" s="42"/>
      <c r="E140" s="42"/>
      <c r="F140" s="42"/>
      <c r="G140" s="42"/>
      <c r="H140" s="42"/>
      <c r="I140" s="42"/>
      <c r="J140" s="42"/>
      <c r="K140" s="42"/>
      <c r="L140" s="53"/>
      <c r="M140" s="53"/>
      <c r="N140" s="53"/>
      <c r="O140" s="91">
        <f t="shared" si="10"/>
        <v>0</v>
      </c>
      <c r="P140" s="73"/>
      <c r="Q140" s="73"/>
      <c r="R140" s="73"/>
      <c r="S140" s="73"/>
      <c r="T140" s="98">
        <f t="shared" si="11"/>
        <v>0</v>
      </c>
      <c r="U140" s="73"/>
      <c r="V140" s="73"/>
      <c r="W140" s="73"/>
      <c r="X140" s="73"/>
      <c r="Y140" s="94">
        <f t="shared" si="12"/>
        <v>0</v>
      </c>
      <c r="Z140" s="73"/>
      <c r="AA140" s="42"/>
      <c r="AB140" s="42"/>
      <c r="AC140" s="75">
        <f t="shared" si="9"/>
        <v>0</v>
      </c>
      <c r="AD140" s="76">
        <f>ALLOCATION!Z140-ORIGINAL!AC140</f>
        <v>0</v>
      </c>
      <c r="AE140" s="59"/>
    </row>
    <row r="141" spans="1:31">
      <c r="A141" s="7" t="s">
        <v>150</v>
      </c>
      <c r="B141" s="8" t="s">
        <v>325</v>
      </c>
      <c r="C141" s="26" t="s">
        <v>181</v>
      </c>
      <c r="D141" s="42"/>
      <c r="E141" s="42"/>
      <c r="F141" s="42"/>
      <c r="G141" s="42"/>
      <c r="H141" s="42"/>
      <c r="I141" s="42"/>
      <c r="J141" s="42"/>
      <c r="K141" s="42"/>
      <c r="L141" s="53"/>
      <c r="M141" s="53"/>
      <c r="N141" s="53"/>
      <c r="O141" s="91">
        <f t="shared" si="10"/>
        <v>0</v>
      </c>
      <c r="P141" s="73"/>
      <c r="Q141" s="73"/>
      <c r="R141" s="73"/>
      <c r="S141" s="73"/>
      <c r="T141" s="98">
        <f t="shared" si="11"/>
        <v>0</v>
      </c>
      <c r="U141" s="73"/>
      <c r="V141" s="73"/>
      <c r="W141" s="73"/>
      <c r="X141" s="73"/>
      <c r="Y141" s="94">
        <f t="shared" si="12"/>
        <v>0</v>
      </c>
      <c r="Z141" s="73"/>
      <c r="AA141" s="42"/>
      <c r="AB141" s="42"/>
      <c r="AC141" s="75">
        <f t="shared" si="9"/>
        <v>0</v>
      </c>
      <c r="AD141" s="76">
        <f>ALLOCATION!Z141-ORIGINAL!AC141</f>
        <v>45897.819999999949</v>
      </c>
      <c r="AE141" s="59"/>
    </row>
    <row r="142" spans="1:31">
      <c r="A142" s="7" t="s">
        <v>151</v>
      </c>
      <c r="B142" s="8" t="s">
        <v>326</v>
      </c>
      <c r="C142" s="32" t="s">
        <v>183</v>
      </c>
      <c r="D142" s="42"/>
      <c r="E142" s="42"/>
      <c r="F142" s="42"/>
      <c r="G142" s="42"/>
      <c r="H142" s="42"/>
      <c r="I142" s="42"/>
      <c r="J142" s="42"/>
      <c r="K142" s="42"/>
      <c r="L142" s="76"/>
      <c r="M142" s="76"/>
      <c r="N142" s="76"/>
      <c r="O142" s="91">
        <f t="shared" si="10"/>
        <v>0</v>
      </c>
      <c r="P142" s="73"/>
      <c r="Q142" s="73"/>
      <c r="R142" s="73"/>
      <c r="S142" s="73"/>
      <c r="T142" s="98">
        <f t="shared" si="11"/>
        <v>0</v>
      </c>
      <c r="U142" s="73"/>
      <c r="V142" s="73"/>
      <c r="W142" s="73"/>
      <c r="X142" s="73"/>
      <c r="Y142" s="94">
        <f t="shared" si="12"/>
        <v>0</v>
      </c>
      <c r="Z142" s="73"/>
      <c r="AA142" s="42"/>
      <c r="AB142" s="42"/>
      <c r="AC142" s="75">
        <f t="shared" si="9"/>
        <v>0</v>
      </c>
      <c r="AD142" s="76">
        <f>ALLOCATION!Z142-ORIGINAL!AC142</f>
        <v>0</v>
      </c>
      <c r="AE142" s="59"/>
    </row>
    <row r="143" spans="1:31">
      <c r="A143" s="7" t="s">
        <v>152</v>
      </c>
      <c r="B143" s="8" t="s">
        <v>327</v>
      </c>
      <c r="C143" s="28" t="s">
        <v>187</v>
      </c>
      <c r="D143" s="42"/>
      <c r="E143" s="42"/>
      <c r="F143" s="42"/>
      <c r="G143" s="42"/>
      <c r="H143" s="42"/>
      <c r="I143" s="42"/>
      <c r="J143" s="42"/>
      <c r="K143" s="42"/>
      <c r="L143" s="53"/>
      <c r="M143" s="53"/>
      <c r="N143" s="53"/>
      <c r="O143" s="91">
        <f t="shared" si="10"/>
        <v>0</v>
      </c>
      <c r="P143" s="73"/>
      <c r="Q143" s="73"/>
      <c r="R143" s="73"/>
      <c r="S143" s="73"/>
      <c r="T143" s="98">
        <f t="shared" si="11"/>
        <v>0</v>
      </c>
      <c r="U143" s="73"/>
      <c r="V143" s="73"/>
      <c r="W143" s="73"/>
      <c r="X143" s="73"/>
      <c r="Y143" s="94">
        <f t="shared" si="12"/>
        <v>0</v>
      </c>
      <c r="Z143" s="73"/>
      <c r="AA143" s="42"/>
      <c r="AB143" s="42"/>
      <c r="AC143" s="75">
        <f t="shared" si="9"/>
        <v>0</v>
      </c>
      <c r="AD143" s="76">
        <f>ALLOCATION!Z143-ORIGINAL!AC143</f>
        <v>0</v>
      </c>
      <c r="AE143" s="59"/>
    </row>
    <row r="144" spans="1:31">
      <c r="A144" s="7" t="s">
        <v>153</v>
      </c>
      <c r="B144" s="8" t="s">
        <v>328</v>
      </c>
      <c r="C144" s="27" t="s">
        <v>185</v>
      </c>
      <c r="D144" s="42"/>
      <c r="E144" s="42"/>
      <c r="F144" s="42"/>
      <c r="G144" s="42"/>
      <c r="H144" s="42"/>
      <c r="I144" s="42"/>
      <c r="J144" s="42"/>
      <c r="K144" s="42"/>
      <c r="L144" s="53"/>
      <c r="M144" s="53"/>
      <c r="N144" s="53"/>
      <c r="O144" s="91">
        <f t="shared" si="10"/>
        <v>0</v>
      </c>
      <c r="P144" s="73"/>
      <c r="Q144" s="73"/>
      <c r="R144" s="73"/>
      <c r="S144" s="73"/>
      <c r="T144" s="98">
        <f t="shared" si="11"/>
        <v>0</v>
      </c>
      <c r="U144" s="73"/>
      <c r="V144" s="73"/>
      <c r="W144" s="73"/>
      <c r="X144" s="73"/>
      <c r="Y144" s="94">
        <f t="shared" si="12"/>
        <v>0</v>
      </c>
      <c r="Z144" s="73"/>
      <c r="AA144" s="42"/>
      <c r="AB144" s="42"/>
      <c r="AC144" s="75">
        <f t="shared" si="9"/>
        <v>0</v>
      </c>
      <c r="AD144" s="76">
        <f>ALLOCATION!Z144-ORIGINAL!AC144</f>
        <v>223432.68</v>
      </c>
      <c r="AE144" s="59"/>
    </row>
    <row r="145" spans="1:31">
      <c r="A145" s="7" t="s">
        <v>154</v>
      </c>
      <c r="B145" s="8" t="s">
        <v>329</v>
      </c>
      <c r="C145" s="26" t="s">
        <v>181</v>
      </c>
      <c r="D145" s="42"/>
      <c r="E145" s="42"/>
      <c r="F145" s="42"/>
      <c r="G145" s="42"/>
      <c r="H145" s="42"/>
      <c r="I145" s="42"/>
      <c r="J145" s="42"/>
      <c r="K145" s="42"/>
      <c r="L145" s="53"/>
      <c r="M145" s="53"/>
      <c r="N145" s="53"/>
      <c r="O145" s="91">
        <f t="shared" si="10"/>
        <v>0</v>
      </c>
      <c r="P145" s="73"/>
      <c r="Q145" s="73"/>
      <c r="R145" s="73"/>
      <c r="S145" s="73"/>
      <c r="T145" s="98">
        <f t="shared" si="11"/>
        <v>0</v>
      </c>
      <c r="U145" s="73"/>
      <c r="V145" s="73"/>
      <c r="W145" s="73"/>
      <c r="X145" s="73"/>
      <c r="Y145" s="94">
        <f t="shared" si="12"/>
        <v>0</v>
      </c>
      <c r="Z145" s="73"/>
      <c r="AA145" s="42"/>
      <c r="AB145" s="42"/>
      <c r="AC145" s="75">
        <f t="shared" si="9"/>
        <v>0</v>
      </c>
      <c r="AD145" s="76">
        <f>ALLOCATION!Z145-ORIGINAL!AC145</f>
        <v>0</v>
      </c>
      <c r="AE145" s="59"/>
    </row>
    <row r="146" spans="1:31">
      <c r="A146" s="7" t="s">
        <v>155</v>
      </c>
      <c r="B146" s="8" t="s">
        <v>330</v>
      </c>
      <c r="C146" s="32" t="s">
        <v>183</v>
      </c>
      <c r="D146" s="42"/>
      <c r="E146" s="42"/>
      <c r="F146" s="42"/>
      <c r="G146" s="42"/>
      <c r="H146" s="42"/>
      <c r="I146" s="42"/>
      <c r="J146" s="42"/>
      <c r="K146" s="42"/>
      <c r="L146" s="53"/>
      <c r="M146" s="53"/>
      <c r="N146" s="53"/>
      <c r="O146" s="91">
        <f t="shared" si="10"/>
        <v>0</v>
      </c>
      <c r="P146" s="73"/>
      <c r="Q146" s="73"/>
      <c r="R146" s="73"/>
      <c r="S146" s="73"/>
      <c r="T146" s="98">
        <f t="shared" si="11"/>
        <v>0</v>
      </c>
      <c r="U146" s="73"/>
      <c r="V146" s="73"/>
      <c r="W146" s="73"/>
      <c r="X146" s="73"/>
      <c r="Y146" s="94">
        <f t="shared" si="12"/>
        <v>0</v>
      </c>
      <c r="Z146" s="73"/>
      <c r="AA146" s="42"/>
      <c r="AB146" s="42"/>
      <c r="AC146" s="75">
        <f t="shared" si="9"/>
        <v>0</v>
      </c>
      <c r="AD146" s="76">
        <f>ALLOCATION!Z146-ORIGINAL!AC146</f>
        <v>0</v>
      </c>
      <c r="AE146" s="59"/>
    </row>
    <row r="147" spans="1:31">
      <c r="A147" s="7" t="s">
        <v>156</v>
      </c>
      <c r="B147" s="8" t="s">
        <v>331</v>
      </c>
      <c r="C147" s="29" t="s">
        <v>201</v>
      </c>
      <c r="D147" s="42"/>
      <c r="E147" s="42"/>
      <c r="F147" s="42"/>
      <c r="G147" s="42"/>
      <c r="H147" s="42"/>
      <c r="I147" s="42"/>
      <c r="J147" s="42"/>
      <c r="K147" s="42"/>
      <c r="L147" s="53"/>
      <c r="M147" s="53"/>
      <c r="N147" s="53"/>
      <c r="O147" s="91">
        <f t="shared" si="10"/>
        <v>0</v>
      </c>
      <c r="P147" s="73"/>
      <c r="Q147" s="73"/>
      <c r="R147" s="73"/>
      <c r="S147" s="73"/>
      <c r="T147" s="98">
        <f t="shared" si="11"/>
        <v>0</v>
      </c>
      <c r="U147" s="73"/>
      <c r="V147" s="73"/>
      <c r="W147" s="73"/>
      <c r="X147" s="73"/>
      <c r="Y147" s="94">
        <f t="shared" si="12"/>
        <v>0</v>
      </c>
      <c r="Z147" s="73"/>
      <c r="AA147" s="42"/>
      <c r="AB147" s="42"/>
      <c r="AC147" s="75">
        <f t="shared" si="9"/>
        <v>0</v>
      </c>
      <c r="AD147" s="76">
        <f>ALLOCATION!Z147-ORIGINAL!AC147</f>
        <v>0</v>
      </c>
      <c r="AE147" s="59"/>
    </row>
    <row r="148" spans="1:31">
      <c r="A148" s="7" t="s">
        <v>157</v>
      </c>
      <c r="B148" s="8" t="s">
        <v>332</v>
      </c>
      <c r="C148" s="32" t="s">
        <v>183</v>
      </c>
      <c r="D148" s="42"/>
      <c r="E148" s="42"/>
      <c r="F148" s="42"/>
      <c r="G148" s="42"/>
      <c r="H148" s="42"/>
      <c r="I148" s="42"/>
      <c r="J148" s="42"/>
      <c r="K148" s="42"/>
      <c r="L148" s="53"/>
      <c r="M148" s="53"/>
      <c r="N148" s="53"/>
      <c r="O148" s="91">
        <f t="shared" si="10"/>
        <v>0</v>
      </c>
      <c r="P148" s="73"/>
      <c r="Q148" s="73"/>
      <c r="R148" s="73"/>
      <c r="S148" s="73"/>
      <c r="T148" s="98">
        <f t="shared" si="11"/>
        <v>0</v>
      </c>
      <c r="U148" s="73"/>
      <c r="V148" s="73"/>
      <c r="W148" s="73"/>
      <c r="X148" s="73"/>
      <c r="Y148" s="94">
        <f t="shared" si="12"/>
        <v>0</v>
      </c>
      <c r="Z148" s="73"/>
      <c r="AA148" s="42"/>
      <c r="AB148" s="42"/>
      <c r="AC148" s="75">
        <f t="shared" si="9"/>
        <v>0</v>
      </c>
      <c r="AD148" s="76">
        <f>ALLOCATION!Z148-ORIGINAL!AC148</f>
        <v>0</v>
      </c>
      <c r="AE148" s="59"/>
    </row>
    <row r="149" spans="1:31">
      <c r="A149" s="7" t="s">
        <v>158</v>
      </c>
      <c r="B149" s="8" t="s">
        <v>333</v>
      </c>
      <c r="C149" s="26" t="s">
        <v>181</v>
      </c>
      <c r="D149" s="42"/>
      <c r="E149" s="42"/>
      <c r="F149" s="42"/>
      <c r="G149" s="42"/>
      <c r="H149" s="42"/>
      <c r="I149" s="42"/>
      <c r="J149" s="42"/>
      <c r="K149" s="42"/>
      <c r="L149" s="53"/>
      <c r="M149" s="53"/>
      <c r="N149" s="53"/>
      <c r="O149" s="91">
        <f t="shared" si="10"/>
        <v>0</v>
      </c>
      <c r="P149" s="73"/>
      <c r="Q149" s="73"/>
      <c r="R149" s="73"/>
      <c r="S149" s="73"/>
      <c r="T149" s="98">
        <f t="shared" si="11"/>
        <v>0</v>
      </c>
      <c r="U149" s="73"/>
      <c r="V149" s="73"/>
      <c r="W149" s="73"/>
      <c r="X149" s="73"/>
      <c r="Y149" s="94">
        <f t="shared" si="12"/>
        <v>0</v>
      </c>
      <c r="Z149" s="73"/>
      <c r="AA149" s="42"/>
      <c r="AB149" s="42"/>
      <c r="AC149" s="75">
        <f t="shared" si="9"/>
        <v>0</v>
      </c>
      <c r="AD149" s="76">
        <f>ALLOCATION!Z149-ORIGINAL!AC149</f>
        <v>0</v>
      </c>
      <c r="AE149" s="59"/>
    </row>
    <row r="150" spans="1:31">
      <c r="A150" s="7" t="s">
        <v>159</v>
      </c>
      <c r="B150" s="8" t="s">
        <v>334</v>
      </c>
      <c r="C150" s="28" t="s">
        <v>187</v>
      </c>
      <c r="D150" s="42"/>
      <c r="E150" s="42"/>
      <c r="F150" s="42"/>
      <c r="G150" s="42"/>
      <c r="H150" s="42"/>
      <c r="I150" s="42"/>
      <c r="J150" s="42"/>
      <c r="K150" s="42"/>
      <c r="L150" s="53"/>
      <c r="M150" s="53"/>
      <c r="N150" s="53"/>
      <c r="O150" s="91">
        <f t="shared" si="10"/>
        <v>0</v>
      </c>
      <c r="P150" s="73"/>
      <c r="Q150" s="73"/>
      <c r="R150" s="73"/>
      <c r="S150" s="73"/>
      <c r="T150" s="98">
        <f t="shared" si="11"/>
        <v>0</v>
      </c>
      <c r="U150" s="73"/>
      <c r="V150" s="73"/>
      <c r="W150" s="73"/>
      <c r="X150" s="73"/>
      <c r="Y150" s="94">
        <f t="shared" si="12"/>
        <v>0</v>
      </c>
      <c r="Z150" s="73"/>
      <c r="AA150" s="42"/>
      <c r="AB150" s="42"/>
      <c r="AC150" s="75">
        <f t="shared" si="9"/>
        <v>0</v>
      </c>
      <c r="AD150" s="76">
        <f>ALLOCATION!Z150-ORIGINAL!AC150</f>
        <v>0</v>
      </c>
      <c r="AE150" s="59"/>
    </row>
    <row r="151" spans="1:31">
      <c r="A151" s="7" t="s">
        <v>160</v>
      </c>
      <c r="B151" s="8" t="s">
        <v>335</v>
      </c>
      <c r="C151" s="27" t="s">
        <v>185</v>
      </c>
      <c r="D151" s="42"/>
      <c r="E151" s="42"/>
      <c r="F151" s="42"/>
      <c r="G151" s="42"/>
      <c r="H151" s="42"/>
      <c r="I151" s="42"/>
      <c r="J151" s="42"/>
      <c r="K151" s="42"/>
      <c r="L151" s="53"/>
      <c r="M151" s="53"/>
      <c r="N151" s="53"/>
      <c r="O151" s="91">
        <f t="shared" si="10"/>
        <v>0</v>
      </c>
      <c r="P151" s="73"/>
      <c r="Q151" s="73"/>
      <c r="R151" s="73"/>
      <c r="S151" s="73"/>
      <c r="T151" s="98">
        <f t="shared" si="11"/>
        <v>0</v>
      </c>
      <c r="U151" s="73"/>
      <c r="V151" s="73"/>
      <c r="W151" s="73"/>
      <c r="X151" s="73"/>
      <c r="Y151" s="94">
        <f t="shared" si="12"/>
        <v>0</v>
      </c>
      <c r="Z151" s="73"/>
      <c r="AA151" s="42"/>
      <c r="AB151" s="42"/>
      <c r="AC151" s="75">
        <f t="shared" si="9"/>
        <v>0</v>
      </c>
      <c r="AD151" s="76">
        <f>ALLOCATION!Z151-ORIGINAL!AC151</f>
        <v>0</v>
      </c>
      <c r="AE151" s="59"/>
    </row>
    <row r="152" spans="1:31">
      <c r="A152" s="7" t="s">
        <v>161</v>
      </c>
      <c r="B152" s="8" t="s">
        <v>336</v>
      </c>
      <c r="C152" s="27" t="s">
        <v>185</v>
      </c>
      <c r="D152" s="42"/>
      <c r="E152" s="42"/>
      <c r="F152" s="42"/>
      <c r="G152" s="42"/>
      <c r="H152" s="42"/>
      <c r="I152" s="42"/>
      <c r="J152" s="42"/>
      <c r="K152" s="42"/>
      <c r="L152" s="53"/>
      <c r="M152" s="53"/>
      <c r="N152" s="53"/>
      <c r="O152" s="91">
        <f t="shared" si="10"/>
        <v>0</v>
      </c>
      <c r="P152" s="73"/>
      <c r="Q152" s="73"/>
      <c r="R152" s="73"/>
      <c r="S152" s="73"/>
      <c r="T152" s="98">
        <f t="shared" si="11"/>
        <v>0</v>
      </c>
      <c r="U152" s="73"/>
      <c r="V152" s="73"/>
      <c r="W152" s="73"/>
      <c r="X152" s="73"/>
      <c r="Y152" s="94">
        <f t="shared" si="12"/>
        <v>0</v>
      </c>
      <c r="Z152" s="73"/>
      <c r="AA152" s="42"/>
      <c r="AB152" s="42"/>
      <c r="AC152" s="75">
        <f t="shared" si="9"/>
        <v>0</v>
      </c>
      <c r="AD152" s="76">
        <f>ALLOCATION!Z152-ORIGINAL!AC152</f>
        <v>34200</v>
      </c>
      <c r="AE152" s="59"/>
    </row>
    <row r="153" spans="1:31">
      <c r="A153" s="7" t="s">
        <v>162</v>
      </c>
      <c r="B153" s="8" t="s">
        <v>337</v>
      </c>
      <c r="C153" s="32" t="s">
        <v>183</v>
      </c>
      <c r="D153" s="42"/>
      <c r="E153" s="42"/>
      <c r="F153" s="42"/>
      <c r="G153" s="42"/>
      <c r="H153" s="42"/>
      <c r="I153" s="42"/>
      <c r="J153" s="42"/>
      <c r="K153" s="42"/>
      <c r="L153" s="53"/>
      <c r="M153" s="53"/>
      <c r="N153" s="53"/>
      <c r="O153" s="91">
        <f t="shared" si="10"/>
        <v>0</v>
      </c>
      <c r="P153" s="73"/>
      <c r="Q153" s="73"/>
      <c r="R153" s="73"/>
      <c r="S153" s="73"/>
      <c r="T153" s="98">
        <f t="shared" si="11"/>
        <v>0</v>
      </c>
      <c r="U153" s="73"/>
      <c r="V153" s="73"/>
      <c r="W153" s="73"/>
      <c r="X153" s="73"/>
      <c r="Y153" s="94">
        <f t="shared" si="12"/>
        <v>0</v>
      </c>
      <c r="Z153" s="73"/>
      <c r="AA153" s="42"/>
      <c r="AB153" s="42"/>
      <c r="AC153" s="75">
        <f t="shared" si="9"/>
        <v>0</v>
      </c>
      <c r="AD153" s="76">
        <f>ALLOCATION!Z153-ORIGINAL!AC153</f>
        <v>0</v>
      </c>
      <c r="AE153" s="59"/>
    </row>
    <row r="154" spans="1:31">
      <c r="A154" s="7" t="s">
        <v>163</v>
      </c>
      <c r="B154" s="8" t="s">
        <v>338</v>
      </c>
      <c r="C154" s="29" t="s">
        <v>201</v>
      </c>
      <c r="D154" s="42"/>
      <c r="E154" s="42"/>
      <c r="F154" s="42"/>
      <c r="G154" s="42"/>
      <c r="H154" s="42"/>
      <c r="I154" s="42"/>
      <c r="J154" s="42"/>
      <c r="K154" s="42"/>
      <c r="L154" s="53"/>
      <c r="M154" s="53"/>
      <c r="N154" s="53"/>
      <c r="O154" s="91">
        <f t="shared" si="10"/>
        <v>0</v>
      </c>
      <c r="P154" s="73"/>
      <c r="Q154" s="73"/>
      <c r="R154" s="73"/>
      <c r="S154" s="73"/>
      <c r="T154" s="98">
        <f t="shared" si="11"/>
        <v>0</v>
      </c>
      <c r="U154" s="73"/>
      <c r="V154" s="73"/>
      <c r="W154" s="73"/>
      <c r="X154" s="73"/>
      <c r="Y154" s="94">
        <f t="shared" si="12"/>
        <v>0</v>
      </c>
      <c r="Z154" s="73"/>
      <c r="AA154" s="42"/>
      <c r="AB154" s="42"/>
      <c r="AC154" s="75">
        <f t="shared" si="9"/>
        <v>0</v>
      </c>
      <c r="AD154" s="76">
        <f>ALLOCATION!Z154-ORIGINAL!AC154</f>
        <v>5000</v>
      </c>
      <c r="AE154" s="59"/>
    </row>
    <row r="155" spans="1:31">
      <c r="A155" s="7" t="s">
        <v>164</v>
      </c>
      <c r="B155" s="8" t="s">
        <v>339</v>
      </c>
      <c r="C155" s="27" t="s">
        <v>185</v>
      </c>
      <c r="D155" s="42"/>
      <c r="E155" s="42"/>
      <c r="F155" s="42"/>
      <c r="G155" s="42"/>
      <c r="H155" s="42"/>
      <c r="I155" s="42"/>
      <c r="J155" s="42"/>
      <c r="K155" s="42"/>
      <c r="L155" s="53"/>
      <c r="M155" s="53"/>
      <c r="N155" s="53"/>
      <c r="O155" s="91">
        <f t="shared" si="10"/>
        <v>0</v>
      </c>
      <c r="P155" s="73"/>
      <c r="Q155" s="73"/>
      <c r="R155" s="73"/>
      <c r="S155" s="73"/>
      <c r="T155" s="98">
        <f t="shared" si="11"/>
        <v>0</v>
      </c>
      <c r="U155" s="73"/>
      <c r="V155" s="73"/>
      <c r="W155" s="73"/>
      <c r="X155" s="73"/>
      <c r="Y155" s="94">
        <f t="shared" si="12"/>
        <v>0</v>
      </c>
      <c r="Z155" s="73"/>
      <c r="AA155" s="42"/>
      <c r="AB155" s="42"/>
      <c r="AC155" s="75">
        <f t="shared" si="9"/>
        <v>0</v>
      </c>
      <c r="AD155" s="76">
        <f>ALLOCATION!Z155-ORIGINAL!AC155</f>
        <v>0</v>
      </c>
      <c r="AE155" s="59"/>
    </row>
    <row r="156" spans="1:31">
      <c r="A156" s="7" t="s">
        <v>165</v>
      </c>
      <c r="B156" s="8" t="s">
        <v>340</v>
      </c>
      <c r="C156" s="33" t="s">
        <v>190</v>
      </c>
      <c r="D156" s="42"/>
      <c r="E156" s="42"/>
      <c r="F156" s="42"/>
      <c r="G156" s="42"/>
      <c r="H156" s="42"/>
      <c r="I156" s="42"/>
      <c r="J156" s="42"/>
      <c r="K156" s="42"/>
      <c r="L156" s="53"/>
      <c r="M156" s="53"/>
      <c r="N156" s="53"/>
      <c r="O156" s="91">
        <f t="shared" si="10"/>
        <v>0</v>
      </c>
      <c r="P156" s="73"/>
      <c r="Q156" s="73"/>
      <c r="R156" s="73"/>
      <c r="S156" s="73"/>
      <c r="T156" s="98">
        <f t="shared" si="11"/>
        <v>0</v>
      </c>
      <c r="U156" s="73"/>
      <c r="V156" s="73"/>
      <c r="W156" s="73"/>
      <c r="X156" s="73"/>
      <c r="Y156" s="94">
        <f t="shared" si="12"/>
        <v>0</v>
      </c>
      <c r="Z156" s="73"/>
      <c r="AA156" s="42"/>
      <c r="AB156" s="42"/>
      <c r="AC156" s="75">
        <f t="shared" si="9"/>
        <v>0</v>
      </c>
      <c r="AD156" s="76">
        <f>ALLOCATION!Z156-ORIGINAL!AC156</f>
        <v>0</v>
      </c>
      <c r="AE156" s="59"/>
    </row>
    <row r="157" spans="1:31">
      <c r="A157" s="7" t="s">
        <v>166</v>
      </c>
      <c r="B157" s="8" t="s">
        <v>341</v>
      </c>
      <c r="C157" s="34" t="s">
        <v>216</v>
      </c>
      <c r="D157" s="42"/>
      <c r="E157" s="42"/>
      <c r="F157" s="42"/>
      <c r="G157" s="42"/>
      <c r="H157" s="42"/>
      <c r="I157" s="42"/>
      <c r="J157" s="42"/>
      <c r="K157" s="42"/>
      <c r="L157" s="53"/>
      <c r="M157" s="53"/>
      <c r="N157" s="53"/>
      <c r="O157" s="91">
        <f t="shared" si="10"/>
        <v>0</v>
      </c>
      <c r="P157" s="73"/>
      <c r="Q157" s="73"/>
      <c r="R157" s="73"/>
      <c r="S157" s="73"/>
      <c r="T157" s="98">
        <f t="shared" si="11"/>
        <v>0</v>
      </c>
      <c r="U157" s="73"/>
      <c r="V157" s="73"/>
      <c r="W157" s="73"/>
      <c r="X157" s="73"/>
      <c r="Y157" s="94">
        <f t="shared" si="12"/>
        <v>0</v>
      </c>
      <c r="Z157" s="73"/>
      <c r="AA157" s="42"/>
      <c r="AB157" s="42"/>
      <c r="AC157" s="75">
        <f t="shared" si="9"/>
        <v>0</v>
      </c>
      <c r="AD157" s="76">
        <f>ALLOCATION!Z157-ORIGINAL!AC157</f>
        <v>0</v>
      </c>
      <c r="AE157" s="59"/>
    </row>
    <row r="158" spans="1:31">
      <c r="A158" s="7" t="s">
        <v>167</v>
      </c>
      <c r="B158" s="8" t="s">
        <v>342</v>
      </c>
      <c r="C158" s="33" t="s">
        <v>190</v>
      </c>
      <c r="D158" s="42"/>
      <c r="E158" s="42"/>
      <c r="F158" s="42"/>
      <c r="G158" s="42"/>
      <c r="H158" s="42"/>
      <c r="I158" s="42"/>
      <c r="J158" s="42"/>
      <c r="K158" s="42"/>
      <c r="L158" s="53"/>
      <c r="M158" s="53"/>
      <c r="N158" s="53"/>
      <c r="O158" s="91">
        <f t="shared" si="10"/>
        <v>0</v>
      </c>
      <c r="P158" s="73"/>
      <c r="Q158" s="73"/>
      <c r="R158" s="73"/>
      <c r="S158" s="73"/>
      <c r="T158" s="98">
        <f t="shared" si="11"/>
        <v>0</v>
      </c>
      <c r="U158" s="73"/>
      <c r="V158" s="73"/>
      <c r="W158" s="73"/>
      <c r="X158" s="73"/>
      <c r="Y158" s="94">
        <f t="shared" si="12"/>
        <v>0</v>
      </c>
      <c r="Z158" s="73"/>
      <c r="AA158" s="42"/>
      <c r="AB158" s="42"/>
      <c r="AC158" s="75">
        <f t="shared" si="9"/>
        <v>0</v>
      </c>
      <c r="AD158" s="76">
        <f>ALLOCATION!Z158-ORIGINAL!AC158</f>
        <v>0</v>
      </c>
      <c r="AE158" s="59"/>
    </row>
    <row r="159" spans="1:31">
      <c r="A159" s="7" t="s">
        <v>168</v>
      </c>
      <c r="B159" s="8" t="s">
        <v>343</v>
      </c>
      <c r="C159" s="29" t="s">
        <v>201</v>
      </c>
      <c r="D159" s="42"/>
      <c r="E159" s="42"/>
      <c r="F159" s="42"/>
      <c r="G159" s="42"/>
      <c r="H159" s="42"/>
      <c r="I159" s="42"/>
      <c r="J159" s="42"/>
      <c r="K159" s="42"/>
      <c r="L159" s="53"/>
      <c r="M159" s="53"/>
      <c r="N159" s="53"/>
      <c r="O159" s="91">
        <f t="shared" si="10"/>
        <v>0</v>
      </c>
      <c r="P159" s="73"/>
      <c r="Q159" s="73"/>
      <c r="R159" s="73"/>
      <c r="S159" s="73"/>
      <c r="T159" s="98">
        <f t="shared" si="11"/>
        <v>0</v>
      </c>
      <c r="U159" s="73"/>
      <c r="V159" s="73"/>
      <c r="W159" s="73"/>
      <c r="X159" s="73"/>
      <c r="Y159" s="94">
        <f t="shared" si="12"/>
        <v>0</v>
      </c>
      <c r="Z159" s="73"/>
      <c r="AA159" s="42"/>
      <c r="AB159" s="42"/>
      <c r="AC159" s="75">
        <f t="shared" si="9"/>
        <v>0</v>
      </c>
      <c r="AD159" s="76">
        <f>ALLOCATION!Z159-ORIGINAL!AC159</f>
        <v>0</v>
      </c>
      <c r="AE159" s="59"/>
    </row>
    <row r="160" spans="1:31">
      <c r="A160" s="7" t="s">
        <v>169</v>
      </c>
      <c r="B160" s="8" t="s">
        <v>344</v>
      </c>
      <c r="C160" s="28" t="s">
        <v>187</v>
      </c>
      <c r="D160" s="42"/>
      <c r="E160" s="42"/>
      <c r="F160" s="42"/>
      <c r="G160" s="42"/>
      <c r="H160" s="42"/>
      <c r="I160" s="42"/>
      <c r="J160" s="42"/>
      <c r="K160" s="42"/>
      <c r="L160" s="53"/>
      <c r="M160" s="53"/>
      <c r="N160" s="53"/>
      <c r="O160" s="91">
        <f t="shared" si="10"/>
        <v>0</v>
      </c>
      <c r="P160" s="73"/>
      <c r="Q160" s="73"/>
      <c r="R160" s="73"/>
      <c r="S160" s="73"/>
      <c r="T160" s="98">
        <f t="shared" si="11"/>
        <v>0</v>
      </c>
      <c r="U160" s="73"/>
      <c r="V160" s="73"/>
      <c r="W160" s="73"/>
      <c r="X160" s="73"/>
      <c r="Y160" s="94">
        <f t="shared" si="12"/>
        <v>0</v>
      </c>
      <c r="Z160" s="73"/>
      <c r="AA160" s="42"/>
      <c r="AB160" s="42"/>
      <c r="AC160" s="75">
        <f t="shared" si="9"/>
        <v>0</v>
      </c>
      <c r="AD160" s="76">
        <f>ALLOCATION!Z160-ORIGINAL!AC160</f>
        <v>0</v>
      </c>
      <c r="AE160" s="59"/>
    </row>
    <row r="161" spans="1:32">
      <c r="A161" s="7" t="s">
        <v>170</v>
      </c>
      <c r="B161" s="8" t="s">
        <v>345</v>
      </c>
      <c r="C161" s="32" t="s">
        <v>183</v>
      </c>
      <c r="D161" s="42"/>
      <c r="E161" s="42"/>
      <c r="F161" s="42"/>
      <c r="G161" s="42"/>
      <c r="H161" s="42"/>
      <c r="I161" s="42"/>
      <c r="J161" s="42"/>
      <c r="K161" s="42"/>
      <c r="L161" s="53"/>
      <c r="M161" s="53"/>
      <c r="N161" s="53"/>
      <c r="O161" s="91">
        <f t="shared" si="10"/>
        <v>0</v>
      </c>
      <c r="P161" s="73"/>
      <c r="Q161" s="73"/>
      <c r="R161" s="73"/>
      <c r="S161" s="73"/>
      <c r="T161" s="98">
        <f t="shared" si="11"/>
        <v>0</v>
      </c>
      <c r="U161" s="73"/>
      <c r="V161" s="73"/>
      <c r="W161" s="73"/>
      <c r="X161" s="73"/>
      <c r="Y161" s="94">
        <f t="shared" si="12"/>
        <v>0</v>
      </c>
      <c r="Z161" s="73"/>
      <c r="AA161" s="42"/>
      <c r="AB161" s="42"/>
      <c r="AC161" s="75">
        <f t="shared" si="9"/>
        <v>0</v>
      </c>
      <c r="AD161" s="76">
        <f>ALLOCATION!Z161-ORIGINAL!AC161</f>
        <v>0</v>
      </c>
      <c r="AE161" s="59"/>
    </row>
    <row r="162" spans="1:32">
      <c r="A162" s="7" t="s">
        <v>171</v>
      </c>
      <c r="B162" s="8" t="s">
        <v>346</v>
      </c>
      <c r="C162" s="34" t="s">
        <v>216</v>
      </c>
      <c r="D162" s="42"/>
      <c r="E162" s="42"/>
      <c r="F162" s="42"/>
      <c r="G162" s="42"/>
      <c r="H162" s="42"/>
      <c r="I162" s="42"/>
      <c r="J162" s="42"/>
      <c r="K162" s="42"/>
      <c r="L162" s="54"/>
      <c r="M162" s="54"/>
      <c r="N162" s="54"/>
      <c r="O162" s="91">
        <f t="shared" si="10"/>
        <v>0</v>
      </c>
      <c r="P162" s="73"/>
      <c r="Q162" s="73"/>
      <c r="R162" s="73"/>
      <c r="S162" s="73"/>
      <c r="T162" s="98">
        <f t="shared" si="11"/>
        <v>0</v>
      </c>
      <c r="U162" s="73"/>
      <c r="V162" s="73"/>
      <c r="W162" s="73"/>
      <c r="X162" s="73"/>
      <c r="Y162" s="94">
        <f t="shared" si="12"/>
        <v>0</v>
      </c>
      <c r="Z162" s="73"/>
      <c r="AA162" s="42"/>
      <c r="AB162" s="42"/>
      <c r="AC162" s="75">
        <f>SUM(D161:K161)+O162+T162+SUM(Y162:AB162)</f>
        <v>0</v>
      </c>
      <c r="AD162" s="76">
        <f>ALLOCATION!Z162-ORIGINAL!AC162</f>
        <v>0</v>
      </c>
      <c r="AE162" s="59"/>
    </row>
    <row r="163" spans="1:32">
      <c r="A163" s="20" t="s">
        <v>172</v>
      </c>
      <c r="B163" s="17" t="s">
        <v>347</v>
      </c>
      <c r="C163" s="26" t="s">
        <v>181</v>
      </c>
      <c r="D163" s="42"/>
      <c r="E163" s="42"/>
      <c r="F163" s="42"/>
      <c r="G163" s="42"/>
      <c r="H163" s="42"/>
      <c r="I163" s="42"/>
      <c r="J163" s="42"/>
      <c r="K163" s="42"/>
      <c r="L163" s="53"/>
      <c r="M163" s="53"/>
      <c r="N163" s="53"/>
      <c r="O163" s="91">
        <f t="shared" si="10"/>
        <v>0</v>
      </c>
      <c r="P163" s="73"/>
      <c r="Q163" s="73"/>
      <c r="R163" s="73"/>
      <c r="S163" s="73"/>
      <c r="T163" s="98">
        <f t="shared" si="11"/>
        <v>0</v>
      </c>
      <c r="U163" s="73"/>
      <c r="V163" s="73"/>
      <c r="W163" s="73"/>
      <c r="X163" s="73"/>
      <c r="Y163" s="94">
        <f t="shared" si="12"/>
        <v>0</v>
      </c>
      <c r="Z163" s="73"/>
      <c r="AA163" s="42"/>
      <c r="AB163" s="42"/>
      <c r="AC163" s="75">
        <f>SUM(D162:K162)+O163+T163+SUM(Y163:AB163)</f>
        <v>0</v>
      </c>
      <c r="AD163" s="76">
        <f>ALLOCATION!Z163-ORIGINAL!AC163</f>
        <v>0</v>
      </c>
      <c r="AE163" s="59"/>
    </row>
    <row r="164" spans="1:32">
      <c r="A164" s="7" t="s">
        <v>173</v>
      </c>
      <c r="B164" s="8" t="s">
        <v>348</v>
      </c>
      <c r="C164" s="33" t="s">
        <v>190</v>
      </c>
      <c r="D164" s="42"/>
      <c r="E164" s="42"/>
      <c r="F164" s="42"/>
      <c r="G164" s="42"/>
      <c r="H164" s="42"/>
      <c r="I164" s="42"/>
      <c r="J164" s="42"/>
      <c r="K164" s="42"/>
      <c r="L164" s="53"/>
      <c r="M164" s="53"/>
      <c r="N164" s="53"/>
      <c r="O164" s="91">
        <f t="shared" si="10"/>
        <v>0</v>
      </c>
      <c r="P164" s="73"/>
      <c r="Q164" s="73"/>
      <c r="R164" s="73"/>
      <c r="S164" s="73"/>
      <c r="T164" s="98">
        <f t="shared" si="11"/>
        <v>0</v>
      </c>
      <c r="U164" s="73"/>
      <c r="V164" s="73"/>
      <c r="W164" s="73"/>
      <c r="X164" s="73"/>
      <c r="Y164" s="94">
        <f t="shared" si="12"/>
        <v>0</v>
      </c>
      <c r="Z164" s="73"/>
      <c r="AA164" s="42"/>
      <c r="AB164" s="42"/>
      <c r="AC164" s="75">
        <f>SUM(D163:K163)+O164+T164+SUM(Y164:AB164)</f>
        <v>0</v>
      </c>
      <c r="AD164" s="76">
        <f>ALLOCATION!Z164-ORIGINAL!AC164</f>
        <v>0</v>
      </c>
      <c r="AE164" s="59"/>
    </row>
    <row r="165" spans="1:32">
      <c r="A165" s="7" t="s">
        <v>174</v>
      </c>
      <c r="B165" s="8" t="s">
        <v>349</v>
      </c>
      <c r="C165" s="34" t="s">
        <v>216</v>
      </c>
      <c r="D165" s="42"/>
      <c r="E165" s="42"/>
      <c r="F165" s="42"/>
      <c r="G165" s="42"/>
      <c r="H165" s="42"/>
      <c r="I165" s="42"/>
      <c r="J165" s="42"/>
      <c r="K165" s="42"/>
      <c r="L165" s="53"/>
      <c r="M165" s="53"/>
      <c r="N165" s="53"/>
      <c r="O165" s="91">
        <f t="shared" si="10"/>
        <v>0</v>
      </c>
      <c r="P165" s="73"/>
      <c r="Q165" s="73"/>
      <c r="R165" s="73"/>
      <c r="S165" s="73"/>
      <c r="T165" s="98">
        <f t="shared" si="11"/>
        <v>0</v>
      </c>
      <c r="U165" s="73"/>
      <c r="V165" s="73"/>
      <c r="W165" s="73"/>
      <c r="X165" s="73"/>
      <c r="Y165" s="94">
        <f t="shared" si="12"/>
        <v>0</v>
      </c>
      <c r="Z165" s="73"/>
      <c r="AA165" s="42"/>
      <c r="AB165" s="42"/>
      <c r="AC165" s="75">
        <f>SUM(D164:K164)+O165+T165+SUM(Y165:AB165)</f>
        <v>0</v>
      </c>
      <c r="AD165" s="76">
        <f>ALLOCATION!Z165-ORIGINAL!AC165</f>
        <v>0</v>
      </c>
      <c r="AE165" s="59"/>
    </row>
    <row r="166" spans="1:32" ht="15.75">
      <c r="A166" s="7" t="s">
        <v>175</v>
      </c>
      <c r="B166" s="8" t="s">
        <v>350</v>
      </c>
      <c r="C166" s="29" t="s">
        <v>201</v>
      </c>
      <c r="D166" s="42"/>
      <c r="E166" s="42"/>
      <c r="F166" s="42"/>
      <c r="G166" s="42"/>
      <c r="H166" s="42"/>
      <c r="I166" s="42"/>
      <c r="J166" s="42"/>
      <c r="K166" s="42"/>
      <c r="L166" s="53"/>
      <c r="M166" s="53"/>
      <c r="N166" s="53"/>
      <c r="O166" s="91">
        <f t="shared" si="10"/>
        <v>0</v>
      </c>
      <c r="P166" s="73"/>
      <c r="Q166" s="73"/>
      <c r="R166" s="73"/>
      <c r="S166" s="73"/>
      <c r="T166" s="98">
        <f t="shared" si="11"/>
        <v>0</v>
      </c>
      <c r="U166" s="73"/>
      <c r="V166" s="73"/>
      <c r="W166" s="73"/>
      <c r="X166" s="73"/>
      <c r="Y166" s="94">
        <f t="shared" si="12"/>
        <v>0</v>
      </c>
      <c r="Z166" s="73"/>
      <c r="AA166" s="42"/>
      <c r="AB166" s="42"/>
      <c r="AC166" s="75">
        <f>SUM(D165:K165)+O166+T166+SUM(Y166:AB166)</f>
        <v>0</v>
      </c>
      <c r="AD166" s="76">
        <f>ALLOCATION!Z166-ORIGINAL!AC166</f>
        <v>0</v>
      </c>
      <c r="AE166" s="59"/>
      <c r="AF166" s="23"/>
    </row>
    <row r="167" spans="1:32" s="14" customFormat="1">
      <c r="C167" s="30"/>
      <c r="D167" s="18"/>
      <c r="E167" s="10"/>
      <c r="F167" s="18"/>
      <c r="G167" s="18"/>
      <c r="H167" s="18"/>
      <c r="I167" s="18"/>
      <c r="J167" s="18"/>
      <c r="K167" s="43"/>
      <c r="L167" s="18"/>
      <c r="M167" s="18"/>
      <c r="N167" s="18"/>
      <c r="O167" s="92"/>
      <c r="P167" s="82"/>
      <c r="Q167" s="82"/>
      <c r="R167" s="82"/>
      <c r="S167" s="82"/>
      <c r="T167" s="99"/>
      <c r="U167" s="82"/>
      <c r="V167" s="77"/>
      <c r="W167" s="77"/>
      <c r="X167" s="82"/>
      <c r="Y167" s="95"/>
      <c r="Z167" s="77"/>
      <c r="AA167" s="18"/>
      <c r="AB167" s="18"/>
      <c r="AC167" s="68"/>
      <c r="AD167" s="68"/>
      <c r="AE167" s="68"/>
    </row>
    <row r="168" spans="1:32">
      <c r="A168" s="61"/>
      <c r="B168" s="62" t="s">
        <v>351</v>
      </c>
      <c r="D168" s="40">
        <f t="shared" ref="D168:J168" si="13">SUM(D2:D167)</f>
        <v>0</v>
      </c>
      <c r="E168" s="25">
        <f t="shared" si="13"/>
        <v>0</v>
      </c>
      <c r="F168" s="25">
        <f t="shared" si="13"/>
        <v>0</v>
      </c>
      <c r="G168" s="25">
        <f t="shared" si="13"/>
        <v>0</v>
      </c>
      <c r="H168" s="25">
        <f t="shared" si="13"/>
        <v>0</v>
      </c>
      <c r="I168" s="25">
        <f t="shared" si="13"/>
        <v>0</v>
      </c>
      <c r="J168" s="25">
        <f t="shared" si="13"/>
        <v>0</v>
      </c>
      <c r="K168" s="25">
        <f t="shared" ref="K168:Z168" si="14">SUM(K2:K166)</f>
        <v>0</v>
      </c>
      <c r="L168" s="25">
        <f t="shared" si="14"/>
        <v>0</v>
      </c>
      <c r="M168" s="25">
        <f t="shared" si="14"/>
        <v>0</v>
      </c>
      <c r="N168" s="25">
        <f t="shared" si="14"/>
        <v>0</v>
      </c>
      <c r="O168" s="88">
        <f t="shared" si="14"/>
        <v>0</v>
      </c>
      <c r="P168" s="25">
        <f t="shared" si="14"/>
        <v>0</v>
      </c>
      <c r="Q168" s="25">
        <f t="shared" si="14"/>
        <v>0</v>
      </c>
      <c r="R168" s="25">
        <f t="shared" si="14"/>
        <v>0</v>
      </c>
      <c r="S168" s="25">
        <f t="shared" si="14"/>
        <v>0</v>
      </c>
      <c r="T168" s="98">
        <f t="shared" si="14"/>
        <v>0</v>
      </c>
      <c r="U168" s="25">
        <f t="shared" si="14"/>
        <v>0</v>
      </c>
      <c r="V168" s="25">
        <f t="shared" si="14"/>
        <v>0</v>
      </c>
      <c r="W168" s="25">
        <f t="shared" si="14"/>
        <v>0</v>
      </c>
      <c r="X168" s="25">
        <f t="shared" si="14"/>
        <v>0</v>
      </c>
      <c r="Y168" s="94">
        <f t="shared" si="14"/>
        <v>0</v>
      </c>
      <c r="Z168" s="25">
        <f t="shared" si="14"/>
        <v>0</v>
      </c>
      <c r="AA168" s="25">
        <f>SUM(AA2:AA167)</f>
        <v>0</v>
      </c>
      <c r="AB168" s="25">
        <f>SUM(AB2:AB167)</f>
        <v>0</v>
      </c>
      <c r="AC168" s="65">
        <f>SUM(AC2:AC167)</f>
        <v>0</v>
      </c>
      <c r="AD168" s="65">
        <f>SUM(AD2:AD167)</f>
        <v>5515246.29</v>
      </c>
      <c r="AE168" s="65">
        <f>SUM(AE2:AE167)</f>
        <v>0</v>
      </c>
    </row>
    <row r="169" spans="1:32">
      <c r="A169" s="18">
        <v>1</v>
      </c>
      <c r="B169" s="18">
        <v>2</v>
      </c>
      <c r="C169" s="18">
        <v>3</v>
      </c>
      <c r="D169" s="55">
        <v>163088379</v>
      </c>
      <c r="E169" s="56">
        <v>34302034</v>
      </c>
      <c r="F169" s="55">
        <v>1000000</v>
      </c>
      <c r="G169" s="55">
        <v>250000</v>
      </c>
      <c r="H169" s="55">
        <v>1600000</v>
      </c>
      <c r="I169" s="55">
        <v>100000</v>
      </c>
      <c r="J169" s="55">
        <v>1895175</v>
      </c>
      <c r="K169" s="55">
        <v>3012177</v>
      </c>
      <c r="L169" s="55"/>
      <c r="M169" s="36"/>
      <c r="N169" s="84">
        <v>8200000</v>
      </c>
      <c r="O169" s="18">
        <v>31</v>
      </c>
      <c r="P169" s="55"/>
      <c r="S169" s="83">
        <v>4000000</v>
      </c>
      <c r="T169" s="18">
        <v>36</v>
      </c>
      <c r="U169" s="55"/>
      <c r="V169" s="55"/>
      <c r="W169" s="36"/>
      <c r="X169" s="102">
        <v>2000000</v>
      </c>
      <c r="Y169" s="18">
        <v>41</v>
      </c>
      <c r="Z169" s="103">
        <v>710000</v>
      </c>
      <c r="AA169" s="55">
        <v>700000</v>
      </c>
      <c r="AB169" s="55">
        <v>100000</v>
      </c>
      <c r="AC169" s="18">
        <v>45</v>
      </c>
      <c r="AD169" s="18">
        <v>46</v>
      </c>
      <c r="AE169" s="18">
        <v>47</v>
      </c>
      <c r="AF169" s="18">
        <v>48</v>
      </c>
    </row>
    <row r="170" spans="1:32" s="36" customFormat="1">
      <c r="C170" s="37"/>
      <c r="D170" s="55">
        <f>D168-D169</f>
        <v>-163088379</v>
      </c>
      <c r="E170" s="55">
        <f t="shared" ref="E170:K170" si="15">E168-E169</f>
        <v>-34302034</v>
      </c>
      <c r="F170" s="55">
        <f t="shared" si="15"/>
        <v>-1000000</v>
      </c>
      <c r="G170" s="55">
        <f t="shared" si="15"/>
        <v>-250000</v>
      </c>
      <c r="H170" s="55">
        <f t="shared" si="15"/>
        <v>-1600000</v>
      </c>
      <c r="I170" s="55">
        <f t="shared" si="15"/>
        <v>-100000</v>
      </c>
      <c r="J170" s="55">
        <f t="shared" si="15"/>
        <v>-1895175</v>
      </c>
      <c r="K170" s="55">
        <f t="shared" si="15"/>
        <v>-3012177</v>
      </c>
      <c r="L170" s="55"/>
      <c r="N170" s="84">
        <f>N168+L168+M168-N169</f>
        <v>-8200000</v>
      </c>
      <c r="O170" s="93"/>
      <c r="P170" s="55"/>
      <c r="Q170" s="18"/>
      <c r="R170" s="18"/>
      <c r="S170" s="83">
        <f>P168+Q168+R168+S168-S169</f>
        <v>-4000000</v>
      </c>
      <c r="T170" s="100"/>
      <c r="U170" s="55"/>
      <c r="V170" s="55"/>
      <c r="X170" s="102">
        <f>X168+U168+V168+W168-X169</f>
        <v>-2000000</v>
      </c>
      <c r="Y170" s="93"/>
      <c r="Z170" s="103">
        <f>Z168-Z169</f>
        <v>-710000</v>
      </c>
      <c r="AA170" s="55">
        <f>AA168-AA169</f>
        <v>-700000</v>
      </c>
      <c r="AB170" s="55">
        <f>AB168-(AB169-45581.75)</f>
        <v>-54418.25</v>
      </c>
    </row>
    <row r="171" spans="1:32">
      <c r="D171" s="19"/>
      <c r="E171" s="36"/>
      <c r="Y171" s="96"/>
    </row>
    <row r="172" spans="1:32">
      <c r="D172" s="30">
        <v>4</v>
      </c>
      <c r="E172" s="30">
        <v>5</v>
      </c>
      <c r="F172" s="30">
        <v>6</v>
      </c>
      <c r="G172" s="30">
        <v>7</v>
      </c>
      <c r="H172" s="30">
        <v>8</v>
      </c>
      <c r="I172" s="30">
        <v>9</v>
      </c>
      <c r="J172" s="30">
        <v>10</v>
      </c>
      <c r="K172" s="30">
        <v>11</v>
      </c>
      <c r="L172" s="30">
        <v>12</v>
      </c>
      <c r="M172" s="30">
        <v>13</v>
      </c>
      <c r="N172" s="30">
        <v>14</v>
      </c>
      <c r="P172" s="30">
        <v>15</v>
      </c>
      <c r="Q172" s="30">
        <v>16</v>
      </c>
      <c r="R172" s="30">
        <v>17</v>
      </c>
      <c r="S172" s="30">
        <v>18</v>
      </c>
      <c r="U172" s="30">
        <v>19</v>
      </c>
      <c r="V172" s="30">
        <v>20</v>
      </c>
      <c r="W172" s="30">
        <v>21</v>
      </c>
      <c r="X172" s="30">
        <v>22</v>
      </c>
      <c r="Z172" s="30">
        <v>23</v>
      </c>
      <c r="AA172" s="30">
        <v>24</v>
      </c>
      <c r="AB172" s="30">
        <v>25</v>
      </c>
    </row>
    <row r="173" spans="1:32">
      <c r="D173" s="10"/>
      <c r="E173" s="36"/>
    </row>
  </sheetData>
  <autoFilter ref="A1:AW169" xr:uid="{00000000-0009-0000-0000-000002000000}">
    <sortState xmlns:xlrd2="http://schemas.microsoft.com/office/spreadsheetml/2017/richdata2" ref="A78:BA78">
      <sortCondition ref="B1:B165"/>
    </sortState>
  </autoFilter>
  <conditionalFormatting sqref="AD2:AD166">
    <cfRule type="cellIs" dxfId="8" priority="1" operator="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AI173"/>
  <sheetViews>
    <sheetView zoomScale="80" zoomScaleNormal="80" workbookViewId="0">
      <pane xSplit="2" ySplit="1" topLeftCell="C2" activePane="bottomRight" state="frozen"/>
      <selection pane="topRight" activeCell="F11" sqref="F11"/>
      <selection pane="bottomLeft" activeCell="F11" sqref="F11"/>
      <selection pane="bottomRight" activeCell="D2" sqref="D2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6.42578125" style="18" customWidth="1"/>
    <col min="11" max="11" width="15.85546875" style="18" bestFit="1" customWidth="1"/>
    <col min="12" max="12" width="17.7109375" style="18" bestFit="1" customWidth="1"/>
    <col min="13" max="13" width="15.85546875" style="18" bestFit="1" customWidth="1"/>
    <col min="14" max="14" width="15.5703125" style="18" bestFit="1" customWidth="1"/>
    <col min="15" max="15" width="15.85546875" style="18" bestFit="1" customWidth="1"/>
    <col min="16" max="16" width="16" style="18" bestFit="1" customWidth="1"/>
    <col min="17" max="19" width="18.85546875" style="18" customWidth="1"/>
    <col min="20" max="20" width="16.7109375" style="92" customWidth="1"/>
    <col min="21" max="24" width="19.140625" style="18" customWidth="1"/>
    <col min="25" max="25" width="16.85546875" style="101" customWidth="1"/>
    <col min="26" max="29" width="18.140625" style="18" customWidth="1"/>
    <col min="30" max="30" width="16.42578125" style="92" customWidth="1"/>
    <col min="31" max="31" width="16.42578125" style="18" customWidth="1"/>
    <col min="32" max="32" width="14.28515625" style="18" bestFit="1" customWidth="1"/>
    <col min="33" max="33" width="14.28515625" style="18" customWidth="1"/>
    <col min="34" max="34" width="17.28515625" style="36" bestFit="1" customWidth="1"/>
    <col min="35" max="16384" width="9.140625" style="18"/>
  </cols>
  <sheetData>
    <row r="1" spans="1:34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48" t="s">
        <v>364</v>
      </c>
      <c r="K1" s="45" t="s">
        <v>251</v>
      </c>
      <c r="L1" s="45" t="s">
        <v>428</v>
      </c>
      <c r="M1" s="45" t="s">
        <v>394</v>
      </c>
      <c r="N1" s="15" t="s">
        <v>357</v>
      </c>
      <c r="O1" s="15" t="s">
        <v>358</v>
      </c>
      <c r="P1" s="15" t="s">
        <v>423</v>
      </c>
      <c r="Q1" s="81" t="s">
        <v>400</v>
      </c>
      <c r="R1" s="81" t="s">
        <v>401</v>
      </c>
      <c r="S1" s="81" t="s">
        <v>429</v>
      </c>
      <c r="T1" s="87" t="s">
        <v>411</v>
      </c>
      <c r="U1" s="47" t="s">
        <v>402</v>
      </c>
      <c r="V1" s="47" t="s">
        <v>403</v>
      </c>
      <c r="W1" s="47" t="s">
        <v>404</v>
      </c>
      <c r="X1" s="47" t="s">
        <v>405</v>
      </c>
      <c r="Y1" s="97" t="s">
        <v>412</v>
      </c>
      <c r="Z1" s="85" t="s">
        <v>407</v>
      </c>
      <c r="AA1" s="85" t="s">
        <v>408</v>
      </c>
      <c r="AB1" s="85" t="s">
        <v>409</v>
      </c>
      <c r="AC1" s="85" t="s">
        <v>430</v>
      </c>
      <c r="AD1" s="89" t="s">
        <v>413</v>
      </c>
      <c r="AE1" s="39" t="s">
        <v>431</v>
      </c>
      <c r="AF1" s="86" t="s">
        <v>355</v>
      </c>
      <c r="AG1" s="86" t="s">
        <v>424</v>
      </c>
      <c r="AH1" s="16" t="s">
        <v>179</v>
      </c>
    </row>
    <row r="2" spans="1:34">
      <c r="A2" s="7" t="s">
        <v>1</v>
      </c>
      <c r="B2" s="8" t="s">
        <v>180</v>
      </c>
      <c r="C2" s="26" t="s">
        <v>181</v>
      </c>
      <c r="D2" s="74">
        <f>IF(ISBLANK(ORIGINAL!$D2), ,VID!D2)</f>
        <v>178057</v>
      </c>
      <c r="E2" s="74">
        <f>IF(ISBLANK(ORIGINAL!$D2), ,VID!E2)</f>
        <v>97498</v>
      </c>
      <c r="F2" s="74">
        <f>IF(ISBLANK(ORIGINAL!$D2), ,VID!F2)</f>
        <v>69588</v>
      </c>
      <c r="G2" s="74">
        <f>IF(ISBLANK(ORIGINAL!$D2), ,VID!G2)</f>
        <v>48489</v>
      </c>
      <c r="H2" s="74">
        <f>IF(ISBLANK(ORIGINAL!$D2), ,VID!H2)</f>
        <v>36666</v>
      </c>
      <c r="I2" s="58">
        <f>VLOOKUP($A2,ORIGINAL!$A$1:$AE$169,4,FALSE)+VLOOKUP($A2,ADJ!$A$1:$AS$168,4,FALSE)</f>
        <v>430298</v>
      </c>
      <c r="J2" s="42">
        <f>VLOOKUP($A2,ORIGINAL!$A$1:$AE$169,5,FALSE)+VLOOKUP($A2,ADJ!$A$1:$AS$168,5,FALSE)</f>
        <v>30256.55</v>
      </c>
      <c r="K2" s="42"/>
      <c r="L2" s="42"/>
      <c r="M2" s="42"/>
      <c r="N2" s="42"/>
      <c r="O2" s="42"/>
      <c r="P2" s="42"/>
      <c r="Q2" s="53"/>
      <c r="R2" s="53"/>
      <c r="S2" s="53"/>
      <c r="T2" s="91">
        <f>SUM(Q2:S2)</f>
        <v>0</v>
      </c>
      <c r="U2" s="73"/>
      <c r="V2" s="73"/>
      <c r="W2" s="73"/>
      <c r="X2" s="73"/>
      <c r="Y2" s="98">
        <f>SUM(U2:X2)</f>
        <v>0</v>
      </c>
      <c r="Z2" s="73"/>
      <c r="AA2" s="73"/>
      <c r="AB2" s="73"/>
      <c r="AC2" s="73"/>
      <c r="AD2" s="94">
        <f>SUM(Z2:AC2)</f>
        <v>0</v>
      </c>
      <c r="AE2" s="73"/>
      <c r="AF2" s="42"/>
      <c r="AG2" s="42"/>
      <c r="AH2" s="75">
        <f>SUM(I2:P2)+T2+Y2+SUM(AD2:AG2)</f>
        <v>460554.55</v>
      </c>
    </row>
    <row r="3" spans="1:34">
      <c r="A3" s="7" t="s">
        <v>2</v>
      </c>
      <c r="B3" s="8" t="s">
        <v>182</v>
      </c>
      <c r="C3" s="32" t="s">
        <v>183</v>
      </c>
      <c r="D3" s="74">
        <f>IF(ISBLANK(ORIGINAL!$D3), ,VID!D3)</f>
        <v>98060</v>
      </c>
      <c r="E3" s="74">
        <f>IF(ISBLANK(ORIGINAL!$D3), ,VID!E3)</f>
        <v>53694</v>
      </c>
      <c r="F3" s="74">
        <f>IF(ISBLANK(ORIGINAL!$D3), ,VID!F3)</f>
        <v>38324</v>
      </c>
      <c r="G3" s="74">
        <f>IF(ISBLANK(ORIGINAL!$D3), ,VID!G3)</f>
        <v>26704</v>
      </c>
      <c r="H3" s="74">
        <f>IF(ISBLANK(ORIGINAL!$D3), ,VID!H3)</f>
        <v>20193</v>
      </c>
      <c r="I3" s="58">
        <f>VLOOKUP($A3,ORIGINAL!$A$1:$AE$169,4,FALSE)+VLOOKUP($A3,ADJ!$A$1:$AS$168,4,FALSE)</f>
        <v>236975</v>
      </c>
      <c r="J3" s="42"/>
      <c r="K3" s="42"/>
      <c r="L3" s="42"/>
      <c r="M3" s="42"/>
      <c r="N3" s="42"/>
      <c r="O3" s="42"/>
      <c r="P3" s="42"/>
      <c r="Q3" s="53"/>
      <c r="R3" s="53"/>
      <c r="S3" s="53"/>
      <c r="T3" s="91">
        <f t="shared" ref="T3:T66" si="0">SUM(Q3:S3)</f>
        <v>0</v>
      </c>
      <c r="U3" s="73"/>
      <c r="V3" s="73"/>
      <c r="W3" s="73"/>
      <c r="X3" s="73"/>
      <c r="Y3" s="98">
        <f t="shared" ref="Y3:Y67" si="1">SUM(U3:X3)</f>
        <v>0</v>
      </c>
      <c r="Z3" s="73"/>
      <c r="AA3" s="73"/>
      <c r="AB3" s="73"/>
      <c r="AC3" s="73"/>
      <c r="AD3" s="94">
        <f t="shared" ref="AD3:AD67" si="2">SUM(Z3:AC3)</f>
        <v>0</v>
      </c>
      <c r="AE3" s="73"/>
      <c r="AF3" s="42"/>
      <c r="AG3" s="42"/>
      <c r="AH3" s="75">
        <f t="shared" ref="AH3:AH65" si="3">SUM(I3:P3)+T3+Y3+SUM(AD3:AG3)</f>
        <v>236975</v>
      </c>
    </row>
    <row r="4" spans="1:34">
      <c r="A4" s="7" t="s">
        <v>4</v>
      </c>
      <c r="B4" s="8" t="s">
        <v>184</v>
      </c>
      <c r="C4" s="27" t="s">
        <v>185</v>
      </c>
      <c r="D4" s="74">
        <f>IF(ISBLANK(ORIGINAL!$D4), ,VID!D4)</f>
        <v>337301</v>
      </c>
      <c r="E4" s="74">
        <f>IF(ISBLANK(ORIGINAL!$D4), ,VID!E4)</f>
        <v>184694</v>
      </c>
      <c r="F4" s="74">
        <f>IF(ISBLANK(ORIGINAL!$D4), ,VID!F4)</f>
        <v>131824</v>
      </c>
      <c r="G4" s="74">
        <f>IF(ISBLANK(ORIGINAL!$D4), ,VID!G4)</f>
        <v>91855</v>
      </c>
      <c r="H4" s="74">
        <f>IF(ISBLANK(ORIGINAL!$D4), ,VID!H4)</f>
        <v>69458</v>
      </c>
      <c r="I4" s="58">
        <f>VLOOKUP($A4,ORIGINAL!$A$1:$AE$169,4,FALSE)+VLOOKUP($A4,ADJ!$A$1:$AS$168,4,FALSE)</f>
        <v>815132</v>
      </c>
      <c r="J4" s="42"/>
      <c r="K4" s="42"/>
      <c r="L4" s="42"/>
      <c r="M4" s="42"/>
      <c r="N4" s="42"/>
      <c r="O4" s="42"/>
      <c r="P4" s="42"/>
      <c r="Q4" s="53"/>
      <c r="R4" s="53"/>
      <c r="S4" s="53"/>
      <c r="T4" s="91">
        <f t="shared" si="0"/>
        <v>0</v>
      </c>
      <c r="U4" s="73"/>
      <c r="V4" s="73"/>
      <c r="W4" s="73"/>
      <c r="X4" s="73"/>
      <c r="Y4" s="98">
        <f t="shared" si="1"/>
        <v>0</v>
      </c>
      <c r="Z4" s="73"/>
      <c r="AA4" s="73"/>
      <c r="AB4" s="73"/>
      <c r="AC4" s="73"/>
      <c r="AD4" s="94">
        <f t="shared" si="2"/>
        <v>0</v>
      </c>
      <c r="AE4" s="73"/>
      <c r="AF4" s="42"/>
      <c r="AG4" s="42"/>
      <c r="AH4" s="75">
        <f t="shared" si="3"/>
        <v>815132</v>
      </c>
    </row>
    <row r="5" spans="1:34">
      <c r="A5" s="24" t="s">
        <v>6</v>
      </c>
      <c r="B5" s="8" t="s">
        <v>186</v>
      </c>
      <c r="C5" s="28" t="s">
        <v>187</v>
      </c>
      <c r="D5" s="74">
        <f>IF(ISBLANK(ORIGINAL!$D5), ,VID!D5)</f>
        <v>247760</v>
      </c>
      <c r="E5" s="74">
        <f>IF(ISBLANK(ORIGINAL!$D5), ,VID!E5)</f>
        <v>135664</v>
      </c>
      <c r="F5" s="74">
        <f>IF(ISBLANK(ORIGINAL!$D5), ,VID!F5)</f>
        <v>96830</v>
      </c>
      <c r="G5" s="74">
        <f>IF(ISBLANK(ORIGINAL!$D5), ,VID!G5)</f>
        <v>67471</v>
      </c>
      <c r="H5" s="74">
        <f>IF(ISBLANK(ORIGINAL!$D5), ,VID!H5)</f>
        <v>51019</v>
      </c>
      <c r="I5" s="58">
        <f>VLOOKUP($A5,ORIGINAL!$A$1:$AE$169,4,FALSE)+VLOOKUP($A5,ADJ!$A$1:$AS$168,4,FALSE)</f>
        <v>598744</v>
      </c>
      <c r="J5" s="42"/>
      <c r="K5" s="42"/>
      <c r="L5" s="42"/>
      <c r="M5" s="42"/>
      <c r="N5" s="42"/>
      <c r="O5" s="42"/>
      <c r="P5" s="42"/>
      <c r="Q5" s="53"/>
      <c r="R5" s="53"/>
      <c r="S5" s="53"/>
      <c r="T5" s="91">
        <f t="shared" si="0"/>
        <v>0</v>
      </c>
      <c r="U5" s="73"/>
      <c r="V5" s="73"/>
      <c r="W5" s="73"/>
      <c r="X5" s="73"/>
      <c r="Y5" s="98">
        <f t="shared" si="1"/>
        <v>0</v>
      </c>
      <c r="Z5" s="73"/>
      <c r="AA5" s="73"/>
      <c r="AB5" s="73"/>
      <c r="AC5" s="73"/>
      <c r="AD5" s="94">
        <f t="shared" si="2"/>
        <v>0</v>
      </c>
      <c r="AE5" s="73"/>
      <c r="AF5" s="42"/>
      <c r="AG5" s="42"/>
      <c r="AH5" s="75">
        <f t="shared" si="3"/>
        <v>598744</v>
      </c>
    </row>
    <row r="6" spans="1:34">
      <c r="A6" s="7" t="s">
        <v>8</v>
      </c>
      <c r="B6" s="8" t="s">
        <v>188</v>
      </c>
      <c r="C6" s="27" t="s">
        <v>185</v>
      </c>
      <c r="D6" s="74">
        <f>IF(ISBLANK(ORIGINAL!$D6), ,VID!D6)</f>
        <v>117978</v>
      </c>
      <c r="E6" s="74">
        <f>IF(ISBLANK(ORIGINAL!$D6), ,VID!E6)</f>
        <v>64600</v>
      </c>
      <c r="F6" s="74">
        <f>IF(ISBLANK(ORIGINAL!$D6), ,VID!F6)</f>
        <v>46108</v>
      </c>
      <c r="G6" s="74">
        <f>IF(ISBLANK(ORIGINAL!$D6), ,VID!G6)</f>
        <v>32128</v>
      </c>
      <c r="H6" s="74">
        <f>IF(ISBLANK(ORIGINAL!$D6), ,VID!H6)</f>
        <v>24294</v>
      </c>
      <c r="I6" s="58">
        <f>VLOOKUP($A6,ORIGINAL!$A$1:$AE$169,4,FALSE)+VLOOKUP($A6,ADJ!$A$1:$AS$168,4,FALSE)</f>
        <v>285108</v>
      </c>
      <c r="J6" s="42"/>
      <c r="K6" s="42"/>
      <c r="L6" s="42"/>
      <c r="M6" s="42"/>
      <c r="N6" s="42"/>
      <c r="O6" s="42"/>
      <c r="P6" s="42"/>
      <c r="Q6" s="53"/>
      <c r="R6" s="53"/>
      <c r="S6" s="53"/>
      <c r="T6" s="91">
        <f t="shared" si="0"/>
        <v>0</v>
      </c>
      <c r="U6" s="73"/>
      <c r="V6" s="73"/>
      <c r="W6" s="73"/>
      <c r="X6" s="73"/>
      <c r="Y6" s="98">
        <f t="shared" si="1"/>
        <v>0</v>
      </c>
      <c r="Z6" s="73"/>
      <c r="AA6" s="73"/>
      <c r="AB6" s="73"/>
      <c r="AC6" s="73"/>
      <c r="AD6" s="94">
        <f t="shared" si="2"/>
        <v>0</v>
      </c>
      <c r="AE6" s="73"/>
      <c r="AF6" s="42"/>
      <c r="AG6" s="42"/>
      <c r="AH6" s="75">
        <f t="shared" si="3"/>
        <v>285108</v>
      </c>
    </row>
    <row r="7" spans="1:34">
      <c r="A7" s="7" t="s">
        <v>10</v>
      </c>
      <c r="B7" s="8" t="s">
        <v>189</v>
      </c>
      <c r="C7" s="33" t="s">
        <v>190</v>
      </c>
      <c r="D7" s="74">
        <f>IF(ISBLANK(ORIGINAL!$D7), ,VID!D7)</f>
        <v>81596</v>
      </c>
      <c r="E7" s="74">
        <f>IF(ISBLANK(ORIGINAL!$D7), ,VID!E7)</f>
        <v>44679</v>
      </c>
      <c r="F7" s="74">
        <f>IF(ISBLANK(ORIGINAL!$D7), ,VID!F7)</f>
        <v>31889</v>
      </c>
      <c r="G7" s="74">
        <f>IF(ISBLANK(ORIGINAL!$D7), ,VID!G7)</f>
        <v>22220</v>
      </c>
      <c r="H7" s="74">
        <f>IF(ISBLANK(ORIGINAL!$D7), ,VID!H7)</f>
        <v>16802</v>
      </c>
      <c r="I7" s="58">
        <f>VLOOKUP($A7,ORIGINAL!$A$1:$AE$169,4,FALSE)+VLOOKUP($A7,ADJ!$A$1:$AS$168,4,FALSE)</f>
        <v>197186</v>
      </c>
      <c r="J7" s="42"/>
      <c r="K7" s="42"/>
      <c r="L7" s="42"/>
      <c r="M7" s="42"/>
      <c r="N7" s="42"/>
      <c r="O7" s="42"/>
      <c r="P7" s="42"/>
      <c r="Q7" s="53"/>
      <c r="R7" s="53"/>
      <c r="S7" s="53"/>
      <c r="T7" s="91">
        <f t="shared" si="0"/>
        <v>0</v>
      </c>
      <c r="U7" s="73"/>
      <c r="V7" s="73"/>
      <c r="W7" s="73"/>
      <c r="X7" s="73"/>
      <c r="Y7" s="98">
        <f t="shared" si="1"/>
        <v>0</v>
      </c>
      <c r="Z7" s="73"/>
      <c r="AA7" s="73"/>
      <c r="AB7" s="73"/>
      <c r="AC7" s="73"/>
      <c r="AD7" s="94">
        <f t="shared" si="2"/>
        <v>0</v>
      </c>
      <c r="AE7" s="73"/>
      <c r="AF7" s="42"/>
      <c r="AG7" s="42"/>
      <c r="AH7" s="75">
        <f t="shared" si="3"/>
        <v>197186</v>
      </c>
    </row>
    <row r="8" spans="1:34">
      <c r="A8" s="7" t="s">
        <v>12</v>
      </c>
      <c r="B8" s="8" t="s">
        <v>191</v>
      </c>
      <c r="C8" s="28" t="s">
        <v>187</v>
      </c>
      <c r="D8" s="74">
        <f>IF(ISBLANK(ORIGINAL!$D8), ,VID!D8)</f>
        <v>90451</v>
      </c>
      <c r="E8" s="74">
        <f>IF(ISBLANK(ORIGINAL!$D8), ,VID!E8)</f>
        <v>49528</v>
      </c>
      <c r="F8" s="74">
        <f>IF(ISBLANK(ORIGINAL!$D8), ,VID!F8)</f>
        <v>35350</v>
      </c>
      <c r="G8" s="74">
        <f>IF(ISBLANK(ORIGINAL!$D8), ,VID!G8)</f>
        <v>24632</v>
      </c>
      <c r="H8" s="74">
        <f>IF(ISBLANK(ORIGINAL!$D8), ,VID!H8)</f>
        <v>18626</v>
      </c>
      <c r="I8" s="58">
        <f>VLOOKUP($A8,ORIGINAL!$A$1:$AE$169,4,FALSE)+VLOOKUP($A8,ADJ!$A$1:$AS$168,4,FALSE)</f>
        <v>218587</v>
      </c>
      <c r="J8" s="42"/>
      <c r="K8" s="42"/>
      <c r="L8" s="42"/>
      <c r="M8" s="42"/>
      <c r="N8" s="42"/>
      <c r="O8" s="42"/>
      <c r="P8" s="42"/>
      <c r="Q8" s="53"/>
      <c r="R8" s="53"/>
      <c r="S8" s="53"/>
      <c r="T8" s="91">
        <f t="shared" si="0"/>
        <v>0</v>
      </c>
      <c r="U8" s="73"/>
      <c r="V8" s="73"/>
      <c r="W8" s="73"/>
      <c r="X8" s="73"/>
      <c r="Y8" s="98">
        <f t="shared" si="1"/>
        <v>0</v>
      </c>
      <c r="Z8" s="73"/>
      <c r="AA8" s="73"/>
      <c r="AB8" s="73"/>
      <c r="AC8" s="73"/>
      <c r="AD8" s="94">
        <f t="shared" si="2"/>
        <v>0</v>
      </c>
      <c r="AE8" s="73"/>
      <c r="AF8" s="42"/>
      <c r="AG8" s="42"/>
      <c r="AH8" s="75">
        <f t="shared" si="3"/>
        <v>218587</v>
      </c>
    </row>
    <row r="9" spans="1:34">
      <c r="A9" s="7" t="s">
        <v>14</v>
      </c>
      <c r="B9" s="8" t="s">
        <v>192</v>
      </c>
      <c r="C9" s="28" t="s">
        <v>187</v>
      </c>
      <c r="D9" s="74">
        <f>IF(ISBLANK(ORIGINAL!$D9), ,VID!D9)</f>
        <v>475778</v>
      </c>
      <c r="E9" s="74">
        <f>IF(ISBLANK(ORIGINAL!$D9), ,VID!E9)</f>
        <v>260520</v>
      </c>
      <c r="F9" s="74">
        <f>IF(ISBLANK(ORIGINAL!$D9), ,VID!F9)</f>
        <v>185944</v>
      </c>
      <c r="G9" s="74">
        <f>IF(ISBLANK(ORIGINAL!$D9), ,VID!G9)</f>
        <v>129566</v>
      </c>
      <c r="H9" s="74">
        <f>IF(ISBLANK(ORIGINAL!$D9), ,VID!H9)</f>
        <v>97973</v>
      </c>
      <c r="I9" s="58">
        <f>VLOOKUP($A9,ORIGINAL!$A$1:$AE$169,4,FALSE)+VLOOKUP($A9,ADJ!$A$1:$AS$168,4,FALSE)</f>
        <v>1149781</v>
      </c>
      <c r="J9" s="42"/>
      <c r="K9" s="42"/>
      <c r="L9" s="42"/>
      <c r="M9" s="42"/>
      <c r="N9" s="42"/>
      <c r="O9" s="42"/>
      <c r="P9" s="42"/>
      <c r="Q9" s="53"/>
      <c r="R9" s="53"/>
      <c r="S9" s="53"/>
      <c r="T9" s="91">
        <f t="shared" si="0"/>
        <v>0</v>
      </c>
      <c r="U9" s="73"/>
      <c r="V9" s="73"/>
      <c r="W9" s="73"/>
      <c r="X9" s="73"/>
      <c r="Y9" s="98">
        <f t="shared" si="1"/>
        <v>0</v>
      </c>
      <c r="Z9" s="73"/>
      <c r="AA9" s="73"/>
      <c r="AB9" s="73"/>
      <c r="AC9" s="73"/>
      <c r="AD9" s="94">
        <f t="shared" si="2"/>
        <v>0</v>
      </c>
      <c r="AE9" s="73"/>
      <c r="AF9" s="42"/>
      <c r="AG9" s="42"/>
      <c r="AH9" s="75">
        <f t="shared" si="3"/>
        <v>1149781</v>
      </c>
    </row>
    <row r="10" spans="1:34">
      <c r="A10" s="7" t="s">
        <v>16</v>
      </c>
      <c r="B10" s="8" t="s">
        <v>193</v>
      </c>
      <c r="C10" s="33" t="s">
        <v>190</v>
      </c>
      <c r="D10" s="74">
        <f>IF(ISBLANK(ORIGINAL!$D10), ,VID!D10)</f>
        <v>40084</v>
      </c>
      <c r="E10" s="74">
        <f>IF(ISBLANK(ORIGINAL!$D10), ,VID!E10)</f>
        <v>21948</v>
      </c>
      <c r="F10" s="74">
        <f>IF(ISBLANK(ORIGINAL!$D10), ,VID!F10)</f>
        <v>15665</v>
      </c>
      <c r="G10" s="74">
        <f>IF(ISBLANK(ORIGINAL!$D10), ,VID!G10)</f>
        <v>10916</v>
      </c>
      <c r="H10" s="74">
        <f>IF(ISBLANK(ORIGINAL!$D10), ,VID!H10)</f>
        <v>8254</v>
      </c>
      <c r="I10" s="58">
        <f>VLOOKUP($A10,ORIGINAL!$A$1:$AE$169,4,FALSE)+VLOOKUP($A10,ADJ!$A$1:$AS$168,4,FALSE)</f>
        <v>96867</v>
      </c>
      <c r="J10" s="42"/>
      <c r="K10" s="42"/>
      <c r="L10" s="42"/>
      <c r="M10" s="42"/>
      <c r="N10" s="42"/>
      <c r="O10" s="42"/>
      <c r="P10" s="42"/>
      <c r="Q10" s="53"/>
      <c r="R10" s="53"/>
      <c r="S10" s="53"/>
      <c r="T10" s="91">
        <f t="shared" si="0"/>
        <v>0</v>
      </c>
      <c r="U10" s="73"/>
      <c r="V10" s="73"/>
      <c r="W10" s="73"/>
      <c r="X10" s="73"/>
      <c r="Y10" s="98">
        <f t="shared" si="1"/>
        <v>0</v>
      </c>
      <c r="Z10" s="73"/>
      <c r="AA10" s="73"/>
      <c r="AB10" s="73"/>
      <c r="AC10" s="73"/>
      <c r="AD10" s="94">
        <f t="shared" si="2"/>
        <v>0</v>
      </c>
      <c r="AE10" s="73"/>
      <c r="AF10" s="42"/>
      <c r="AG10" s="42"/>
      <c r="AH10" s="75">
        <f t="shared" si="3"/>
        <v>96867</v>
      </c>
    </row>
    <row r="11" spans="1:34">
      <c r="A11" s="7" t="s">
        <v>18</v>
      </c>
      <c r="B11" s="8" t="s">
        <v>194</v>
      </c>
      <c r="C11" s="28" t="s">
        <v>187</v>
      </c>
      <c r="D11" s="74">
        <f>IF(ISBLANK(ORIGINAL!$D11), ,VID!D11)</f>
        <v>823732</v>
      </c>
      <c r="E11" s="74">
        <f>IF(ISBLANK(ORIGINAL!$D11), ,VID!E11)</f>
        <v>451046</v>
      </c>
      <c r="F11" s="74">
        <f>IF(ISBLANK(ORIGINAL!$D11), ,VID!F11)</f>
        <v>321932</v>
      </c>
      <c r="G11" s="74">
        <f>IF(ISBLANK(ORIGINAL!$D11), ,VID!G11)</f>
        <v>224322</v>
      </c>
      <c r="H11" s="74">
        <f>IF(ISBLANK(ORIGINAL!$D11), ,VID!H11)</f>
        <v>169625</v>
      </c>
      <c r="I11" s="58">
        <f>VLOOKUP($A11,ORIGINAL!$A$1:$AE$169,4,FALSE)+VLOOKUP($A11,ADJ!$A$1:$AS$168,4,FALSE)</f>
        <v>1990657</v>
      </c>
      <c r="J11" s="42"/>
      <c r="K11" s="42"/>
      <c r="L11" s="42"/>
      <c r="M11" s="42"/>
      <c r="N11" s="42"/>
      <c r="O11" s="42"/>
      <c r="P11" s="42"/>
      <c r="Q11" s="53"/>
      <c r="R11" s="53"/>
      <c r="S11" s="53"/>
      <c r="T11" s="91">
        <f t="shared" si="0"/>
        <v>0</v>
      </c>
      <c r="U11" s="73"/>
      <c r="V11" s="73"/>
      <c r="W11" s="73"/>
      <c r="X11" s="73"/>
      <c r="Y11" s="98">
        <f t="shared" si="1"/>
        <v>0</v>
      </c>
      <c r="Z11" s="73"/>
      <c r="AA11" s="73"/>
      <c r="AB11" s="73"/>
      <c r="AC11" s="73"/>
      <c r="AD11" s="94">
        <f t="shared" si="2"/>
        <v>0</v>
      </c>
      <c r="AE11" s="73"/>
      <c r="AF11" s="42"/>
      <c r="AG11" s="42"/>
      <c r="AH11" s="75">
        <f t="shared" si="3"/>
        <v>1990657</v>
      </c>
    </row>
    <row r="12" spans="1:34">
      <c r="A12" s="7" t="s">
        <v>20</v>
      </c>
      <c r="B12" s="8" t="s">
        <v>195</v>
      </c>
      <c r="C12" s="28" t="s">
        <v>187</v>
      </c>
      <c r="D12" s="74">
        <f>IF(ISBLANK(ORIGINAL!$D12), ,VID!D12)</f>
        <v>3961834</v>
      </c>
      <c r="E12" s="74">
        <f>IF(ISBLANK(ORIGINAL!$D12), ,VID!E12)</f>
        <v>2169358</v>
      </c>
      <c r="F12" s="74">
        <f>IF(ISBLANK(ORIGINAL!$D12), ,VID!F12)</f>
        <v>1548367</v>
      </c>
      <c r="G12" s="74">
        <f>IF(ISBLANK(ORIGINAL!$D12), ,VID!G12)</f>
        <v>1078906</v>
      </c>
      <c r="H12" s="74">
        <f>IF(ISBLANK(ORIGINAL!$D12), ,VID!H12)</f>
        <v>815830</v>
      </c>
      <c r="I12" s="58">
        <f>VLOOKUP($A12,ORIGINAL!$A$1:$AE$169,4,FALSE)+VLOOKUP($A12,ADJ!$A$1:$AS$168,4,FALSE)</f>
        <v>9574295</v>
      </c>
      <c r="J12" s="42"/>
      <c r="K12" s="42"/>
      <c r="L12" s="42"/>
      <c r="M12" s="42"/>
      <c r="N12" s="42"/>
      <c r="O12" s="42"/>
      <c r="P12" s="42"/>
      <c r="Q12" s="53"/>
      <c r="R12" s="53"/>
      <c r="S12" s="53"/>
      <c r="T12" s="91">
        <f t="shared" si="0"/>
        <v>0</v>
      </c>
      <c r="U12" s="73"/>
      <c r="V12" s="73"/>
      <c r="W12" s="73"/>
      <c r="X12" s="73"/>
      <c r="Y12" s="98">
        <f t="shared" si="1"/>
        <v>0</v>
      </c>
      <c r="Z12" s="73"/>
      <c r="AA12" s="73"/>
      <c r="AB12" s="73"/>
      <c r="AC12" s="73"/>
      <c r="AD12" s="94">
        <f t="shared" si="2"/>
        <v>0</v>
      </c>
      <c r="AE12" s="73"/>
      <c r="AF12" s="42"/>
      <c r="AG12" s="42"/>
      <c r="AH12" s="75">
        <f t="shared" si="3"/>
        <v>9574295</v>
      </c>
    </row>
    <row r="13" spans="1:34">
      <c r="A13" s="7" t="s">
        <v>22</v>
      </c>
      <c r="B13" s="8" t="s">
        <v>196</v>
      </c>
      <c r="C13" s="26" t="s">
        <v>181</v>
      </c>
      <c r="D13" s="74">
        <f>IF(ISBLANK(ORIGINAL!$D13), ,VID!D13)</f>
        <v>315972</v>
      </c>
      <c r="E13" s="74">
        <f>IF(ISBLANK(ORIGINAL!$D13), ,VID!E13)</f>
        <v>173015</v>
      </c>
      <c r="F13" s="74">
        <f>IF(ISBLANK(ORIGINAL!$D13), ,VID!F13)</f>
        <v>123489</v>
      </c>
      <c r="G13" s="74">
        <f>IF(ISBLANK(ORIGINAL!$D13), ,VID!G13)</f>
        <v>86047</v>
      </c>
      <c r="H13" s="74">
        <f>IF(ISBLANK(ORIGINAL!$D13), ,VID!H13)</f>
        <v>65066</v>
      </c>
      <c r="I13" s="58">
        <f>VLOOKUP($A13,ORIGINAL!$A$1:$AE$169,4,FALSE)+VLOOKUP($A13,ADJ!$A$1:$AS$168,4,FALSE)</f>
        <v>763589</v>
      </c>
      <c r="J13" s="42"/>
      <c r="K13" s="42"/>
      <c r="L13" s="42"/>
      <c r="M13" s="42"/>
      <c r="N13" s="42"/>
      <c r="O13" s="42"/>
      <c r="P13" s="42"/>
      <c r="Q13" s="53"/>
      <c r="R13" s="53"/>
      <c r="S13" s="53"/>
      <c r="T13" s="91">
        <f t="shared" si="0"/>
        <v>0</v>
      </c>
      <c r="U13" s="73"/>
      <c r="V13" s="73"/>
      <c r="W13" s="73"/>
      <c r="X13" s="73"/>
      <c r="Y13" s="98">
        <f t="shared" si="1"/>
        <v>0</v>
      </c>
      <c r="Z13" s="73"/>
      <c r="AA13" s="73"/>
      <c r="AB13" s="73"/>
      <c r="AC13" s="73"/>
      <c r="AD13" s="94">
        <f t="shared" si="2"/>
        <v>0</v>
      </c>
      <c r="AE13" s="73"/>
      <c r="AF13" s="42"/>
      <c r="AG13" s="42"/>
      <c r="AH13" s="75">
        <f t="shared" si="3"/>
        <v>763589</v>
      </c>
    </row>
    <row r="14" spans="1:34">
      <c r="A14" s="7" t="s">
        <v>24</v>
      </c>
      <c r="B14" s="8" t="s">
        <v>197</v>
      </c>
      <c r="C14" s="27" t="s">
        <v>185</v>
      </c>
      <c r="D14" s="74">
        <f>IF(ISBLANK(ORIGINAL!$D14), ,VID!D14)</f>
        <v>827784</v>
      </c>
      <c r="E14" s="74">
        <f>IF(ISBLANK(ORIGINAL!$D14), ,VID!E14)</f>
        <v>453264</v>
      </c>
      <c r="F14" s="74">
        <f>IF(ISBLANK(ORIGINAL!$D14), ,VID!F14)</f>
        <v>323515</v>
      </c>
      <c r="G14" s="74">
        <f>IF(ISBLANK(ORIGINAL!$D14), ,VID!G14)</f>
        <v>225426</v>
      </c>
      <c r="H14" s="74">
        <f>IF(ISBLANK(ORIGINAL!$D14), ,VID!H14)</f>
        <v>170459</v>
      </c>
      <c r="I14" s="58">
        <f>VLOOKUP($A14,ORIGINAL!$A$1:$AE$169,4,FALSE)+VLOOKUP($A14,ADJ!$A$1:$AS$168,4,FALSE)</f>
        <v>2000448</v>
      </c>
      <c r="J14" s="42"/>
      <c r="K14" s="42"/>
      <c r="L14" s="42"/>
      <c r="M14" s="42"/>
      <c r="N14" s="42"/>
      <c r="O14" s="42"/>
      <c r="P14" s="42"/>
      <c r="Q14" s="53"/>
      <c r="R14" s="53"/>
      <c r="S14" s="53"/>
      <c r="T14" s="91">
        <f t="shared" si="0"/>
        <v>0</v>
      </c>
      <c r="U14" s="73"/>
      <c r="V14" s="73"/>
      <c r="W14" s="73"/>
      <c r="X14" s="73"/>
      <c r="Y14" s="98">
        <f t="shared" si="1"/>
        <v>0</v>
      </c>
      <c r="Z14" s="73"/>
      <c r="AA14" s="73"/>
      <c r="AB14" s="73"/>
      <c r="AC14" s="73"/>
      <c r="AD14" s="94">
        <f t="shared" si="2"/>
        <v>0</v>
      </c>
      <c r="AE14" s="73"/>
      <c r="AF14" s="42"/>
      <c r="AG14" s="42"/>
      <c r="AH14" s="75">
        <f t="shared" si="3"/>
        <v>2000448</v>
      </c>
    </row>
    <row r="15" spans="1:34">
      <c r="A15" s="7" t="s">
        <v>25</v>
      </c>
      <c r="B15" s="8" t="s">
        <v>198</v>
      </c>
      <c r="C15" s="27" t="s">
        <v>185</v>
      </c>
      <c r="D15" s="74">
        <f>IF(ISBLANK(ORIGINAL!$D15), ,VID!D15)</f>
        <v>612986</v>
      </c>
      <c r="E15" s="74">
        <f>IF(ISBLANK(ORIGINAL!$D15), ,VID!E15)</f>
        <v>335650</v>
      </c>
      <c r="F15" s="74">
        <f>IF(ISBLANK(ORIGINAL!$D15), ,VID!F15)</f>
        <v>239568</v>
      </c>
      <c r="G15" s="74">
        <f>IF(ISBLANK(ORIGINAL!$D15), ,VID!G15)</f>
        <v>166931</v>
      </c>
      <c r="H15" s="74">
        <f>IF(ISBLANK(ORIGINAL!$D15), ,VID!H15)</f>
        <v>126227</v>
      </c>
      <c r="I15" s="58">
        <f>VLOOKUP($A15,ORIGINAL!$A$1:$AE$169,4,FALSE)+VLOOKUP($A15,ADJ!$A$1:$AS$168,4,FALSE)</f>
        <v>1481362</v>
      </c>
      <c r="J15" s="42"/>
      <c r="K15" s="42"/>
      <c r="L15" s="42"/>
      <c r="M15" s="42"/>
      <c r="N15" s="42"/>
      <c r="O15" s="42"/>
      <c r="P15" s="42"/>
      <c r="Q15" s="53"/>
      <c r="R15" s="53"/>
      <c r="S15" s="53"/>
      <c r="T15" s="91">
        <f t="shared" si="0"/>
        <v>0</v>
      </c>
      <c r="U15" s="73"/>
      <c r="V15" s="73"/>
      <c r="W15" s="73"/>
      <c r="X15" s="73"/>
      <c r="Y15" s="98">
        <f t="shared" si="1"/>
        <v>0</v>
      </c>
      <c r="Z15" s="73"/>
      <c r="AA15" s="73"/>
      <c r="AB15" s="73"/>
      <c r="AC15" s="73"/>
      <c r="AD15" s="94">
        <f t="shared" si="2"/>
        <v>0</v>
      </c>
      <c r="AE15" s="73"/>
      <c r="AF15" s="42"/>
      <c r="AG15" s="42"/>
      <c r="AH15" s="75">
        <f t="shared" si="3"/>
        <v>1481362</v>
      </c>
    </row>
    <row r="16" spans="1:34">
      <c r="A16" s="7" t="s">
        <v>26</v>
      </c>
      <c r="B16" s="8" t="s">
        <v>199</v>
      </c>
      <c r="C16" s="32" t="s">
        <v>183</v>
      </c>
      <c r="D16" s="74">
        <f>IF(ISBLANK(ORIGINAL!$D16), ,VID!D16)</f>
        <v>67558</v>
      </c>
      <c r="E16" s="74">
        <f>IF(ISBLANK(ORIGINAL!$D16), ,VID!E16)</f>
        <v>36992</v>
      </c>
      <c r="F16" s="74">
        <f>IF(ISBLANK(ORIGINAL!$D16), ,VID!F16)</f>
        <v>26402</v>
      </c>
      <c r="G16" s="74">
        <f>IF(ISBLANK(ORIGINAL!$D16), ,VID!G16)</f>
        <v>18398</v>
      </c>
      <c r="H16" s="74">
        <f>IF(ISBLANK(ORIGINAL!$D16), ,VID!H16)</f>
        <v>13912</v>
      </c>
      <c r="I16" s="58">
        <f>VLOOKUP($A16,ORIGINAL!$A$1:$AE$169,4,FALSE)+VLOOKUP($A16,ADJ!$A$1:$AS$168,4,FALSE)</f>
        <v>163262</v>
      </c>
      <c r="J16" s="42"/>
      <c r="K16" s="42"/>
      <c r="L16" s="42"/>
      <c r="M16" s="42"/>
      <c r="N16" s="42"/>
      <c r="O16" s="42"/>
      <c r="P16" s="42"/>
      <c r="Q16" s="53"/>
      <c r="R16" s="53"/>
      <c r="S16" s="53"/>
      <c r="T16" s="91">
        <f t="shared" si="0"/>
        <v>0</v>
      </c>
      <c r="U16" s="73"/>
      <c r="V16" s="73"/>
      <c r="W16" s="73"/>
      <c r="X16" s="73"/>
      <c r="Y16" s="98">
        <f t="shared" si="1"/>
        <v>0</v>
      </c>
      <c r="Z16" s="73"/>
      <c r="AA16" s="73"/>
      <c r="AB16" s="73"/>
      <c r="AC16" s="73"/>
      <c r="AD16" s="94">
        <f t="shared" si="2"/>
        <v>0</v>
      </c>
      <c r="AE16" s="73"/>
      <c r="AF16" s="42"/>
      <c r="AG16" s="42"/>
      <c r="AH16" s="75">
        <f t="shared" si="3"/>
        <v>163262</v>
      </c>
    </row>
    <row r="17" spans="1:34">
      <c r="A17" s="7" t="s">
        <v>27</v>
      </c>
      <c r="B17" s="8" t="s">
        <v>200</v>
      </c>
      <c r="C17" s="29" t="s">
        <v>201</v>
      </c>
      <c r="D17" s="74">
        <f>IF(ISBLANK(ORIGINAL!$D17), ,VID!D17)</f>
        <v>67342</v>
      </c>
      <c r="E17" s="74">
        <f>IF(ISBLANK(ORIGINAL!$D17), ,VID!E17)</f>
        <v>36874</v>
      </c>
      <c r="F17" s="74">
        <f>IF(ISBLANK(ORIGINAL!$D17), ,VID!F17)</f>
        <v>26319</v>
      </c>
      <c r="G17" s="74">
        <f>IF(ISBLANK(ORIGINAL!$D17), ,VID!G17)</f>
        <v>18339</v>
      </c>
      <c r="H17" s="74">
        <f>IF(ISBLANK(ORIGINAL!$D17), ,VID!H17)</f>
        <v>13867</v>
      </c>
      <c r="I17" s="58">
        <f>VLOOKUP($A17,ORIGINAL!$A$1:$AE$169,4,FALSE)+VLOOKUP($A17,ADJ!$A$1:$AS$168,4,FALSE)</f>
        <v>162741</v>
      </c>
      <c r="J17" s="42"/>
      <c r="K17" s="42"/>
      <c r="L17" s="42"/>
      <c r="M17" s="42"/>
      <c r="N17" s="42"/>
      <c r="O17" s="42"/>
      <c r="P17" s="42"/>
      <c r="Q17" s="53"/>
      <c r="R17" s="53"/>
      <c r="S17" s="53"/>
      <c r="T17" s="91">
        <f t="shared" si="0"/>
        <v>0</v>
      </c>
      <c r="U17" s="73"/>
      <c r="V17" s="73"/>
      <c r="W17" s="73"/>
      <c r="X17" s="73"/>
      <c r="Y17" s="98">
        <f t="shared" si="1"/>
        <v>0</v>
      </c>
      <c r="Z17" s="73"/>
      <c r="AA17" s="73"/>
      <c r="AB17" s="73"/>
      <c r="AC17" s="73"/>
      <c r="AD17" s="94">
        <f t="shared" si="2"/>
        <v>0</v>
      </c>
      <c r="AE17" s="73"/>
      <c r="AF17" s="42"/>
      <c r="AG17" s="42"/>
      <c r="AH17" s="75">
        <f t="shared" si="3"/>
        <v>162741</v>
      </c>
    </row>
    <row r="18" spans="1:34">
      <c r="A18" s="7" t="s">
        <v>28</v>
      </c>
      <c r="B18" s="8" t="s">
        <v>202</v>
      </c>
      <c r="C18" s="32" t="s">
        <v>183</v>
      </c>
      <c r="D18" s="74">
        <f>IF(ISBLANK(ORIGINAL!$D18), ,VID!D18)</f>
        <v>165189</v>
      </c>
      <c r="E18" s="74">
        <f>IF(ISBLANK(ORIGINAL!$D18), ,VID!E18)</f>
        <v>90451</v>
      </c>
      <c r="F18" s="74">
        <f>IF(ISBLANK(ORIGINAL!$D18), ,VID!F18)</f>
        <v>64559</v>
      </c>
      <c r="G18" s="74">
        <f>IF(ISBLANK(ORIGINAL!$D18), ,VID!G18)</f>
        <v>44985</v>
      </c>
      <c r="H18" s="74">
        <f>IF(ISBLANK(ORIGINAL!$D18), ,VID!H18)</f>
        <v>34016</v>
      </c>
      <c r="I18" s="58">
        <f>VLOOKUP($A18,ORIGINAL!$A$1:$AE$169,4,FALSE)+VLOOKUP($A18,ADJ!$A$1:$AS$168,4,FALSE)</f>
        <v>399200</v>
      </c>
      <c r="J18" s="42"/>
      <c r="K18" s="42"/>
      <c r="L18" s="42"/>
      <c r="M18" s="42"/>
      <c r="N18" s="42"/>
      <c r="O18" s="42"/>
      <c r="P18" s="42"/>
      <c r="Q18" s="53"/>
      <c r="R18" s="53"/>
      <c r="S18" s="53"/>
      <c r="T18" s="91">
        <f t="shared" si="0"/>
        <v>0</v>
      </c>
      <c r="U18" s="73"/>
      <c r="V18" s="73"/>
      <c r="W18" s="73"/>
      <c r="X18" s="73"/>
      <c r="Y18" s="98">
        <f t="shared" si="1"/>
        <v>0</v>
      </c>
      <c r="Z18" s="73"/>
      <c r="AA18" s="73"/>
      <c r="AB18" s="73"/>
      <c r="AC18" s="73"/>
      <c r="AD18" s="94">
        <f t="shared" si="2"/>
        <v>0</v>
      </c>
      <c r="AE18" s="73"/>
      <c r="AF18" s="42"/>
      <c r="AG18" s="42"/>
      <c r="AH18" s="75">
        <f t="shared" si="3"/>
        <v>399200</v>
      </c>
    </row>
    <row r="19" spans="1:34">
      <c r="A19" s="7" t="s">
        <v>29</v>
      </c>
      <c r="B19" s="8" t="s">
        <v>203</v>
      </c>
      <c r="C19" s="28" t="s">
        <v>187</v>
      </c>
      <c r="D19" s="74">
        <f>IF(ISBLANK(ORIGINAL!$D19), ,VID!D19)</f>
        <v>281503</v>
      </c>
      <c r="E19" s="74">
        <f>IF(ISBLANK(ORIGINAL!$D19), ,VID!E19)</f>
        <v>154141</v>
      </c>
      <c r="F19" s="74">
        <f>IF(ISBLANK(ORIGINAL!$D19), ,VID!F19)</f>
        <v>110016</v>
      </c>
      <c r="G19" s="74">
        <f>IF(ISBLANK(ORIGINAL!$D19), ,VID!G19)</f>
        <v>76660</v>
      </c>
      <c r="H19" s="74">
        <f>IF(ISBLANK(ORIGINAL!$D19), ,VID!H19)</f>
        <v>57968</v>
      </c>
      <c r="I19" s="58">
        <f>VLOOKUP($A19,ORIGINAL!$A$1:$AE$169,4,FALSE)+VLOOKUP($A19,ADJ!$A$1:$AS$168,4,FALSE)</f>
        <v>680288</v>
      </c>
      <c r="J19" s="42"/>
      <c r="K19" s="42"/>
      <c r="L19" s="42"/>
      <c r="M19" s="42"/>
      <c r="N19" s="42"/>
      <c r="O19" s="42"/>
      <c r="P19" s="42"/>
      <c r="Q19" s="53"/>
      <c r="R19" s="53"/>
      <c r="S19" s="53"/>
      <c r="T19" s="91">
        <f t="shared" si="0"/>
        <v>0</v>
      </c>
      <c r="U19" s="73"/>
      <c r="V19" s="73"/>
      <c r="W19" s="73"/>
      <c r="X19" s="73"/>
      <c r="Y19" s="98">
        <f t="shared" si="1"/>
        <v>0</v>
      </c>
      <c r="Z19" s="73"/>
      <c r="AA19" s="73"/>
      <c r="AB19" s="73"/>
      <c r="AC19" s="73"/>
      <c r="AD19" s="94">
        <f t="shared" si="2"/>
        <v>0</v>
      </c>
      <c r="AE19" s="73"/>
      <c r="AF19" s="42"/>
      <c r="AG19" s="42"/>
      <c r="AH19" s="75">
        <f t="shared" si="3"/>
        <v>680288</v>
      </c>
    </row>
    <row r="20" spans="1:34">
      <c r="A20" s="7" t="s">
        <v>30</v>
      </c>
      <c r="B20" s="8" t="s">
        <v>204</v>
      </c>
      <c r="C20" s="28" t="s">
        <v>187</v>
      </c>
      <c r="D20" s="74">
        <f>IF(ISBLANK(ORIGINAL!$D20), ,VID!D20)</f>
        <v>220790</v>
      </c>
      <c r="E20" s="74">
        <f>IF(ISBLANK(ORIGINAL!$D20), ,VID!E20)</f>
        <v>120897</v>
      </c>
      <c r="F20" s="74">
        <f>IF(ISBLANK(ORIGINAL!$D20), ,VID!F20)</f>
        <v>86289</v>
      </c>
      <c r="G20" s="74">
        <f>IF(ISBLANK(ORIGINAL!$D20), ,VID!G20)</f>
        <v>60127</v>
      </c>
      <c r="H20" s="74">
        <f>IF(ISBLANK(ORIGINAL!$D20), ,VID!H20)</f>
        <v>45466</v>
      </c>
      <c r="I20" s="58">
        <f>VLOOKUP($A20,ORIGINAL!$A$1:$AE$169,4,FALSE)+VLOOKUP($A20,ADJ!$A$1:$AS$168,4,FALSE)</f>
        <v>533569</v>
      </c>
      <c r="J20" s="42"/>
      <c r="K20" s="42"/>
      <c r="L20" s="42"/>
      <c r="M20" s="42"/>
      <c r="N20" s="42"/>
      <c r="O20" s="42"/>
      <c r="P20" s="42"/>
      <c r="Q20" s="53"/>
      <c r="R20" s="53"/>
      <c r="S20" s="53"/>
      <c r="T20" s="91">
        <f t="shared" si="0"/>
        <v>0</v>
      </c>
      <c r="U20" s="73"/>
      <c r="V20" s="73"/>
      <c r="W20" s="73"/>
      <c r="X20" s="73"/>
      <c r="Y20" s="98">
        <f t="shared" si="1"/>
        <v>0</v>
      </c>
      <c r="Z20" s="73"/>
      <c r="AA20" s="73"/>
      <c r="AB20" s="73"/>
      <c r="AC20" s="73"/>
      <c r="AD20" s="94">
        <f t="shared" si="2"/>
        <v>0</v>
      </c>
      <c r="AE20" s="73"/>
      <c r="AF20" s="42"/>
      <c r="AG20" s="42"/>
      <c r="AH20" s="75">
        <f t="shared" si="3"/>
        <v>533569</v>
      </c>
    </row>
    <row r="21" spans="1:34">
      <c r="A21" s="7" t="s">
        <v>31</v>
      </c>
      <c r="B21" s="8" t="s">
        <v>205</v>
      </c>
      <c r="C21" s="29" t="s">
        <v>201</v>
      </c>
      <c r="D21" s="74">
        <f>IF(ISBLANK(ORIGINAL!$D21), ,VID!D21)</f>
        <v>127039</v>
      </c>
      <c r="E21" s="74">
        <f>IF(ISBLANK(ORIGINAL!$D21), ,VID!E21)</f>
        <v>69562</v>
      </c>
      <c r="F21" s="74">
        <f>IF(ISBLANK(ORIGINAL!$D21), ,VID!F21)</f>
        <v>49650</v>
      </c>
      <c r="G21" s="74">
        <f>IF(ISBLANK(ORIGINAL!$D21), ,VID!G21)</f>
        <v>34596</v>
      </c>
      <c r="H21" s="74">
        <f>IF(ISBLANK(ORIGINAL!$D21), ,VID!H21)</f>
        <v>26160</v>
      </c>
      <c r="I21" s="58">
        <f>VLOOKUP($A21,ORIGINAL!$A$1:$AE$169,4,FALSE)+VLOOKUP($A21,ADJ!$A$1:$AS$168,4,FALSE)</f>
        <v>307007</v>
      </c>
      <c r="J21" s="42"/>
      <c r="K21" s="42"/>
      <c r="L21" s="42"/>
      <c r="M21" s="42"/>
      <c r="N21" s="42"/>
      <c r="O21" s="42"/>
      <c r="P21" s="69"/>
      <c r="Q21" s="53"/>
      <c r="R21" s="53"/>
      <c r="S21" s="53"/>
      <c r="T21" s="91">
        <f t="shared" si="0"/>
        <v>0</v>
      </c>
      <c r="U21" s="73"/>
      <c r="V21" s="73"/>
      <c r="W21" s="73"/>
      <c r="X21" s="73"/>
      <c r="Y21" s="98">
        <f t="shared" si="1"/>
        <v>0</v>
      </c>
      <c r="Z21" s="73"/>
      <c r="AA21" s="73"/>
      <c r="AB21" s="73"/>
      <c r="AC21" s="73"/>
      <c r="AD21" s="94">
        <f t="shared" si="2"/>
        <v>0</v>
      </c>
      <c r="AE21" s="73"/>
      <c r="AF21" s="42"/>
      <c r="AG21" s="42"/>
      <c r="AH21" s="75">
        <f t="shared" si="3"/>
        <v>307007</v>
      </c>
    </row>
    <row r="22" spans="1:34">
      <c r="A22" s="7" t="s">
        <v>32</v>
      </c>
      <c r="B22" s="8" t="s">
        <v>206</v>
      </c>
      <c r="C22" s="32" t="s">
        <v>183</v>
      </c>
      <c r="D22" s="74">
        <f>IF(ISBLANK(ORIGINAL!$D22), ,VID!D22)</f>
        <v>0</v>
      </c>
      <c r="E22" s="74">
        <f>IF(ISBLANK(ORIGINAL!$D22), ,VID!E22)</f>
        <v>0</v>
      </c>
      <c r="F22" s="74">
        <f>IF(ISBLANK(ORIGINAL!$D22), ,VID!F22)</f>
        <v>0</v>
      </c>
      <c r="G22" s="74">
        <f>IF(ISBLANK(ORIGINAL!$D22), ,VID!G22)</f>
        <v>0</v>
      </c>
      <c r="H22" s="74">
        <f>IF(ISBLANK(ORIGINAL!$D22), ,VID!H22)</f>
        <v>0</v>
      </c>
      <c r="I22" s="58">
        <f>VLOOKUP($A22,ORIGINAL!$A$1:$AE$169,4,FALSE)+VLOOKUP($A22,ADJ!$A$1:$AS$168,4,FALSE)</f>
        <v>0</v>
      </c>
      <c r="J22" s="42"/>
      <c r="K22" s="42"/>
      <c r="L22" s="42"/>
      <c r="M22" s="42"/>
      <c r="N22" s="42"/>
      <c r="O22" s="42"/>
      <c r="P22" s="42"/>
      <c r="Q22" s="53"/>
      <c r="R22" s="53"/>
      <c r="S22" s="53"/>
      <c r="T22" s="91">
        <f t="shared" si="0"/>
        <v>0</v>
      </c>
      <c r="U22" s="73"/>
      <c r="V22" s="73"/>
      <c r="W22" s="73"/>
      <c r="X22" s="73"/>
      <c r="Y22" s="98">
        <f t="shared" si="1"/>
        <v>0</v>
      </c>
      <c r="Z22" s="73"/>
      <c r="AA22" s="73"/>
      <c r="AB22" s="73"/>
      <c r="AC22" s="73"/>
      <c r="AD22" s="94">
        <f t="shared" si="2"/>
        <v>0</v>
      </c>
      <c r="AE22" s="73"/>
      <c r="AF22" s="42"/>
      <c r="AG22" s="42"/>
      <c r="AH22" s="75">
        <f t="shared" si="3"/>
        <v>0</v>
      </c>
    </row>
    <row r="23" spans="1:34">
      <c r="A23" s="7" t="s">
        <v>33</v>
      </c>
      <c r="B23" s="8" t="s">
        <v>207</v>
      </c>
      <c r="C23" s="29" t="s">
        <v>201</v>
      </c>
      <c r="D23" s="74">
        <f>IF(ISBLANK(ORIGINAL!$D23), ,VID!D23)</f>
        <v>1354214</v>
      </c>
      <c r="E23" s="74">
        <f>IF(ISBLANK(ORIGINAL!$D23), ,VID!E23)</f>
        <v>741519</v>
      </c>
      <c r="F23" s="74">
        <f>IF(ISBLANK(ORIGINAL!$D23), ,VID!F23)</f>
        <v>529254</v>
      </c>
      <c r="G23" s="74">
        <f>IF(ISBLANK(ORIGINAL!$D23), ,VID!G23)</f>
        <v>368786</v>
      </c>
      <c r="H23" s="74">
        <f>IF(ISBLANK(ORIGINAL!$D23), ,VID!H23)</f>
        <v>278863</v>
      </c>
      <c r="I23" s="58">
        <f>VLOOKUP($A23,ORIGINAL!$A$1:$AE$169,4,FALSE)+VLOOKUP($A23,ADJ!$A$1:$AS$168,4,FALSE)</f>
        <v>3272636</v>
      </c>
      <c r="J23" s="42"/>
      <c r="K23" s="42"/>
      <c r="L23" s="42"/>
      <c r="M23" s="42"/>
      <c r="N23" s="42"/>
      <c r="O23" s="42"/>
      <c r="P23" s="42"/>
      <c r="Q23" s="53"/>
      <c r="R23" s="53"/>
      <c r="S23" s="53"/>
      <c r="T23" s="91">
        <f t="shared" si="0"/>
        <v>0</v>
      </c>
      <c r="U23" s="73"/>
      <c r="V23" s="73"/>
      <c r="W23" s="73"/>
      <c r="X23" s="73"/>
      <c r="Y23" s="98">
        <f t="shared" si="1"/>
        <v>0</v>
      </c>
      <c r="Z23" s="73"/>
      <c r="AA23" s="73"/>
      <c r="AB23" s="73"/>
      <c r="AC23" s="73"/>
      <c r="AD23" s="94">
        <f t="shared" si="2"/>
        <v>0</v>
      </c>
      <c r="AE23" s="73"/>
      <c r="AF23" s="42"/>
      <c r="AG23" s="42"/>
      <c r="AH23" s="75">
        <f t="shared" si="3"/>
        <v>3272636</v>
      </c>
    </row>
    <row r="24" spans="1:34">
      <c r="A24" s="7" t="s">
        <v>34</v>
      </c>
      <c r="B24" s="8" t="s">
        <v>208</v>
      </c>
      <c r="C24" s="26" t="s">
        <v>181</v>
      </c>
      <c r="D24" s="74">
        <f>IF(ISBLANK(ORIGINAL!$D24), ,VID!D24)</f>
        <v>135836</v>
      </c>
      <c r="E24" s="74">
        <f>IF(ISBLANK(ORIGINAL!$D24), ,VID!E24)</f>
        <v>74379</v>
      </c>
      <c r="F24" s="74">
        <f>IF(ISBLANK(ORIGINAL!$D24), ,VID!F24)</f>
        <v>53087</v>
      </c>
      <c r="G24" s="74">
        <f>IF(ISBLANK(ORIGINAL!$D24), ,VID!G24)</f>
        <v>36991</v>
      </c>
      <c r="H24" s="74">
        <f>IF(ISBLANK(ORIGINAL!$D24), ,VID!H24)</f>
        <v>27972</v>
      </c>
      <c r="I24" s="58">
        <f>VLOOKUP($A24,ORIGINAL!$A$1:$AE$169,4,FALSE)+VLOOKUP($A24,ADJ!$A$1:$AS$168,4,FALSE)</f>
        <v>328265</v>
      </c>
      <c r="J24" s="42"/>
      <c r="K24" s="42"/>
      <c r="L24" s="42"/>
      <c r="M24" s="42"/>
      <c r="N24" s="42"/>
      <c r="O24" s="42"/>
      <c r="P24" s="42"/>
      <c r="Q24" s="53"/>
      <c r="R24" s="53"/>
      <c r="S24" s="53"/>
      <c r="T24" s="91">
        <f t="shared" si="0"/>
        <v>0</v>
      </c>
      <c r="U24" s="73"/>
      <c r="V24" s="73"/>
      <c r="W24" s="73"/>
      <c r="X24" s="73"/>
      <c r="Y24" s="98">
        <f t="shared" si="1"/>
        <v>0</v>
      </c>
      <c r="Z24" s="73"/>
      <c r="AA24" s="73"/>
      <c r="AB24" s="73"/>
      <c r="AC24" s="73"/>
      <c r="AD24" s="94">
        <f t="shared" si="2"/>
        <v>0</v>
      </c>
      <c r="AE24" s="73"/>
      <c r="AF24" s="42"/>
      <c r="AG24" s="42"/>
      <c r="AH24" s="75">
        <f t="shared" si="3"/>
        <v>328265</v>
      </c>
    </row>
    <row r="25" spans="1:34">
      <c r="A25" s="7" t="s">
        <v>35</v>
      </c>
      <c r="B25" s="8" t="s">
        <v>209</v>
      </c>
      <c r="C25" s="27" t="s">
        <v>185</v>
      </c>
      <c r="D25" s="74">
        <f>IF(ISBLANK(ORIGINAL!$D25), ,VID!D25)</f>
        <v>100149</v>
      </c>
      <c r="E25" s="74">
        <f>IF(ISBLANK(ORIGINAL!$D25), ,VID!E25)</f>
        <v>54838</v>
      </c>
      <c r="F25" s="74">
        <f>IF(ISBLANK(ORIGINAL!$D25), ,VID!F25)</f>
        <v>39140</v>
      </c>
      <c r="G25" s="74">
        <f>IF(ISBLANK(ORIGINAL!$D25), ,VID!G25)</f>
        <v>27273</v>
      </c>
      <c r="H25" s="74">
        <f>IF(ISBLANK(ORIGINAL!$D25), ,VID!H25)</f>
        <v>20623</v>
      </c>
      <c r="I25" s="58">
        <f>VLOOKUP($A25,ORIGINAL!$A$1:$AE$169,4,FALSE)+VLOOKUP($A25,ADJ!$A$1:$AS$168,4,FALSE)</f>
        <v>242023</v>
      </c>
      <c r="J25" s="42"/>
      <c r="K25" s="42"/>
      <c r="L25" s="42"/>
      <c r="M25" s="42"/>
      <c r="N25" s="42"/>
      <c r="O25" s="42"/>
      <c r="P25" s="42"/>
      <c r="Q25" s="53"/>
      <c r="R25" s="53"/>
      <c r="S25" s="53"/>
      <c r="T25" s="91">
        <f t="shared" si="0"/>
        <v>0</v>
      </c>
      <c r="U25" s="73"/>
      <c r="V25" s="73"/>
      <c r="W25" s="73"/>
      <c r="X25" s="73"/>
      <c r="Y25" s="98">
        <f t="shared" si="1"/>
        <v>0</v>
      </c>
      <c r="Z25" s="73"/>
      <c r="AA25" s="73"/>
      <c r="AB25" s="73"/>
      <c r="AC25" s="73"/>
      <c r="AD25" s="94">
        <f t="shared" si="2"/>
        <v>0</v>
      </c>
      <c r="AE25" s="73"/>
      <c r="AF25" s="42"/>
      <c r="AG25" s="42"/>
      <c r="AH25" s="75">
        <f t="shared" si="3"/>
        <v>242023</v>
      </c>
    </row>
    <row r="26" spans="1:34">
      <c r="A26" s="7" t="s">
        <v>36</v>
      </c>
      <c r="B26" s="8" t="s">
        <v>210</v>
      </c>
      <c r="C26" s="26" t="s">
        <v>181</v>
      </c>
      <c r="D26" s="74">
        <f>IF(ISBLANK(ORIGINAL!$D26), ,VID!D26)</f>
        <v>256302</v>
      </c>
      <c r="E26" s="74">
        <f>IF(ISBLANK(ORIGINAL!$D26), ,VID!E26)</f>
        <v>140341</v>
      </c>
      <c r="F26" s="74">
        <f>IF(ISBLANK(ORIGINAL!$D26), ,VID!F26)</f>
        <v>100168</v>
      </c>
      <c r="G26" s="74">
        <f>IF(ISBLANK(ORIGINAL!$D26), ,VID!G26)</f>
        <v>69797</v>
      </c>
      <c r="H26" s="74">
        <f>IF(ISBLANK(ORIGINAL!$D26), ,VID!H26)</f>
        <v>52778</v>
      </c>
      <c r="I26" s="58">
        <f>VLOOKUP($A26,ORIGINAL!$A$1:$AE$169,4,FALSE)+VLOOKUP($A26,ADJ!$A$1:$AS$168,4,FALSE)</f>
        <v>619386</v>
      </c>
      <c r="J26" s="42"/>
      <c r="K26" s="42"/>
      <c r="L26" s="42"/>
      <c r="M26" s="42"/>
      <c r="N26" s="42"/>
      <c r="O26" s="42"/>
      <c r="P26" s="42"/>
      <c r="Q26" s="53"/>
      <c r="R26" s="53"/>
      <c r="S26" s="53"/>
      <c r="T26" s="91">
        <f t="shared" si="0"/>
        <v>0</v>
      </c>
      <c r="U26" s="73"/>
      <c r="V26" s="73"/>
      <c r="W26" s="73"/>
      <c r="X26" s="73"/>
      <c r="Y26" s="98">
        <f t="shared" si="1"/>
        <v>0</v>
      </c>
      <c r="Z26" s="73"/>
      <c r="AA26" s="73"/>
      <c r="AB26" s="73"/>
      <c r="AC26" s="73"/>
      <c r="AD26" s="94">
        <f t="shared" si="2"/>
        <v>0</v>
      </c>
      <c r="AE26" s="73"/>
      <c r="AF26" s="42"/>
      <c r="AG26" s="42"/>
      <c r="AH26" s="75">
        <f t="shared" si="3"/>
        <v>619386</v>
      </c>
    </row>
    <row r="27" spans="1:34">
      <c r="A27" s="24" t="s">
        <v>37</v>
      </c>
      <c r="B27" s="8" t="s">
        <v>211</v>
      </c>
      <c r="C27" s="33" t="s">
        <v>190</v>
      </c>
      <c r="D27" s="74">
        <f>IF(ISBLANK(ORIGINAL!$D27), ,VID!D27)</f>
        <v>115906</v>
      </c>
      <c r="E27" s="74">
        <f>IF(ISBLANK(ORIGINAL!$D27), ,VID!E27)</f>
        <v>63466</v>
      </c>
      <c r="F27" s="74">
        <f>IF(ISBLANK(ORIGINAL!$D27), ,VID!F27)</f>
        <v>45298</v>
      </c>
      <c r="G27" s="74">
        <f>IF(ISBLANK(ORIGINAL!$D27), ,VID!G27)</f>
        <v>31563</v>
      </c>
      <c r="H27" s="74">
        <f>IF(ISBLANK(ORIGINAL!$D27), ,VID!H27)</f>
        <v>23868</v>
      </c>
      <c r="I27" s="58">
        <f>VLOOKUP($A27,ORIGINAL!$A$1:$AE$169,4,FALSE)+VLOOKUP($A27,ADJ!$A$1:$AS$168,4,FALSE)</f>
        <v>280101</v>
      </c>
      <c r="J27" s="42"/>
      <c r="K27" s="42"/>
      <c r="L27" s="42"/>
      <c r="M27" s="42"/>
      <c r="N27" s="42"/>
      <c r="O27" s="42"/>
      <c r="P27" s="42"/>
      <c r="Q27" s="53"/>
      <c r="R27" s="53"/>
      <c r="S27" s="53"/>
      <c r="T27" s="91">
        <f t="shared" si="0"/>
        <v>0</v>
      </c>
      <c r="U27" s="73"/>
      <c r="V27" s="73"/>
      <c r="W27" s="73"/>
      <c r="X27" s="73"/>
      <c r="Y27" s="98">
        <f t="shared" si="1"/>
        <v>0</v>
      </c>
      <c r="Z27" s="73"/>
      <c r="AA27" s="73"/>
      <c r="AB27" s="73"/>
      <c r="AC27" s="73"/>
      <c r="AD27" s="94">
        <f t="shared" si="2"/>
        <v>0</v>
      </c>
      <c r="AE27" s="73"/>
      <c r="AF27" s="42"/>
      <c r="AG27" s="42"/>
      <c r="AH27" s="75">
        <f t="shared" si="3"/>
        <v>280101</v>
      </c>
    </row>
    <row r="28" spans="1:34">
      <c r="A28" s="7" t="s">
        <v>38</v>
      </c>
      <c r="B28" s="8" t="s">
        <v>212</v>
      </c>
      <c r="C28" s="33" t="s">
        <v>190</v>
      </c>
      <c r="D28" s="74">
        <f>IF(ISBLANK(ORIGINAL!$D28), ,VID!D28)</f>
        <v>27274</v>
      </c>
      <c r="E28" s="74">
        <f>IF(ISBLANK(ORIGINAL!$D28), ,VID!E28)</f>
        <v>14935</v>
      </c>
      <c r="F28" s="74">
        <f>IF(ISBLANK(ORIGINAL!$D28), ,VID!F28)</f>
        <v>10660</v>
      </c>
      <c r="G28" s="74">
        <f>IF(ISBLANK(ORIGINAL!$D28), ,VID!G28)</f>
        <v>7428</v>
      </c>
      <c r="H28" s="74">
        <f>IF(ISBLANK(ORIGINAL!$D28), ,VID!H28)</f>
        <v>5616</v>
      </c>
      <c r="I28" s="58">
        <f>VLOOKUP($A28,ORIGINAL!$A$1:$AE$169,4,FALSE)+VLOOKUP($A28,ADJ!$A$1:$AS$168,4,FALSE)</f>
        <v>65913</v>
      </c>
      <c r="J28" s="42"/>
      <c r="K28" s="42"/>
      <c r="L28" s="42"/>
      <c r="M28" s="42"/>
      <c r="N28" s="42"/>
      <c r="O28" s="42"/>
      <c r="P28" s="52"/>
      <c r="Q28" s="53"/>
      <c r="R28" s="53"/>
      <c r="S28" s="53"/>
      <c r="T28" s="91">
        <f t="shared" si="0"/>
        <v>0</v>
      </c>
      <c r="U28" s="73"/>
      <c r="V28" s="73"/>
      <c r="W28" s="73"/>
      <c r="X28" s="73"/>
      <c r="Y28" s="98">
        <f t="shared" si="1"/>
        <v>0</v>
      </c>
      <c r="Z28" s="73"/>
      <c r="AA28" s="73"/>
      <c r="AB28" s="73"/>
      <c r="AC28" s="73"/>
      <c r="AD28" s="94">
        <f t="shared" si="2"/>
        <v>0</v>
      </c>
      <c r="AE28" s="73"/>
      <c r="AF28" s="42"/>
      <c r="AG28" s="42"/>
      <c r="AH28" s="75">
        <f t="shared" si="3"/>
        <v>65913</v>
      </c>
    </row>
    <row r="29" spans="1:34">
      <c r="A29" s="7" t="s">
        <v>39</v>
      </c>
      <c r="B29" s="8" t="s">
        <v>213</v>
      </c>
      <c r="C29" s="32" t="s">
        <v>183</v>
      </c>
      <c r="D29" s="74">
        <f>IF(ISBLANK(ORIGINAL!$D29), ,VID!D29)</f>
        <v>105619</v>
      </c>
      <c r="E29" s="74">
        <f>IF(ISBLANK(ORIGINAL!$D29), ,VID!E29)</f>
        <v>57833</v>
      </c>
      <c r="F29" s="74">
        <f>IF(ISBLANK(ORIGINAL!$D29), ,VID!F29)</f>
        <v>41278</v>
      </c>
      <c r="G29" s="74">
        <f>IF(ISBLANK(ORIGINAL!$D29), ,VID!G29)</f>
        <v>28763</v>
      </c>
      <c r="H29" s="74">
        <f>IF(ISBLANK(ORIGINAL!$D29), ,VID!H29)</f>
        <v>21750</v>
      </c>
      <c r="I29" s="58">
        <f>VLOOKUP($A29,ORIGINAL!$A$1:$AE$169,4,FALSE)+VLOOKUP($A29,ADJ!$A$1:$AS$168,4,FALSE)</f>
        <v>255243</v>
      </c>
      <c r="J29" s="42"/>
      <c r="K29" s="42"/>
      <c r="L29" s="42"/>
      <c r="M29" s="42"/>
      <c r="N29" s="42"/>
      <c r="O29" s="42"/>
      <c r="P29" s="42"/>
      <c r="Q29" s="53"/>
      <c r="R29" s="53"/>
      <c r="S29" s="53"/>
      <c r="T29" s="91">
        <f t="shared" si="0"/>
        <v>0</v>
      </c>
      <c r="U29" s="73"/>
      <c r="V29" s="73"/>
      <c r="W29" s="73"/>
      <c r="X29" s="73"/>
      <c r="Y29" s="98">
        <f t="shared" si="1"/>
        <v>0</v>
      </c>
      <c r="Z29" s="73"/>
      <c r="AA29" s="73"/>
      <c r="AB29" s="73"/>
      <c r="AC29" s="73"/>
      <c r="AD29" s="94">
        <f t="shared" si="2"/>
        <v>0</v>
      </c>
      <c r="AE29" s="73"/>
      <c r="AF29" s="42"/>
      <c r="AG29" s="42"/>
      <c r="AH29" s="75">
        <f t="shared" si="3"/>
        <v>255243</v>
      </c>
    </row>
    <row r="30" spans="1:34">
      <c r="A30" s="7" t="s">
        <v>40</v>
      </c>
      <c r="B30" s="8" t="s">
        <v>214</v>
      </c>
      <c r="C30" s="32" t="s">
        <v>183</v>
      </c>
      <c r="D30" s="74">
        <f>IF(ISBLANK(ORIGINAL!$D30), ,VID!D30)</f>
        <v>0</v>
      </c>
      <c r="E30" s="74">
        <f>IF(ISBLANK(ORIGINAL!$D30), ,VID!E30)</f>
        <v>0</v>
      </c>
      <c r="F30" s="74">
        <f>IF(ISBLANK(ORIGINAL!$D30), ,VID!F30)</f>
        <v>0</v>
      </c>
      <c r="G30" s="74">
        <f>IF(ISBLANK(ORIGINAL!$D30), ,VID!G30)</f>
        <v>0</v>
      </c>
      <c r="H30" s="74">
        <f>IF(ISBLANK(ORIGINAL!$D30), ,VID!H30)</f>
        <v>0</v>
      </c>
      <c r="I30" s="58">
        <f>VLOOKUP($A30,ORIGINAL!$A$1:$AE$169,4,FALSE)+VLOOKUP($A30,ADJ!$A$1:$AS$168,4,FALSE)</f>
        <v>0</v>
      </c>
      <c r="J30" s="42"/>
      <c r="K30" s="42"/>
      <c r="L30" s="42"/>
      <c r="M30" s="42"/>
      <c r="N30" s="42"/>
      <c r="O30" s="42"/>
      <c r="P30" s="42"/>
      <c r="Q30" s="53"/>
      <c r="R30" s="53"/>
      <c r="S30" s="53"/>
      <c r="T30" s="91">
        <f t="shared" si="0"/>
        <v>0</v>
      </c>
      <c r="U30" s="73"/>
      <c r="V30" s="73"/>
      <c r="W30" s="73"/>
      <c r="X30" s="73"/>
      <c r="Y30" s="98">
        <f t="shared" si="1"/>
        <v>0</v>
      </c>
      <c r="Z30" s="73"/>
      <c r="AA30" s="73"/>
      <c r="AB30" s="73"/>
      <c r="AC30" s="73"/>
      <c r="AD30" s="94">
        <f t="shared" si="2"/>
        <v>0</v>
      </c>
      <c r="AE30" s="73"/>
      <c r="AF30" s="42"/>
      <c r="AG30" s="42"/>
      <c r="AH30" s="75">
        <f t="shared" si="3"/>
        <v>0</v>
      </c>
    </row>
    <row r="31" spans="1:34">
      <c r="A31" s="7" t="s">
        <v>41</v>
      </c>
      <c r="B31" s="8" t="s">
        <v>215</v>
      </c>
      <c r="C31" s="34" t="s">
        <v>216</v>
      </c>
      <c r="D31" s="74">
        <f>IF(ISBLANK(ORIGINAL!$D31), ,VID!D31)</f>
        <v>1125688</v>
      </c>
      <c r="E31" s="74">
        <f>IF(ISBLANK(ORIGINAL!$D31), ,VID!E31)</f>
        <v>616386</v>
      </c>
      <c r="F31" s="74">
        <f>IF(ISBLANK(ORIGINAL!$D31), ,VID!F31)</f>
        <v>439942</v>
      </c>
      <c r="G31" s="74">
        <f>IF(ISBLANK(ORIGINAL!$D31), ,VID!G31)</f>
        <v>306554</v>
      </c>
      <c r="H31" s="74">
        <f>IF(ISBLANK(ORIGINAL!$D31), ,VID!H31)</f>
        <v>231804</v>
      </c>
      <c r="I31" s="58">
        <f>VLOOKUP($A31,ORIGINAL!$A$1:$AE$169,4,FALSE)+VLOOKUP($A31,ADJ!$A$1:$AS$168,4,FALSE)</f>
        <v>2720374</v>
      </c>
      <c r="J31" s="42"/>
      <c r="K31" s="42"/>
      <c r="L31" s="42"/>
      <c r="M31" s="42"/>
      <c r="N31" s="42"/>
      <c r="O31" s="42"/>
      <c r="P31" s="42"/>
      <c r="Q31" s="53"/>
      <c r="R31" s="53"/>
      <c r="S31" s="53"/>
      <c r="T31" s="91">
        <f t="shared" si="0"/>
        <v>0</v>
      </c>
      <c r="U31" s="73"/>
      <c r="V31" s="73"/>
      <c r="W31" s="73"/>
      <c r="X31" s="73"/>
      <c r="Y31" s="98">
        <f t="shared" si="1"/>
        <v>0</v>
      </c>
      <c r="Z31" s="73"/>
      <c r="AA31" s="73"/>
      <c r="AB31" s="73"/>
      <c r="AC31" s="73"/>
      <c r="AD31" s="94">
        <f t="shared" si="2"/>
        <v>0</v>
      </c>
      <c r="AE31" s="73"/>
      <c r="AF31" s="42"/>
      <c r="AG31" s="42"/>
      <c r="AH31" s="75">
        <f t="shared" si="3"/>
        <v>2720374</v>
      </c>
    </row>
    <row r="32" spans="1:34">
      <c r="A32" s="7" t="s">
        <v>42</v>
      </c>
      <c r="B32" s="8" t="s">
        <v>217</v>
      </c>
      <c r="C32" s="28" t="s">
        <v>187</v>
      </c>
      <c r="D32" s="74">
        <f>IF(ISBLANK(ORIGINAL!$D32), ,VID!D32)</f>
        <v>0</v>
      </c>
      <c r="E32" s="74">
        <f>IF(ISBLANK(ORIGINAL!$D32), ,VID!E32)</f>
        <v>0</v>
      </c>
      <c r="F32" s="74">
        <f>IF(ISBLANK(ORIGINAL!$D32), ,VID!F32)</f>
        <v>0</v>
      </c>
      <c r="G32" s="74">
        <f>IF(ISBLANK(ORIGINAL!$D32), ,VID!G32)</f>
        <v>0</v>
      </c>
      <c r="H32" s="74">
        <f>IF(ISBLANK(ORIGINAL!$D32), ,VID!H32)</f>
        <v>0</v>
      </c>
      <c r="I32" s="58">
        <f>VLOOKUP($A32,ORIGINAL!$A$1:$AE$169,4,FALSE)+VLOOKUP($A32,ADJ!$A$1:$AS$168,4,FALSE)</f>
        <v>0</v>
      </c>
      <c r="J32" s="42"/>
      <c r="K32" s="42"/>
      <c r="L32" s="42"/>
      <c r="M32" s="42"/>
      <c r="N32" s="42"/>
      <c r="O32" s="42"/>
      <c r="P32" s="42"/>
      <c r="Q32" s="53"/>
      <c r="R32" s="53"/>
      <c r="S32" s="53"/>
      <c r="T32" s="91">
        <f t="shared" si="0"/>
        <v>0</v>
      </c>
      <c r="U32" s="73"/>
      <c r="V32" s="73"/>
      <c r="W32" s="73"/>
      <c r="X32" s="73"/>
      <c r="Y32" s="98">
        <f t="shared" si="1"/>
        <v>0</v>
      </c>
      <c r="Z32" s="73"/>
      <c r="AA32" s="73"/>
      <c r="AB32" s="73"/>
      <c r="AC32" s="73"/>
      <c r="AD32" s="94">
        <f t="shared" si="2"/>
        <v>0</v>
      </c>
      <c r="AE32" s="73"/>
      <c r="AF32" s="42"/>
      <c r="AG32" s="42"/>
      <c r="AH32" s="75">
        <f t="shared" si="3"/>
        <v>0</v>
      </c>
    </row>
    <row r="33" spans="1:35">
      <c r="A33" s="7" t="s">
        <v>43</v>
      </c>
      <c r="B33" s="8" t="s">
        <v>218</v>
      </c>
      <c r="C33" s="28" t="s">
        <v>187</v>
      </c>
      <c r="D33" s="74">
        <f>IF(ISBLANK(ORIGINAL!$D33), ,VID!D33)</f>
        <v>0</v>
      </c>
      <c r="E33" s="74">
        <f>IF(ISBLANK(ORIGINAL!$D33), ,VID!E33)</f>
        <v>0</v>
      </c>
      <c r="F33" s="74">
        <f>IF(ISBLANK(ORIGINAL!$D33), ,VID!F33)</f>
        <v>0</v>
      </c>
      <c r="G33" s="74">
        <f>IF(ISBLANK(ORIGINAL!$D33), ,VID!G33)</f>
        <v>0</v>
      </c>
      <c r="H33" s="74">
        <f>IF(ISBLANK(ORIGINAL!$D33), ,VID!H33)</f>
        <v>0</v>
      </c>
      <c r="I33" s="58">
        <f>VLOOKUP($A33,ORIGINAL!$A$1:$AE$169,4,FALSE)+VLOOKUP($A33,ADJ!$A$1:$AS$168,4,FALSE)</f>
        <v>0</v>
      </c>
      <c r="J33" s="42"/>
      <c r="K33" s="42"/>
      <c r="L33" s="42"/>
      <c r="M33" s="42"/>
      <c r="N33" s="42"/>
      <c r="O33" s="42"/>
      <c r="P33" s="42"/>
      <c r="Q33" s="53"/>
      <c r="R33" s="53"/>
      <c r="S33" s="53"/>
      <c r="T33" s="91">
        <f t="shared" si="0"/>
        <v>0</v>
      </c>
      <c r="U33" s="73"/>
      <c r="V33" s="73"/>
      <c r="W33" s="73"/>
      <c r="X33" s="73"/>
      <c r="Y33" s="98">
        <f t="shared" si="1"/>
        <v>0</v>
      </c>
      <c r="Z33" s="73"/>
      <c r="AA33" s="73"/>
      <c r="AB33" s="73"/>
      <c r="AC33" s="73"/>
      <c r="AD33" s="94">
        <f t="shared" si="2"/>
        <v>0</v>
      </c>
      <c r="AE33" s="73"/>
      <c r="AF33" s="42"/>
      <c r="AG33" s="42"/>
      <c r="AH33" s="75">
        <f t="shared" si="3"/>
        <v>0</v>
      </c>
    </row>
    <row r="34" spans="1:35">
      <c r="A34" s="7" t="s">
        <v>44</v>
      </c>
      <c r="B34" s="8" t="s">
        <v>219</v>
      </c>
      <c r="C34" s="34" t="s">
        <v>216</v>
      </c>
      <c r="D34" s="74">
        <f>IF(ISBLANK(ORIGINAL!$D34), ,VID!D34)</f>
        <v>152048</v>
      </c>
      <c r="E34" s="74">
        <f>IF(ISBLANK(ORIGINAL!$D34), ,VID!E34)</f>
        <v>83256</v>
      </c>
      <c r="F34" s="74">
        <f>IF(ISBLANK(ORIGINAL!$D34), ,VID!F34)</f>
        <v>59423</v>
      </c>
      <c r="G34" s="74">
        <f>IF(ISBLANK(ORIGINAL!$D34), ,VID!G34)</f>
        <v>41406</v>
      </c>
      <c r="H34" s="74">
        <f>IF(ISBLANK(ORIGINAL!$D34), ,VID!H34)</f>
        <v>31310</v>
      </c>
      <c r="I34" s="58">
        <f>VLOOKUP($A34,ORIGINAL!$A$1:$AE$169,4,FALSE)+VLOOKUP($A34,ADJ!$A$1:$AS$168,4,FALSE)</f>
        <v>367443</v>
      </c>
      <c r="J34" s="42"/>
      <c r="K34" s="42"/>
      <c r="L34" s="42"/>
      <c r="M34" s="42"/>
      <c r="N34" s="42"/>
      <c r="O34" s="42"/>
      <c r="P34" s="42"/>
      <c r="Q34" s="53"/>
      <c r="R34" s="53"/>
      <c r="S34" s="53"/>
      <c r="T34" s="91">
        <f t="shared" si="0"/>
        <v>0</v>
      </c>
      <c r="U34" s="73"/>
      <c r="V34" s="73"/>
      <c r="W34" s="73"/>
      <c r="X34" s="73"/>
      <c r="Y34" s="98">
        <f t="shared" si="1"/>
        <v>0</v>
      </c>
      <c r="Z34" s="73"/>
      <c r="AA34" s="73"/>
      <c r="AB34" s="73"/>
      <c r="AC34" s="73"/>
      <c r="AD34" s="94">
        <f t="shared" si="2"/>
        <v>0</v>
      </c>
      <c r="AE34" s="73"/>
      <c r="AF34" s="42"/>
      <c r="AG34" s="42"/>
      <c r="AH34" s="75">
        <f t="shared" si="3"/>
        <v>367443</v>
      </c>
    </row>
    <row r="35" spans="1:35">
      <c r="A35" s="7" t="s">
        <v>45</v>
      </c>
      <c r="B35" s="8" t="s">
        <v>220</v>
      </c>
      <c r="C35" s="28" t="s">
        <v>187</v>
      </c>
      <c r="D35" s="74">
        <f>IF(ISBLANK(ORIGINAL!$D35), ,VID!D35)</f>
        <v>294833</v>
      </c>
      <c r="E35" s="74">
        <f>IF(ISBLANK(ORIGINAL!$D35), ,VID!E35)</f>
        <v>161440</v>
      </c>
      <c r="F35" s="74">
        <f>IF(ISBLANK(ORIGINAL!$D35), ,VID!F35)</f>
        <v>115227</v>
      </c>
      <c r="G35" s="74">
        <f>IF(ISBLANK(ORIGINAL!$D35), ,VID!G35)</f>
        <v>80290</v>
      </c>
      <c r="H35" s="74">
        <f>IF(ISBLANK(ORIGINAL!$D35), ,VID!H35)</f>
        <v>60714</v>
      </c>
      <c r="I35" s="58">
        <f>VLOOKUP($A35,ORIGINAL!$A$1:$AE$169,4,FALSE)+VLOOKUP($A35,ADJ!$A$1:$AS$168,4,FALSE)</f>
        <v>712504</v>
      </c>
      <c r="J35" s="42"/>
      <c r="K35" s="42"/>
      <c r="L35" s="42"/>
      <c r="M35" s="42"/>
      <c r="N35" s="42"/>
      <c r="O35" s="42"/>
      <c r="P35" s="42"/>
      <c r="Q35" s="53"/>
      <c r="R35" s="53"/>
      <c r="S35" s="53"/>
      <c r="T35" s="91">
        <f t="shared" si="0"/>
        <v>0</v>
      </c>
      <c r="U35" s="73"/>
      <c r="V35" s="73"/>
      <c r="W35" s="73"/>
      <c r="X35" s="73"/>
      <c r="Y35" s="98">
        <f t="shared" si="1"/>
        <v>0</v>
      </c>
      <c r="Z35" s="73"/>
      <c r="AA35" s="73"/>
      <c r="AB35" s="73"/>
      <c r="AC35" s="73"/>
      <c r="AD35" s="94">
        <f t="shared" si="2"/>
        <v>0</v>
      </c>
      <c r="AE35" s="73"/>
      <c r="AF35" s="42"/>
      <c r="AG35" s="42"/>
      <c r="AH35" s="75">
        <f t="shared" si="3"/>
        <v>712504</v>
      </c>
    </row>
    <row r="36" spans="1:35">
      <c r="A36" s="7" t="s">
        <v>46</v>
      </c>
      <c r="B36" s="8" t="s">
        <v>221</v>
      </c>
      <c r="C36" s="32" t="s">
        <v>183</v>
      </c>
      <c r="D36" s="74">
        <f>IF(ISBLANK(ORIGINAL!$D36), ,VID!D36)</f>
        <v>42474</v>
      </c>
      <c r="E36" s="74">
        <f>IF(ISBLANK(ORIGINAL!$D36), ,VID!E36)</f>
        <v>23257</v>
      </c>
      <c r="F36" s="74">
        <f>IF(ISBLANK(ORIGINAL!$D36), ,VID!F36)</f>
        <v>16599</v>
      </c>
      <c r="G36" s="74">
        <f>IF(ISBLANK(ORIGINAL!$D36), ,VID!G36)</f>
        <v>11566</v>
      </c>
      <c r="H36" s="74">
        <f>IF(ISBLANK(ORIGINAL!$D36), ,VID!H36)</f>
        <v>8746</v>
      </c>
      <c r="I36" s="58">
        <f>VLOOKUP($A36,ORIGINAL!$A$1:$AE$169,4,FALSE)+VLOOKUP($A36,ADJ!$A$1:$AS$168,4,FALSE)</f>
        <v>102642</v>
      </c>
      <c r="J36" s="42"/>
      <c r="K36" s="42"/>
      <c r="L36" s="42"/>
      <c r="M36" s="42"/>
      <c r="N36" s="42"/>
      <c r="O36" s="42"/>
      <c r="P36" s="42"/>
      <c r="Q36" s="53"/>
      <c r="R36" s="53"/>
      <c r="S36" s="53"/>
      <c r="T36" s="91">
        <f t="shared" si="0"/>
        <v>0</v>
      </c>
      <c r="U36" s="73"/>
      <c r="V36" s="73"/>
      <c r="W36" s="73"/>
      <c r="X36" s="73"/>
      <c r="Y36" s="98">
        <f t="shared" si="1"/>
        <v>0</v>
      </c>
      <c r="Z36" s="73"/>
      <c r="AA36" s="73"/>
      <c r="AB36" s="73"/>
      <c r="AC36" s="73"/>
      <c r="AD36" s="94">
        <f t="shared" si="2"/>
        <v>0</v>
      </c>
      <c r="AE36" s="73"/>
      <c r="AF36" s="42"/>
      <c r="AG36" s="42"/>
      <c r="AH36" s="75">
        <f t="shared" si="3"/>
        <v>102642</v>
      </c>
    </row>
    <row r="37" spans="1:35">
      <c r="A37" s="7" t="s">
        <v>47</v>
      </c>
      <c r="B37" s="8" t="s">
        <v>222</v>
      </c>
      <c r="C37" s="33" t="s">
        <v>190</v>
      </c>
      <c r="D37" s="74">
        <f>IF(ISBLANK(ORIGINAL!$D37), ,VID!D37)</f>
        <v>39022</v>
      </c>
      <c r="E37" s="74">
        <f>IF(ISBLANK(ORIGINAL!$D37), ,VID!E37)</f>
        <v>21366</v>
      </c>
      <c r="F37" s="74">
        <f>IF(ISBLANK(ORIGINAL!$D37), ,VID!F37)</f>
        <v>15250</v>
      </c>
      <c r="G37" s="74">
        <f>IF(ISBLANK(ORIGINAL!$D37), ,VID!G37)</f>
        <v>10626</v>
      </c>
      <c r="H37" s="74">
        <f>IF(ISBLANK(ORIGINAL!$D37), ,VID!H37)</f>
        <v>8035</v>
      </c>
      <c r="I37" s="58">
        <f>VLOOKUP($A37,ORIGINAL!$A$1:$AE$169,4,FALSE)+VLOOKUP($A37,ADJ!$A$1:$AS$168,4,FALSE)</f>
        <v>94299</v>
      </c>
      <c r="J37" s="42"/>
      <c r="K37" s="42"/>
      <c r="L37" s="42"/>
      <c r="M37" s="42"/>
      <c r="N37" s="42"/>
      <c r="O37" s="42"/>
      <c r="P37" s="42"/>
      <c r="Q37" s="53"/>
      <c r="R37" s="53"/>
      <c r="S37" s="53"/>
      <c r="T37" s="91">
        <f t="shared" si="0"/>
        <v>0</v>
      </c>
      <c r="U37" s="73"/>
      <c r="V37" s="73"/>
      <c r="W37" s="73"/>
      <c r="X37" s="73"/>
      <c r="Y37" s="98">
        <f t="shared" si="1"/>
        <v>0</v>
      </c>
      <c r="Z37" s="73"/>
      <c r="AA37" s="73"/>
      <c r="AB37" s="73"/>
      <c r="AC37" s="73"/>
      <c r="AD37" s="94">
        <f t="shared" si="2"/>
        <v>0</v>
      </c>
      <c r="AE37" s="73"/>
      <c r="AF37" s="42"/>
      <c r="AG37" s="42"/>
      <c r="AH37" s="75">
        <f t="shared" si="3"/>
        <v>94299</v>
      </c>
    </row>
    <row r="38" spans="1:35">
      <c r="A38" s="7" t="s">
        <v>48</v>
      </c>
      <c r="B38" s="8" t="s">
        <v>223</v>
      </c>
      <c r="C38" s="32" t="s">
        <v>183</v>
      </c>
      <c r="D38" s="74">
        <f>IF(ISBLANK(ORIGINAL!$D38), ,VID!D38)</f>
        <v>38383</v>
      </c>
      <c r="E38" s="74">
        <f>IF(ISBLANK(ORIGINAL!$D38), ,VID!E38)</f>
        <v>21017</v>
      </c>
      <c r="F38" s="74">
        <f>IF(ISBLANK(ORIGINAL!$D38), ,VID!F38)</f>
        <v>15000</v>
      </c>
      <c r="G38" s="74">
        <f>IF(ISBLANK(ORIGINAL!$D38), ,VID!G38)</f>
        <v>10453</v>
      </c>
      <c r="H38" s="74">
        <f>IF(ISBLANK(ORIGINAL!$D38), ,VID!H38)</f>
        <v>7904</v>
      </c>
      <c r="I38" s="58">
        <f>VLOOKUP($A38,ORIGINAL!$A$1:$AE$169,4,FALSE)+VLOOKUP($A38,ADJ!$A$1:$AS$168,4,FALSE)</f>
        <v>92757</v>
      </c>
      <c r="J38" s="42"/>
      <c r="K38" s="42"/>
      <c r="L38" s="42"/>
      <c r="M38" s="42"/>
      <c r="N38" s="42"/>
      <c r="O38" s="42"/>
      <c r="P38" s="42"/>
      <c r="Q38" s="53"/>
      <c r="R38" s="53"/>
      <c r="S38" s="53"/>
      <c r="T38" s="91">
        <f t="shared" si="0"/>
        <v>0</v>
      </c>
      <c r="U38" s="73"/>
      <c r="V38" s="73"/>
      <c r="W38" s="73"/>
      <c r="X38" s="73"/>
      <c r="Y38" s="98">
        <f t="shared" si="1"/>
        <v>0</v>
      </c>
      <c r="Z38" s="73"/>
      <c r="AA38" s="73"/>
      <c r="AB38" s="73"/>
      <c r="AC38" s="73"/>
      <c r="AD38" s="94">
        <f t="shared" si="2"/>
        <v>0</v>
      </c>
      <c r="AE38" s="73"/>
      <c r="AF38" s="42"/>
      <c r="AG38" s="42"/>
      <c r="AH38" s="75">
        <f t="shared" si="3"/>
        <v>92757</v>
      </c>
    </row>
    <row r="39" spans="1:35">
      <c r="A39" s="7" t="s">
        <v>49</v>
      </c>
      <c r="B39" s="8" t="s">
        <v>224</v>
      </c>
      <c r="C39" s="33" t="s">
        <v>190</v>
      </c>
      <c r="D39" s="74">
        <f>IF(ISBLANK(ORIGINAL!$D39), ,VID!D39)</f>
        <v>81314</v>
      </c>
      <c r="E39" s="74">
        <f>IF(ISBLANK(ORIGINAL!$D39), ,VID!E39)</f>
        <v>44525</v>
      </c>
      <c r="F39" s="74">
        <f>IF(ISBLANK(ORIGINAL!$D39), ,VID!F39)</f>
        <v>31780</v>
      </c>
      <c r="G39" s="74">
        <f>IF(ISBLANK(ORIGINAL!$D39), ,VID!G39)</f>
        <v>22144</v>
      </c>
      <c r="H39" s="74">
        <f>IF(ISBLANK(ORIGINAL!$D39), ,VID!H39)</f>
        <v>16744</v>
      </c>
      <c r="I39" s="58">
        <f>VLOOKUP($A39,ORIGINAL!$A$1:$AE$169,4,FALSE)+VLOOKUP($A39,ADJ!$A$1:$AS$168,4,FALSE)</f>
        <v>196507</v>
      </c>
      <c r="J39" s="42"/>
      <c r="K39" s="42"/>
      <c r="L39" s="42"/>
      <c r="M39" s="42"/>
      <c r="N39" s="42"/>
      <c r="O39" s="42"/>
      <c r="P39" s="42"/>
      <c r="Q39" s="53"/>
      <c r="R39" s="53"/>
      <c r="S39" s="53"/>
      <c r="T39" s="91">
        <f t="shared" si="0"/>
        <v>0</v>
      </c>
      <c r="U39" s="73"/>
      <c r="V39" s="73"/>
      <c r="W39" s="73"/>
      <c r="X39" s="73"/>
      <c r="Y39" s="98">
        <f t="shared" si="1"/>
        <v>0</v>
      </c>
      <c r="Z39" s="73"/>
      <c r="AA39" s="73"/>
      <c r="AB39" s="73"/>
      <c r="AC39" s="73"/>
      <c r="AD39" s="94">
        <f t="shared" si="2"/>
        <v>0</v>
      </c>
      <c r="AE39" s="73"/>
      <c r="AF39" s="42"/>
      <c r="AG39" s="42"/>
      <c r="AH39" s="75">
        <f t="shared" si="3"/>
        <v>196507</v>
      </c>
    </row>
    <row r="40" spans="1:35">
      <c r="A40" s="7" t="s">
        <v>50</v>
      </c>
      <c r="B40" s="8" t="s">
        <v>225</v>
      </c>
      <c r="C40" s="34" t="s">
        <v>216</v>
      </c>
      <c r="D40" s="74">
        <f>IF(ISBLANK(ORIGINAL!$D40), ,VID!D40)</f>
        <v>5186897</v>
      </c>
      <c r="E40" s="74">
        <f>IF(ISBLANK(ORIGINAL!$D40), ,VID!E40)</f>
        <v>2840157</v>
      </c>
      <c r="F40" s="74">
        <f>IF(ISBLANK(ORIGINAL!$D40), ,VID!F40)</f>
        <v>2027147</v>
      </c>
      <c r="G40" s="74">
        <f>IF(ISBLANK(ORIGINAL!$D40), ,VID!G40)</f>
        <v>1412521</v>
      </c>
      <c r="H40" s="74">
        <f>IF(ISBLANK(ORIGINAL!$D40), ,VID!H40)</f>
        <v>1068097</v>
      </c>
      <c r="I40" s="58">
        <f>VLOOKUP($A40,ORIGINAL!$A$1:$AE$169,4,FALSE)+VLOOKUP($A40,ADJ!$A$1:$AS$168,4,FALSE)</f>
        <v>12534819</v>
      </c>
      <c r="J40" s="42"/>
      <c r="K40" s="42"/>
      <c r="L40" s="42"/>
      <c r="M40" s="42"/>
      <c r="N40" s="42"/>
      <c r="O40" s="42"/>
      <c r="P40" s="42"/>
      <c r="Q40" s="53"/>
      <c r="R40" s="53"/>
      <c r="S40" s="53"/>
      <c r="T40" s="91">
        <f t="shared" si="0"/>
        <v>0</v>
      </c>
      <c r="U40" s="73"/>
      <c r="V40" s="73"/>
      <c r="W40" s="73"/>
      <c r="X40" s="73"/>
      <c r="Y40" s="98">
        <f t="shared" si="1"/>
        <v>0</v>
      </c>
      <c r="Z40" s="73"/>
      <c r="AA40" s="73"/>
      <c r="AB40" s="73"/>
      <c r="AC40" s="73"/>
      <c r="AD40" s="94">
        <f t="shared" si="2"/>
        <v>0</v>
      </c>
      <c r="AE40" s="73"/>
      <c r="AF40" s="42"/>
      <c r="AG40" s="42"/>
      <c r="AH40" s="75">
        <f t="shared" si="3"/>
        <v>12534819</v>
      </c>
    </row>
    <row r="41" spans="1:35">
      <c r="A41" s="7" t="s">
        <v>51</v>
      </c>
      <c r="B41" s="8" t="s">
        <v>226</v>
      </c>
      <c r="C41" s="32" t="s">
        <v>183</v>
      </c>
      <c r="D41" s="74">
        <f>IF(ISBLANK(ORIGINAL!$D41), ,VID!D41)</f>
        <v>98972</v>
      </c>
      <c r="E41" s="74">
        <f>IF(ISBLANK(ORIGINAL!$D41), ,VID!E41)</f>
        <v>54193</v>
      </c>
      <c r="F41" s="74">
        <f>IF(ISBLANK(ORIGINAL!$D41), ,VID!F41)</f>
        <v>38680</v>
      </c>
      <c r="G41" s="74">
        <f>IF(ISBLANK(ORIGINAL!$D41), ,VID!G41)</f>
        <v>26952</v>
      </c>
      <c r="H41" s="74">
        <f>IF(ISBLANK(ORIGINAL!$D41), ,VID!H41)</f>
        <v>20380</v>
      </c>
      <c r="I41" s="58">
        <f>VLOOKUP($A41,ORIGINAL!$A$1:$AE$169,4,FALSE)+VLOOKUP($A41,ADJ!$A$1:$AS$168,4,FALSE)</f>
        <v>239177</v>
      </c>
      <c r="J41" s="42"/>
      <c r="K41" s="42"/>
      <c r="L41" s="42"/>
      <c r="M41" s="42"/>
      <c r="N41" s="42"/>
      <c r="O41" s="42"/>
      <c r="P41" s="42"/>
      <c r="Q41" s="53"/>
      <c r="R41" s="53"/>
      <c r="S41" s="53"/>
      <c r="T41" s="91">
        <f t="shared" si="0"/>
        <v>0</v>
      </c>
      <c r="U41" s="73"/>
      <c r="V41" s="73"/>
      <c r="W41" s="73"/>
      <c r="X41" s="73"/>
      <c r="Y41" s="98">
        <f t="shared" si="1"/>
        <v>0</v>
      </c>
      <c r="Z41" s="73"/>
      <c r="AA41" s="73"/>
      <c r="AB41" s="73"/>
      <c r="AC41" s="73"/>
      <c r="AD41" s="94">
        <f t="shared" si="2"/>
        <v>0</v>
      </c>
      <c r="AE41" s="73"/>
      <c r="AF41" s="42"/>
      <c r="AG41" s="42"/>
      <c r="AH41" s="75">
        <f t="shared" si="3"/>
        <v>239177</v>
      </c>
    </row>
    <row r="42" spans="1:35" s="22" customFormat="1" ht="15.75">
      <c r="A42" s="7" t="s">
        <v>52</v>
      </c>
      <c r="B42" s="8" t="s">
        <v>227</v>
      </c>
      <c r="C42" s="33" t="s">
        <v>190</v>
      </c>
      <c r="D42" s="74">
        <f>IF(ISBLANK(ORIGINAL!$D42), ,VID!D42)</f>
        <v>149444</v>
      </c>
      <c r="E42" s="74">
        <f>IF(ISBLANK(ORIGINAL!$D42), ,VID!E42)</f>
        <v>81830</v>
      </c>
      <c r="F42" s="74">
        <f>IF(ISBLANK(ORIGINAL!$D42), ,VID!F42)</f>
        <v>58406</v>
      </c>
      <c r="G42" s="74">
        <f>IF(ISBLANK(ORIGINAL!$D42), ,VID!G42)</f>
        <v>40696</v>
      </c>
      <c r="H42" s="74">
        <f>IF(ISBLANK(ORIGINAL!$D42), ,VID!H42)</f>
        <v>30774</v>
      </c>
      <c r="I42" s="58">
        <f>VLOOKUP($A42,ORIGINAL!$A$1:$AE$169,4,FALSE)+VLOOKUP($A42,ADJ!$A$1:$AS$168,4,FALSE)</f>
        <v>361150</v>
      </c>
      <c r="J42" s="42"/>
      <c r="K42" s="42"/>
      <c r="L42" s="42"/>
      <c r="M42" s="42"/>
      <c r="N42" s="42"/>
      <c r="O42" s="42"/>
      <c r="P42" s="42"/>
      <c r="Q42" s="53"/>
      <c r="R42" s="53"/>
      <c r="S42" s="53"/>
      <c r="T42" s="91">
        <f t="shared" si="0"/>
        <v>0</v>
      </c>
      <c r="U42" s="73"/>
      <c r="V42" s="73"/>
      <c r="W42" s="73"/>
      <c r="X42" s="73"/>
      <c r="Y42" s="98">
        <f t="shared" si="1"/>
        <v>0</v>
      </c>
      <c r="Z42" s="73"/>
      <c r="AA42" s="73"/>
      <c r="AB42" s="73"/>
      <c r="AC42" s="73"/>
      <c r="AD42" s="94">
        <f t="shared" si="2"/>
        <v>0</v>
      </c>
      <c r="AE42" s="73"/>
      <c r="AF42" s="42"/>
      <c r="AG42" s="42"/>
      <c r="AH42" s="75">
        <f t="shared" si="3"/>
        <v>361150</v>
      </c>
      <c r="AI42" s="18"/>
    </row>
    <row r="43" spans="1:35" s="22" customFormat="1" ht="15.75">
      <c r="A43" s="7" t="s">
        <v>53</v>
      </c>
      <c r="B43" s="8" t="s">
        <v>228</v>
      </c>
      <c r="C43" s="34" t="s">
        <v>216</v>
      </c>
      <c r="D43" s="74">
        <f>IF(ISBLANK(ORIGINAL!$D43), ,VID!D43)</f>
        <v>1271836</v>
      </c>
      <c r="E43" s="74">
        <f>IF(ISBLANK(ORIGINAL!$D43), ,VID!E43)</f>
        <v>696411</v>
      </c>
      <c r="F43" s="74">
        <f>IF(ISBLANK(ORIGINAL!$D43), ,VID!F43)</f>
        <v>497060</v>
      </c>
      <c r="G43" s="74">
        <f>IF(ISBLANK(ORIGINAL!$D43), ,VID!G43)</f>
        <v>346352</v>
      </c>
      <c r="H43" s="74">
        <f>IF(ISBLANK(ORIGINAL!$D43), ,VID!H43)</f>
        <v>261899</v>
      </c>
      <c r="I43" s="58">
        <f>VLOOKUP($A43,ORIGINAL!$A$1:$AE$169,4,FALSE)+VLOOKUP($A43,ADJ!$A$1:$AS$168,4,FALSE)</f>
        <v>3073558</v>
      </c>
      <c r="J43" s="42"/>
      <c r="K43" s="42"/>
      <c r="L43" s="42"/>
      <c r="M43" s="42"/>
      <c r="N43" s="42"/>
      <c r="O43" s="42"/>
      <c r="P43" s="42"/>
      <c r="Q43" s="53"/>
      <c r="R43" s="53"/>
      <c r="S43" s="53"/>
      <c r="T43" s="91">
        <f t="shared" si="0"/>
        <v>0</v>
      </c>
      <c r="U43" s="73"/>
      <c r="V43" s="73"/>
      <c r="W43" s="73"/>
      <c r="X43" s="73"/>
      <c r="Y43" s="98">
        <f t="shared" si="1"/>
        <v>0</v>
      </c>
      <c r="Z43" s="73"/>
      <c r="AA43" s="73"/>
      <c r="AB43" s="73"/>
      <c r="AC43" s="73"/>
      <c r="AD43" s="94">
        <f t="shared" si="2"/>
        <v>0</v>
      </c>
      <c r="AE43" s="73"/>
      <c r="AF43" s="42"/>
      <c r="AG43" s="42"/>
      <c r="AH43" s="75">
        <f t="shared" si="3"/>
        <v>3073558</v>
      </c>
      <c r="AI43" s="18"/>
    </row>
    <row r="44" spans="1:35" s="22" customFormat="1" ht="15.75">
      <c r="A44" s="7" t="s">
        <v>54</v>
      </c>
      <c r="B44" s="8" t="s">
        <v>229</v>
      </c>
      <c r="C44" s="28" t="s">
        <v>187</v>
      </c>
      <c r="D44" s="74">
        <f>IF(ISBLANK(ORIGINAL!$D44), ,VID!D44)</f>
        <v>111701</v>
      </c>
      <c r="E44" s="74">
        <f>IF(ISBLANK(ORIGINAL!$D44), ,VID!E44)</f>
        <v>61164</v>
      </c>
      <c r="F44" s="74">
        <f>IF(ISBLANK(ORIGINAL!$D44), ,VID!F44)</f>
        <v>43655</v>
      </c>
      <c r="G44" s="74">
        <f>IF(ISBLANK(ORIGINAL!$D44), ,VID!G44)</f>
        <v>30419</v>
      </c>
      <c r="H44" s="74">
        <f>IF(ISBLANK(ORIGINAL!$D44), ,VID!H44)</f>
        <v>23002</v>
      </c>
      <c r="I44" s="58">
        <f>VLOOKUP($A44,ORIGINAL!$A$1:$AE$169,4,FALSE)+VLOOKUP($A44,ADJ!$A$1:$AS$168,4,FALSE)</f>
        <v>269941</v>
      </c>
      <c r="J44" s="42"/>
      <c r="K44" s="42"/>
      <c r="L44" s="42"/>
      <c r="M44" s="42"/>
      <c r="N44" s="42"/>
      <c r="O44" s="42"/>
      <c r="P44" s="42"/>
      <c r="Q44" s="53"/>
      <c r="R44" s="53"/>
      <c r="S44" s="53"/>
      <c r="T44" s="91">
        <f t="shared" si="0"/>
        <v>0</v>
      </c>
      <c r="U44" s="73"/>
      <c r="V44" s="73"/>
      <c r="W44" s="73"/>
      <c r="X44" s="73"/>
      <c r="Y44" s="98">
        <f t="shared" si="1"/>
        <v>0</v>
      </c>
      <c r="Z44" s="73"/>
      <c r="AA44" s="73"/>
      <c r="AB44" s="73"/>
      <c r="AC44" s="73"/>
      <c r="AD44" s="94">
        <f t="shared" si="2"/>
        <v>0</v>
      </c>
      <c r="AE44" s="73"/>
      <c r="AF44" s="42"/>
      <c r="AG44" s="42"/>
      <c r="AH44" s="75">
        <f t="shared" si="3"/>
        <v>269941</v>
      </c>
      <c r="AI44" s="18"/>
    </row>
    <row r="45" spans="1:35" s="22" customFormat="1" ht="15.75">
      <c r="A45" s="7" t="s">
        <v>55</v>
      </c>
      <c r="B45" s="8" t="s">
        <v>230</v>
      </c>
      <c r="C45" s="29" t="s">
        <v>201</v>
      </c>
      <c r="D45" s="74">
        <f>IF(ISBLANK(ORIGINAL!$D45), ,VID!D45)</f>
        <v>118739</v>
      </c>
      <c r="E45" s="74">
        <f>IF(ISBLANK(ORIGINAL!$D45), ,VID!E45)</f>
        <v>65017</v>
      </c>
      <c r="F45" s="74">
        <f>IF(ISBLANK(ORIGINAL!$D45), ,VID!F45)</f>
        <v>46406</v>
      </c>
      <c r="G45" s="74">
        <f>IF(ISBLANK(ORIGINAL!$D45), ,VID!G45)</f>
        <v>32336</v>
      </c>
      <c r="H45" s="74">
        <f>IF(ISBLANK(ORIGINAL!$D45), ,VID!H45)</f>
        <v>24451</v>
      </c>
      <c r="I45" s="58">
        <f>VLOOKUP($A45,ORIGINAL!$A$1:$AE$169,4,FALSE)+VLOOKUP($A45,ADJ!$A$1:$AS$168,4,FALSE)</f>
        <v>286949</v>
      </c>
      <c r="J45" s="42"/>
      <c r="K45" s="42"/>
      <c r="L45" s="42"/>
      <c r="M45" s="42"/>
      <c r="N45" s="42"/>
      <c r="O45" s="42"/>
      <c r="P45" s="42"/>
      <c r="Q45" s="53"/>
      <c r="R45" s="53"/>
      <c r="S45" s="53"/>
      <c r="T45" s="91">
        <f t="shared" si="0"/>
        <v>0</v>
      </c>
      <c r="U45" s="73"/>
      <c r="V45" s="73"/>
      <c r="W45" s="73"/>
      <c r="X45" s="73"/>
      <c r="Y45" s="98">
        <f t="shared" si="1"/>
        <v>0</v>
      </c>
      <c r="Z45" s="73"/>
      <c r="AA45" s="73"/>
      <c r="AB45" s="73"/>
      <c r="AC45" s="73"/>
      <c r="AD45" s="94">
        <f t="shared" si="2"/>
        <v>0</v>
      </c>
      <c r="AE45" s="73"/>
      <c r="AF45" s="42"/>
      <c r="AG45" s="42"/>
      <c r="AH45" s="75">
        <f t="shared" si="3"/>
        <v>286949</v>
      </c>
      <c r="AI45" s="18"/>
    </row>
    <row r="46" spans="1:35" s="22" customFormat="1" ht="15.75">
      <c r="A46" s="7" t="s">
        <v>56</v>
      </c>
      <c r="B46" s="8" t="s">
        <v>231</v>
      </c>
      <c r="C46" s="34" t="s">
        <v>216</v>
      </c>
      <c r="D46" s="74">
        <f>IF(ISBLANK(ORIGINAL!$D46), ,VID!D46)</f>
        <v>81995</v>
      </c>
      <c r="E46" s="74">
        <f>IF(ISBLANK(ORIGINAL!$D46), ,VID!E46)</f>
        <v>44898</v>
      </c>
      <c r="F46" s="74">
        <f>IF(ISBLANK(ORIGINAL!$D46), ,VID!F46)</f>
        <v>32045</v>
      </c>
      <c r="G46" s="74">
        <f>IF(ISBLANK(ORIGINAL!$D46), ,VID!G46)</f>
        <v>22329</v>
      </c>
      <c r="H46" s="74">
        <f>IF(ISBLANK(ORIGINAL!$D46), ,VID!H46)</f>
        <v>16885</v>
      </c>
      <c r="I46" s="58">
        <f>VLOOKUP($A46,ORIGINAL!$A$1:$AE$169,4,FALSE)+VLOOKUP($A46,ADJ!$A$1:$AS$168,4,FALSE)</f>
        <v>198152</v>
      </c>
      <c r="J46" s="42"/>
      <c r="K46" s="42"/>
      <c r="L46" s="42"/>
      <c r="M46" s="42"/>
      <c r="N46" s="42"/>
      <c r="O46" s="42"/>
      <c r="P46" s="42"/>
      <c r="Q46" s="53"/>
      <c r="R46" s="53"/>
      <c r="S46" s="53"/>
      <c r="T46" s="91">
        <f t="shared" si="0"/>
        <v>0</v>
      </c>
      <c r="U46" s="73"/>
      <c r="V46" s="73"/>
      <c r="W46" s="73"/>
      <c r="X46" s="73"/>
      <c r="Y46" s="98">
        <f t="shared" si="1"/>
        <v>0</v>
      </c>
      <c r="Z46" s="73"/>
      <c r="AA46" s="73"/>
      <c r="AB46" s="73"/>
      <c r="AC46" s="73"/>
      <c r="AD46" s="94">
        <f t="shared" si="2"/>
        <v>0</v>
      </c>
      <c r="AE46" s="73"/>
      <c r="AF46" s="42"/>
      <c r="AG46" s="42"/>
      <c r="AH46" s="75">
        <f t="shared" si="3"/>
        <v>198152</v>
      </c>
      <c r="AI46" s="18"/>
    </row>
    <row r="47" spans="1:35" s="22" customFormat="1" ht="15.75">
      <c r="A47" s="7" t="s">
        <v>57</v>
      </c>
      <c r="B47" s="8" t="s">
        <v>232</v>
      </c>
      <c r="C47" s="32" t="s">
        <v>183</v>
      </c>
      <c r="D47" s="74">
        <f>IF(ISBLANK(ORIGINAL!$D47), ,VID!D47)</f>
        <v>524660</v>
      </c>
      <c r="E47" s="74">
        <f>IF(ISBLANK(ORIGINAL!$D47), ,VID!E47)</f>
        <v>287284</v>
      </c>
      <c r="F47" s="74">
        <f>IF(ISBLANK(ORIGINAL!$D47), ,VID!F47)</f>
        <v>205048</v>
      </c>
      <c r="G47" s="74">
        <f>IF(ISBLANK(ORIGINAL!$D47), ,VID!G47)</f>
        <v>142878</v>
      </c>
      <c r="H47" s="74">
        <f>IF(ISBLANK(ORIGINAL!$D47), ,VID!H47)</f>
        <v>108039</v>
      </c>
      <c r="I47" s="58">
        <f>VLOOKUP($A47,ORIGINAL!$A$1:$AE$169,4,FALSE)+VLOOKUP($A47,ADJ!$A$1:$AS$168,4,FALSE)</f>
        <v>1267909</v>
      </c>
      <c r="J47" s="42"/>
      <c r="K47" s="42"/>
      <c r="L47" s="42"/>
      <c r="M47" s="42"/>
      <c r="N47" s="42"/>
      <c r="O47" s="42"/>
      <c r="P47" s="42"/>
      <c r="Q47" s="53"/>
      <c r="R47" s="53"/>
      <c r="S47" s="53"/>
      <c r="T47" s="91">
        <f t="shared" si="0"/>
        <v>0</v>
      </c>
      <c r="U47" s="73"/>
      <c r="V47" s="73"/>
      <c r="W47" s="73"/>
      <c r="X47" s="73"/>
      <c r="Y47" s="98">
        <f t="shared" si="1"/>
        <v>0</v>
      </c>
      <c r="Z47" s="73"/>
      <c r="AA47" s="73"/>
      <c r="AB47" s="73"/>
      <c r="AC47" s="73"/>
      <c r="AD47" s="94">
        <f t="shared" si="2"/>
        <v>0</v>
      </c>
      <c r="AE47" s="73"/>
      <c r="AF47" s="42"/>
      <c r="AG47" s="42"/>
      <c r="AH47" s="75">
        <f t="shared" si="3"/>
        <v>1267909</v>
      </c>
      <c r="AI47" s="18"/>
    </row>
    <row r="48" spans="1:35" s="22" customFormat="1" ht="15.75">
      <c r="A48" s="7" t="s">
        <v>58</v>
      </c>
      <c r="B48" s="8" t="s">
        <v>233</v>
      </c>
      <c r="C48" s="34" t="s">
        <v>216</v>
      </c>
      <c r="D48" s="74">
        <f>IF(ISBLANK(ORIGINAL!$D48), ,VID!D48)</f>
        <v>342292</v>
      </c>
      <c r="E48" s="74">
        <f>IF(ISBLANK(ORIGINAL!$D48), ,VID!E48)</f>
        <v>187426</v>
      </c>
      <c r="F48" s="74">
        <f>IF(ISBLANK(ORIGINAL!$D48), ,VID!F48)</f>
        <v>133775</v>
      </c>
      <c r="G48" s="74">
        <f>IF(ISBLANK(ORIGINAL!$D48), ,VID!G48)</f>
        <v>93214</v>
      </c>
      <c r="H48" s="74">
        <f>IF(ISBLANK(ORIGINAL!$D48), ,VID!H48)</f>
        <v>70485</v>
      </c>
      <c r="I48" s="58">
        <f>VLOOKUP($A48,ORIGINAL!$A$1:$AE$169,4,FALSE)+VLOOKUP($A48,ADJ!$A$1:$AS$168,4,FALSE)</f>
        <v>827192</v>
      </c>
      <c r="J48" s="42"/>
      <c r="K48" s="42"/>
      <c r="L48" s="42"/>
      <c r="M48" s="42"/>
      <c r="N48" s="42"/>
      <c r="O48" s="42"/>
      <c r="P48" s="42"/>
      <c r="Q48" s="53"/>
      <c r="R48" s="53"/>
      <c r="S48" s="53"/>
      <c r="T48" s="91">
        <f t="shared" si="0"/>
        <v>0</v>
      </c>
      <c r="U48" s="73"/>
      <c r="V48" s="73"/>
      <c r="W48" s="73"/>
      <c r="X48" s="73"/>
      <c r="Y48" s="98">
        <f t="shared" si="1"/>
        <v>0</v>
      </c>
      <c r="Z48" s="73"/>
      <c r="AA48" s="73"/>
      <c r="AB48" s="73"/>
      <c r="AC48" s="73"/>
      <c r="AD48" s="94">
        <f t="shared" si="2"/>
        <v>0</v>
      </c>
      <c r="AE48" s="73"/>
      <c r="AF48" s="42"/>
      <c r="AG48" s="42"/>
      <c r="AH48" s="75">
        <f t="shared" si="3"/>
        <v>827192</v>
      </c>
      <c r="AI48" s="18"/>
    </row>
    <row r="49" spans="1:35" s="22" customFormat="1" ht="15.75">
      <c r="A49" s="7" t="s">
        <v>59</v>
      </c>
      <c r="B49" s="8" t="s">
        <v>234</v>
      </c>
      <c r="C49" s="32" t="s">
        <v>183</v>
      </c>
      <c r="D49" s="74">
        <f>IF(ISBLANK(ORIGINAL!$D49), ,VID!D49)</f>
        <v>1856320</v>
      </c>
      <c r="E49" s="74">
        <f>IF(ISBLANK(ORIGINAL!$D49), ,VID!E49)</f>
        <v>1016454</v>
      </c>
      <c r="F49" s="74">
        <f>IF(ISBLANK(ORIGINAL!$D49), ,VID!F49)</f>
        <v>725488</v>
      </c>
      <c r="G49" s="74">
        <f>IF(ISBLANK(ORIGINAL!$D49), ,VID!G49)</f>
        <v>505522</v>
      </c>
      <c r="H49" s="74">
        <f>IF(ISBLANK(ORIGINAL!$D49), ,VID!H49)</f>
        <v>382258</v>
      </c>
      <c r="I49" s="58">
        <f>VLOOKUP($A49,ORIGINAL!$A$1:$AE$169,4,FALSE)+VLOOKUP($A49,ADJ!$A$1:$AS$168,4,FALSE)</f>
        <v>4486042</v>
      </c>
      <c r="J49" s="42"/>
      <c r="K49" s="42"/>
      <c r="L49" s="42"/>
      <c r="M49" s="42"/>
      <c r="N49" s="42"/>
      <c r="O49" s="42"/>
      <c r="P49" s="42"/>
      <c r="Q49" s="53"/>
      <c r="R49" s="53"/>
      <c r="S49" s="53"/>
      <c r="T49" s="91">
        <f t="shared" si="0"/>
        <v>0</v>
      </c>
      <c r="U49" s="73"/>
      <c r="V49" s="73"/>
      <c r="W49" s="73"/>
      <c r="X49" s="73"/>
      <c r="Y49" s="98">
        <f t="shared" si="1"/>
        <v>0</v>
      </c>
      <c r="Z49" s="73"/>
      <c r="AA49" s="73"/>
      <c r="AB49" s="73"/>
      <c r="AC49" s="73"/>
      <c r="AD49" s="94">
        <f t="shared" si="2"/>
        <v>0</v>
      </c>
      <c r="AE49" s="73"/>
      <c r="AF49" s="42"/>
      <c r="AG49" s="42"/>
      <c r="AH49" s="75">
        <f t="shared" si="3"/>
        <v>4486042</v>
      </c>
      <c r="AI49" s="18"/>
    </row>
    <row r="50" spans="1:35" s="22" customFormat="1" ht="15.75">
      <c r="A50" s="7" t="s">
        <v>60</v>
      </c>
      <c r="B50" s="8" t="s">
        <v>235</v>
      </c>
      <c r="C50" s="28" t="s">
        <v>187</v>
      </c>
      <c r="D50" s="74">
        <f>IF(ISBLANK(ORIGINAL!$D50), ,VID!D50)</f>
        <v>123922</v>
      </c>
      <c r="E50" s="74">
        <f>IF(ISBLANK(ORIGINAL!$D50), ,VID!E50)</f>
        <v>67855</v>
      </c>
      <c r="F50" s="74">
        <f>IF(ISBLANK(ORIGINAL!$D50), ,VID!F50)</f>
        <v>48431</v>
      </c>
      <c r="G50" s="74">
        <f>IF(ISBLANK(ORIGINAL!$D50), ,VID!G50)</f>
        <v>33747</v>
      </c>
      <c r="H50" s="74">
        <f>IF(ISBLANK(ORIGINAL!$D50), ,VID!H50)</f>
        <v>25518</v>
      </c>
      <c r="I50" s="58">
        <f>VLOOKUP($A50,ORIGINAL!$A$1:$AE$169,4,FALSE)+VLOOKUP($A50,ADJ!$A$1:$AS$168,4,FALSE)</f>
        <v>299473</v>
      </c>
      <c r="J50" s="42"/>
      <c r="K50" s="42"/>
      <c r="L50" s="42"/>
      <c r="M50" s="42"/>
      <c r="N50" s="42"/>
      <c r="O50" s="42"/>
      <c r="P50" s="42"/>
      <c r="Q50" s="53"/>
      <c r="R50" s="53"/>
      <c r="S50" s="53"/>
      <c r="T50" s="91">
        <f t="shared" si="0"/>
        <v>0</v>
      </c>
      <c r="U50" s="73"/>
      <c r="V50" s="73"/>
      <c r="W50" s="73"/>
      <c r="X50" s="73"/>
      <c r="Y50" s="98">
        <f t="shared" si="1"/>
        <v>0</v>
      </c>
      <c r="Z50" s="73"/>
      <c r="AA50" s="73"/>
      <c r="AB50" s="73"/>
      <c r="AC50" s="73"/>
      <c r="AD50" s="94">
        <f t="shared" si="2"/>
        <v>0</v>
      </c>
      <c r="AE50" s="73"/>
      <c r="AF50" s="42"/>
      <c r="AG50" s="42"/>
      <c r="AH50" s="75">
        <f t="shared" si="3"/>
        <v>299473</v>
      </c>
      <c r="AI50" s="18"/>
    </row>
    <row r="51" spans="1:35" s="22" customFormat="1" ht="15.75">
      <c r="A51" s="7" t="s">
        <v>61</v>
      </c>
      <c r="B51" s="8" t="s">
        <v>236</v>
      </c>
      <c r="C51" s="34" t="s">
        <v>216</v>
      </c>
      <c r="D51" s="74">
        <f>IF(ISBLANK(ORIGINAL!$D51), ,VID!D51)</f>
        <v>121950</v>
      </c>
      <c r="E51" s="74">
        <f>IF(ISBLANK(ORIGINAL!$D51), ,VID!E51)</f>
        <v>66776</v>
      </c>
      <c r="F51" s="74">
        <f>IF(ISBLANK(ORIGINAL!$D51), ,VID!F51)</f>
        <v>47661</v>
      </c>
      <c r="G51" s="74">
        <f>IF(ISBLANK(ORIGINAL!$D51), ,VID!G51)</f>
        <v>33210</v>
      </c>
      <c r="H51" s="74">
        <f>IF(ISBLANK(ORIGINAL!$D51), ,VID!H51)</f>
        <v>25112</v>
      </c>
      <c r="I51" s="58">
        <f>VLOOKUP($A51,ORIGINAL!$A$1:$AE$169,4,FALSE)+VLOOKUP($A51,ADJ!$A$1:$AS$168,4,FALSE)</f>
        <v>294709</v>
      </c>
      <c r="J51" s="42"/>
      <c r="K51" s="42"/>
      <c r="L51" s="42"/>
      <c r="M51" s="42"/>
      <c r="N51" s="42"/>
      <c r="O51" s="42"/>
      <c r="P51" s="42"/>
      <c r="Q51" s="53"/>
      <c r="R51" s="53"/>
      <c r="S51" s="53"/>
      <c r="T51" s="91">
        <f t="shared" si="0"/>
        <v>0</v>
      </c>
      <c r="U51" s="73"/>
      <c r="V51" s="73"/>
      <c r="W51" s="73"/>
      <c r="X51" s="73"/>
      <c r="Y51" s="98">
        <f t="shared" si="1"/>
        <v>0</v>
      </c>
      <c r="Z51" s="73"/>
      <c r="AA51" s="73"/>
      <c r="AB51" s="73"/>
      <c r="AC51" s="73"/>
      <c r="AD51" s="94">
        <f t="shared" si="2"/>
        <v>0</v>
      </c>
      <c r="AE51" s="73"/>
      <c r="AF51" s="42"/>
      <c r="AG51" s="42"/>
      <c r="AH51" s="75">
        <f t="shared" si="3"/>
        <v>294709</v>
      </c>
      <c r="AI51" s="18"/>
    </row>
    <row r="52" spans="1:35" s="22" customFormat="1" ht="15.75">
      <c r="A52" s="7" t="s">
        <v>62</v>
      </c>
      <c r="B52" s="8" t="s">
        <v>237</v>
      </c>
      <c r="C52" s="28" t="s">
        <v>187</v>
      </c>
      <c r="D52" s="74">
        <f>IF(ISBLANK(ORIGINAL!$D52), ,VID!D52)</f>
        <v>83533</v>
      </c>
      <c r="E52" s="74">
        <f>IF(ISBLANK(ORIGINAL!$D52), ,VID!E52)</f>
        <v>45740</v>
      </c>
      <c r="F52" s="74">
        <f>IF(ISBLANK(ORIGINAL!$D52), ,VID!F52)</f>
        <v>32647</v>
      </c>
      <c r="G52" s="74">
        <f>IF(ISBLANK(ORIGINAL!$D52), ,VID!G52)</f>
        <v>22748</v>
      </c>
      <c r="H52" s="74">
        <f>IF(ISBLANK(ORIGINAL!$D52), ,VID!H52)</f>
        <v>17201</v>
      </c>
      <c r="I52" s="58">
        <f>VLOOKUP($A52,ORIGINAL!$A$1:$AE$169,4,FALSE)+VLOOKUP($A52,ADJ!$A$1:$AS$168,4,FALSE)</f>
        <v>201869</v>
      </c>
      <c r="J52" s="42"/>
      <c r="K52" s="42"/>
      <c r="L52" s="42"/>
      <c r="M52" s="42"/>
      <c r="N52" s="42"/>
      <c r="O52" s="42"/>
      <c r="P52" s="42"/>
      <c r="Q52" s="53"/>
      <c r="R52" s="53"/>
      <c r="S52" s="53"/>
      <c r="T52" s="91">
        <f t="shared" si="0"/>
        <v>0</v>
      </c>
      <c r="U52" s="73"/>
      <c r="V52" s="73"/>
      <c r="W52" s="73"/>
      <c r="X52" s="73"/>
      <c r="Y52" s="98">
        <f t="shared" si="1"/>
        <v>0</v>
      </c>
      <c r="Z52" s="73"/>
      <c r="AA52" s="73"/>
      <c r="AB52" s="73"/>
      <c r="AC52" s="73"/>
      <c r="AD52" s="94">
        <f t="shared" si="2"/>
        <v>0</v>
      </c>
      <c r="AE52" s="73"/>
      <c r="AF52" s="42"/>
      <c r="AG52" s="42"/>
      <c r="AH52" s="75">
        <f t="shared" si="3"/>
        <v>201869</v>
      </c>
      <c r="AI52" s="18"/>
    </row>
    <row r="53" spans="1:35" s="22" customFormat="1" ht="15.75">
      <c r="A53" s="7" t="s">
        <v>63</v>
      </c>
      <c r="B53" s="8" t="s">
        <v>238</v>
      </c>
      <c r="C53" s="33" t="s">
        <v>190</v>
      </c>
      <c r="D53" s="74">
        <f>IF(ISBLANK(ORIGINAL!$D53), ,VID!D53)</f>
        <v>84207</v>
      </c>
      <c r="E53" s="74">
        <f>IF(ISBLANK(ORIGINAL!$D53), ,VID!E53)</f>
        <v>46109</v>
      </c>
      <c r="F53" s="74">
        <f>IF(ISBLANK(ORIGINAL!$D53), ,VID!F53)</f>
        <v>32910</v>
      </c>
      <c r="G53" s="74">
        <f>IF(ISBLANK(ORIGINAL!$D53), ,VID!G53)</f>
        <v>22932</v>
      </c>
      <c r="H53" s="74">
        <f>IF(ISBLANK(ORIGINAL!$D53), ,VID!H53)</f>
        <v>17340</v>
      </c>
      <c r="I53" s="58">
        <f>VLOOKUP($A53,ORIGINAL!$A$1:$AE$169,4,FALSE)+VLOOKUP($A53,ADJ!$A$1:$AS$168,4,FALSE)</f>
        <v>203498</v>
      </c>
      <c r="J53" s="42"/>
      <c r="K53" s="42"/>
      <c r="L53" s="42"/>
      <c r="M53" s="42"/>
      <c r="N53" s="42"/>
      <c r="O53" s="42"/>
      <c r="P53" s="42"/>
      <c r="Q53" s="53"/>
      <c r="R53" s="53"/>
      <c r="S53" s="53"/>
      <c r="T53" s="91">
        <f t="shared" si="0"/>
        <v>0</v>
      </c>
      <c r="U53" s="73"/>
      <c r="V53" s="73"/>
      <c r="W53" s="73"/>
      <c r="X53" s="73"/>
      <c r="Y53" s="98">
        <f t="shared" si="1"/>
        <v>0</v>
      </c>
      <c r="Z53" s="73"/>
      <c r="AA53" s="73"/>
      <c r="AB53" s="73"/>
      <c r="AC53" s="73"/>
      <c r="AD53" s="94">
        <f t="shared" si="2"/>
        <v>0</v>
      </c>
      <c r="AE53" s="73"/>
      <c r="AF53" s="42"/>
      <c r="AG53" s="42"/>
      <c r="AH53" s="75">
        <f t="shared" si="3"/>
        <v>203498</v>
      </c>
      <c r="AI53" s="18"/>
    </row>
    <row r="54" spans="1:35" s="22" customFormat="1" ht="15.75">
      <c r="A54" s="7" t="s">
        <v>64</v>
      </c>
      <c r="B54" s="8" t="s">
        <v>239</v>
      </c>
      <c r="C54" s="27" t="s">
        <v>185</v>
      </c>
      <c r="D54" s="74">
        <f>IF(ISBLANK(ORIGINAL!$D54), ,VID!D54)</f>
        <v>1293365</v>
      </c>
      <c r="E54" s="74">
        <f>IF(ISBLANK(ORIGINAL!$D54), ,VID!E54)</f>
        <v>708200</v>
      </c>
      <c r="F54" s="74">
        <f>IF(ISBLANK(ORIGINAL!$D54), ,VID!F54)</f>
        <v>505474</v>
      </c>
      <c r="G54" s="74">
        <f>IF(ISBLANK(ORIGINAL!$D54), ,VID!G54)</f>
        <v>352216</v>
      </c>
      <c r="H54" s="74">
        <f>IF(ISBLANK(ORIGINAL!$D54), ,VID!H54)</f>
        <v>266333</v>
      </c>
      <c r="I54" s="58">
        <f>VLOOKUP($A54,ORIGINAL!$A$1:$AE$169,4,FALSE)+VLOOKUP($A54,ADJ!$A$1:$AS$168,4,FALSE)</f>
        <v>3125588</v>
      </c>
      <c r="J54" s="42"/>
      <c r="K54" s="42"/>
      <c r="L54" s="42"/>
      <c r="M54" s="42"/>
      <c r="N54" s="42"/>
      <c r="O54" s="42"/>
      <c r="P54" s="42"/>
      <c r="Q54" s="53"/>
      <c r="R54" s="53"/>
      <c r="S54" s="53"/>
      <c r="T54" s="91">
        <f t="shared" si="0"/>
        <v>0</v>
      </c>
      <c r="U54" s="73"/>
      <c r="V54" s="73"/>
      <c r="W54" s="73"/>
      <c r="X54" s="73"/>
      <c r="Y54" s="98">
        <f t="shared" si="1"/>
        <v>0</v>
      </c>
      <c r="Z54" s="73"/>
      <c r="AA54" s="73"/>
      <c r="AB54" s="73"/>
      <c r="AC54" s="73"/>
      <c r="AD54" s="94">
        <f t="shared" si="2"/>
        <v>0</v>
      </c>
      <c r="AE54" s="73"/>
      <c r="AF54" s="42"/>
      <c r="AG54" s="42"/>
      <c r="AH54" s="75">
        <f t="shared" si="3"/>
        <v>3125588</v>
      </c>
      <c r="AI54" s="18"/>
    </row>
    <row r="55" spans="1:35">
      <c r="A55" s="7" t="s">
        <v>65</v>
      </c>
      <c r="B55" s="8" t="s">
        <v>240</v>
      </c>
      <c r="C55" s="28" t="s">
        <v>187</v>
      </c>
      <c r="D55" s="74">
        <f>IF(ISBLANK(ORIGINAL!$D55), ,VID!D55)</f>
        <v>92189</v>
      </c>
      <c r="E55" s="74">
        <f>IF(ISBLANK(ORIGINAL!$D55), ,VID!E55)</f>
        <v>50480</v>
      </c>
      <c r="F55" s="74">
        <f>IF(ISBLANK(ORIGINAL!$D55), ,VID!F55)</f>
        <v>36030</v>
      </c>
      <c r="G55" s="74">
        <f>IF(ISBLANK(ORIGINAL!$D55), ,VID!G55)</f>
        <v>25105</v>
      </c>
      <c r="H55" s="74">
        <f>IF(ISBLANK(ORIGINAL!$D55), ,VID!H55)</f>
        <v>18984</v>
      </c>
      <c r="I55" s="58">
        <f>VLOOKUP($A55,ORIGINAL!$A$1:$AE$169,4,FALSE)+VLOOKUP($A55,ADJ!$A$1:$AS$168,4,FALSE)</f>
        <v>222788</v>
      </c>
      <c r="J55" s="42"/>
      <c r="K55" s="42"/>
      <c r="L55" s="42"/>
      <c r="M55" s="42"/>
      <c r="N55" s="42"/>
      <c r="O55" s="42"/>
      <c r="P55" s="42"/>
      <c r="Q55" s="53"/>
      <c r="R55" s="53"/>
      <c r="S55" s="53"/>
      <c r="T55" s="91">
        <f t="shared" si="0"/>
        <v>0</v>
      </c>
      <c r="U55" s="73"/>
      <c r="V55" s="73"/>
      <c r="W55" s="73"/>
      <c r="X55" s="73"/>
      <c r="Y55" s="98">
        <f t="shared" si="1"/>
        <v>0</v>
      </c>
      <c r="Z55" s="73"/>
      <c r="AA55" s="73"/>
      <c r="AB55" s="73"/>
      <c r="AC55" s="73"/>
      <c r="AD55" s="94">
        <f t="shared" si="2"/>
        <v>0</v>
      </c>
      <c r="AE55" s="73"/>
      <c r="AF55" s="42"/>
      <c r="AG55" s="42"/>
      <c r="AH55" s="75">
        <f t="shared" si="3"/>
        <v>222788</v>
      </c>
    </row>
    <row r="56" spans="1:35">
      <c r="A56" s="7" t="s">
        <v>66</v>
      </c>
      <c r="B56" s="8" t="s">
        <v>241</v>
      </c>
      <c r="C56" s="32" t="s">
        <v>183</v>
      </c>
      <c r="D56" s="74">
        <f>IF(ISBLANK(ORIGINAL!$D56), ,VID!D56)</f>
        <v>90068</v>
      </c>
      <c r="E56" s="74">
        <f>IF(ISBLANK(ORIGINAL!$D56), ,VID!E56)</f>
        <v>49318</v>
      </c>
      <c r="F56" s="74">
        <f>IF(ISBLANK(ORIGINAL!$D56), ,VID!F56)</f>
        <v>35201</v>
      </c>
      <c r="G56" s="74">
        <f>IF(ISBLANK(ORIGINAL!$D56), ,VID!G56)</f>
        <v>24528</v>
      </c>
      <c r="H56" s="74">
        <f>IF(ISBLANK(ORIGINAL!$D56), ,VID!H56)</f>
        <v>18547</v>
      </c>
      <c r="I56" s="58">
        <f>VLOOKUP($A56,ORIGINAL!$A$1:$AE$169,4,FALSE)+VLOOKUP($A56,ADJ!$A$1:$AS$168,4,FALSE)</f>
        <v>217662</v>
      </c>
      <c r="J56" s="42"/>
      <c r="K56" s="42"/>
      <c r="L56" s="42"/>
      <c r="M56" s="42"/>
      <c r="N56" s="42"/>
      <c r="O56" s="42"/>
      <c r="P56" s="42"/>
      <c r="Q56" s="53"/>
      <c r="R56" s="53"/>
      <c r="S56" s="53"/>
      <c r="T56" s="91">
        <f t="shared" si="0"/>
        <v>0</v>
      </c>
      <c r="U56" s="73"/>
      <c r="V56" s="73"/>
      <c r="W56" s="73"/>
      <c r="X56" s="73"/>
      <c r="Y56" s="98">
        <f t="shared" si="1"/>
        <v>0</v>
      </c>
      <c r="Z56" s="73"/>
      <c r="AA56" s="73"/>
      <c r="AB56" s="73"/>
      <c r="AC56" s="73"/>
      <c r="AD56" s="94">
        <f t="shared" si="2"/>
        <v>0</v>
      </c>
      <c r="AE56" s="73"/>
      <c r="AF56" s="42"/>
      <c r="AG56" s="42"/>
      <c r="AH56" s="75">
        <f t="shared" si="3"/>
        <v>217662</v>
      </c>
    </row>
    <row r="57" spans="1:35">
      <c r="A57" s="7" t="s">
        <v>67</v>
      </c>
      <c r="B57" s="8" t="s">
        <v>242</v>
      </c>
      <c r="C57" s="27" t="s">
        <v>185</v>
      </c>
      <c r="D57" s="74">
        <f>IF(ISBLANK(ORIGINAL!$D57), ,VID!D57)</f>
        <v>837812</v>
      </c>
      <c r="E57" s="74">
        <f>IF(ISBLANK(ORIGINAL!$D57), ,VID!E57)</f>
        <v>458755</v>
      </c>
      <c r="F57" s="74">
        <f>IF(ISBLANK(ORIGINAL!$D57), ,VID!F57)</f>
        <v>327434</v>
      </c>
      <c r="G57" s="74">
        <f>IF(ISBLANK(ORIGINAL!$D57), ,VID!G57)</f>
        <v>228157</v>
      </c>
      <c r="H57" s="74">
        <f>IF(ISBLANK(ORIGINAL!$D57), ,VID!H57)</f>
        <v>172524</v>
      </c>
      <c r="I57" s="58">
        <f>VLOOKUP($A57,ORIGINAL!$A$1:$AE$169,4,FALSE)+VLOOKUP($A57,ADJ!$A$1:$AS$168,4,FALSE)</f>
        <v>2024682</v>
      </c>
      <c r="J57" s="42"/>
      <c r="K57" s="42"/>
      <c r="L57" s="42"/>
      <c r="M57" s="42"/>
      <c r="N57" s="42"/>
      <c r="O57" s="42"/>
      <c r="P57" s="42"/>
      <c r="Q57" s="53"/>
      <c r="R57" s="53"/>
      <c r="S57" s="53"/>
      <c r="T57" s="91">
        <f t="shared" si="0"/>
        <v>0</v>
      </c>
      <c r="U57" s="73"/>
      <c r="V57" s="73"/>
      <c r="W57" s="73"/>
      <c r="X57" s="73"/>
      <c r="Y57" s="98">
        <f t="shared" si="1"/>
        <v>0</v>
      </c>
      <c r="Z57" s="73"/>
      <c r="AA57" s="73"/>
      <c r="AB57" s="73"/>
      <c r="AC57" s="73"/>
      <c r="AD57" s="94">
        <f t="shared" si="2"/>
        <v>0</v>
      </c>
      <c r="AE57" s="73"/>
      <c r="AF57" s="42"/>
      <c r="AG57" s="42"/>
      <c r="AH57" s="75">
        <f t="shared" si="3"/>
        <v>2024682</v>
      </c>
    </row>
    <row r="58" spans="1:35">
      <c r="A58" s="7" t="s">
        <v>68</v>
      </c>
      <c r="B58" s="8" t="s">
        <v>243</v>
      </c>
      <c r="C58" s="33" t="s">
        <v>190</v>
      </c>
      <c r="D58" s="74">
        <f>IF(ISBLANK(ORIGINAL!$D58), ,VID!D58)</f>
        <v>40690</v>
      </c>
      <c r="E58" s="74">
        <f>IF(ISBLANK(ORIGINAL!$D58), ,VID!E58)</f>
        <v>22280</v>
      </c>
      <c r="F58" s="74">
        <f>IF(ISBLANK(ORIGINAL!$D58), ,VID!F58)</f>
        <v>15902</v>
      </c>
      <c r="G58" s="74">
        <f>IF(ISBLANK(ORIGINAL!$D58), ,VID!G58)</f>
        <v>11081</v>
      </c>
      <c r="H58" s="74">
        <f>IF(ISBLANK(ORIGINAL!$D58), ,VID!H58)</f>
        <v>8379</v>
      </c>
      <c r="I58" s="58">
        <f>VLOOKUP($A58,ORIGINAL!$A$1:$AE$169,4,FALSE)+VLOOKUP($A58,ADJ!$A$1:$AS$168,4,FALSE)</f>
        <v>98332</v>
      </c>
      <c r="J58" s="42"/>
      <c r="K58" s="42"/>
      <c r="L58" s="42"/>
      <c r="M58" s="42"/>
      <c r="N58" s="42"/>
      <c r="O58" s="42"/>
      <c r="P58" s="42"/>
      <c r="Q58" s="53"/>
      <c r="R58" s="53"/>
      <c r="S58" s="53"/>
      <c r="T58" s="91">
        <f t="shared" si="0"/>
        <v>0</v>
      </c>
      <c r="U58" s="73"/>
      <c r="V58" s="73"/>
      <c r="W58" s="73"/>
      <c r="X58" s="73"/>
      <c r="Y58" s="98">
        <f t="shared" si="1"/>
        <v>0</v>
      </c>
      <c r="Z58" s="73"/>
      <c r="AA58" s="73"/>
      <c r="AB58" s="73"/>
      <c r="AC58" s="73"/>
      <c r="AD58" s="94">
        <f t="shared" si="2"/>
        <v>0</v>
      </c>
      <c r="AE58" s="73"/>
      <c r="AF58" s="42"/>
      <c r="AG58" s="42"/>
      <c r="AH58" s="75">
        <f t="shared" si="3"/>
        <v>98332</v>
      </c>
    </row>
    <row r="59" spans="1:35">
      <c r="A59" s="7" t="s">
        <v>69</v>
      </c>
      <c r="B59" s="8" t="s">
        <v>244</v>
      </c>
      <c r="C59" s="33" t="s">
        <v>190</v>
      </c>
      <c r="D59" s="74">
        <f>IF(ISBLANK(ORIGINAL!$D59), ,VID!D59)</f>
        <v>121272</v>
      </c>
      <c r="E59" s="74">
        <f>IF(ISBLANK(ORIGINAL!$D59), ,VID!E59)</f>
        <v>66404</v>
      </c>
      <c r="F59" s="74">
        <f>IF(ISBLANK(ORIGINAL!$D59), ,VID!F59)</f>
        <v>47396</v>
      </c>
      <c r="G59" s="74">
        <f>IF(ISBLANK(ORIGINAL!$D59), ,VID!G59)</f>
        <v>33025</v>
      </c>
      <c r="H59" s="74">
        <f>IF(ISBLANK(ORIGINAL!$D59), ,VID!H59)</f>
        <v>24973</v>
      </c>
      <c r="I59" s="58">
        <f>VLOOKUP($A59,ORIGINAL!$A$1:$AE$169,4,FALSE)+VLOOKUP($A59,ADJ!$A$1:$AS$168,4,FALSE)</f>
        <v>0</v>
      </c>
      <c r="J59" s="42"/>
      <c r="K59" s="42"/>
      <c r="L59" s="42"/>
      <c r="M59" s="42"/>
      <c r="N59" s="42"/>
      <c r="O59" s="42"/>
      <c r="P59" s="42"/>
      <c r="Q59" s="53"/>
      <c r="R59" s="53"/>
      <c r="S59" s="53"/>
      <c r="T59" s="91">
        <f t="shared" si="0"/>
        <v>0</v>
      </c>
      <c r="U59" s="73"/>
      <c r="V59" s="73"/>
      <c r="W59" s="73"/>
      <c r="X59" s="73"/>
      <c r="Y59" s="98">
        <f t="shared" si="1"/>
        <v>0</v>
      </c>
      <c r="Z59" s="73"/>
      <c r="AA59" s="73"/>
      <c r="AB59" s="73"/>
      <c r="AC59" s="73"/>
      <c r="AD59" s="94">
        <f t="shared" si="2"/>
        <v>0</v>
      </c>
      <c r="AE59" s="73"/>
      <c r="AF59" s="42"/>
      <c r="AG59" s="42"/>
      <c r="AH59" s="75">
        <f t="shared" si="3"/>
        <v>0</v>
      </c>
    </row>
    <row r="60" spans="1:35">
      <c r="A60" s="7" t="s">
        <v>433</v>
      </c>
      <c r="B60" s="8" t="s">
        <v>432</v>
      </c>
      <c r="C60" s="28" t="s">
        <v>187</v>
      </c>
      <c r="D60" s="74">
        <f>IF(ISBLANK(ORIGINAL!$D60), ,VID!D60)</f>
        <v>0</v>
      </c>
      <c r="E60" s="74">
        <f>IF(ISBLANK(ORIGINAL!$D60), ,VID!E60)</f>
        <v>0</v>
      </c>
      <c r="F60" s="74">
        <f>IF(ISBLANK(ORIGINAL!$D60), ,VID!F60)</f>
        <v>0</v>
      </c>
      <c r="G60" s="74">
        <f>IF(ISBLANK(ORIGINAL!$D60), ,VID!G60)</f>
        <v>0</v>
      </c>
      <c r="H60" s="74">
        <f>IF(ISBLANK(ORIGINAL!$D60), ,VID!H60)</f>
        <v>0</v>
      </c>
      <c r="I60" s="58">
        <f>VLOOKUP($A60,ORIGINAL!$A$1:$AE$169,4,FALSE)+VLOOKUP($A60,ADJ!$A$1:$AS$168,4,FALSE)</f>
        <v>236311</v>
      </c>
      <c r="J60" s="42"/>
      <c r="K60" s="42"/>
      <c r="L60" s="42"/>
      <c r="M60" s="42"/>
      <c r="N60" s="42"/>
      <c r="O60" s="42"/>
      <c r="P60" s="42"/>
      <c r="Q60" s="53"/>
      <c r="R60" s="53"/>
      <c r="S60" s="53"/>
      <c r="T60" s="91">
        <f t="shared" si="0"/>
        <v>0</v>
      </c>
      <c r="U60" s="73"/>
      <c r="V60" s="73"/>
      <c r="W60" s="73"/>
      <c r="X60" s="73"/>
      <c r="Y60" s="98">
        <f t="shared" si="1"/>
        <v>0</v>
      </c>
      <c r="Z60" s="73"/>
      <c r="AA60" s="73"/>
      <c r="AB60" s="73"/>
      <c r="AC60" s="73"/>
      <c r="AD60" s="94">
        <f t="shared" si="2"/>
        <v>0</v>
      </c>
      <c r="AE60" s="73"/>
      <c r="AF60" s="42"/>
      <c r="AG60" s="42"/>
      <c r="AH60" s="75">
        <f t="shared" si="3"/>
        <v>236311</v>
      </c>
    </row>
    <row r="61" spans="1:35">
      <c r="A61" s="7" t="s">
        <v>70</v>
      </c>
      <c r="B61" s="8" t="s">
        <v>245</v>
      </c>
      <c r="C61" s="34" t="s">
        <v>216</v>
      </c>
      <c r="D61" s="74">
        <f>IF(ISBLANK(ORIGINAL!$D61), ,VID!D61)</f>
        <v>515012</v>
      </c>
      <c r="E61" s="74">
        <f>IF(ISBLANK(ORIGINAL!$D61), ,VID!E61)</f>
        <v>282003</v>
      </c>
      <c r="F61" s="74">
        <f>IF(ISBLANK(ORIGINAL!$D61), ,VID!F61)</f>
        <v>201278</v>
      </c>
      <c r="G61" s="74">
        <f>IF(ISBLANK(ORIGINAL!$D61), ,VID!G61)</f>
        <v>140251</v>
      </c>
      <c r="H61" s="74">
        <f>IF(ISBLANK(ORIGINAL!$D61), ,VID!H61)</f>
        <v>106053</v>
      </c>
      <c r="I61" s="58">
        <f>VLOOKUP($A61,ORIGINAL!$A$1:$AE$169,4,FALSE)+VLOOKUP($A61,ADJ!$A$1:$AS$168,4,FALSE)</f>
        <v>1244597</v>
      </c>
      <c r="J61" s="42"/>
      <c r="K61" s="42"/>
      <c r="L61" s="42"/>
      <c r="M61" s="42"/>
      <c r="N61" s="42"/>
      <c r="O61" s="42"/>
      <c r="P61" s="42"/>
      <c r="Q61" s="53"/>
      <c r="R61" s="53"/>
      <c r="S61" s="53"/>
      <c r="T61" s="91">
        <f t="shared" si="0"/>
        <v>0</v>
      </c>
      <c r="U61" s="73"/>
      <c r="V61" s="73"/>
      <c r="W61" s="73"/>
      <c r="X61" s="73"/>
      <c r="Y61" s="98">
        <f t="shared" si="1"/>
        <v>0</v>
      </c>
      <c r="Z61" s="73"/>
      <c r="AA61" s="73"/>
      <c r="AB61" s="73"/>
      <c r="AC61" s="73"/>
      <c r="AD61" s="94">
        <f t="shared" si="2"/>
        <v>0</v>
      </c>
      <c r="AE61" s="73"/>
      <c r="AF61" s="42"/>
      <c r="AG61" s="42"/>
      <c r="AH61" s="75">
        <f t="shared" si="3"/>
        <v>1244597</v>
      </c>
    </row>
    <row r="62" spans="1:35">
      <c r="A62" s="7" t="s">
        <v>71</v>
      </c>
      <c r="B62" s="8" t="s">
        <v>246</v>
      </c>
      <c r="C62" s="26" t="s">
        <v>181</v>
      </c>
      <c r="D62" s="74">
        <f>IF(ISBLANK(ORIGINAL!$D62), ,VID!D62)</f>
        <v>437102</v>
      </c>
      <c r="E62" s="74">
        <f>IF(ISBLANK(ORIGINAL!$D62), ,VID!E62)</f>
        <v>239341</v>
      </c>
      <c r="F62" s="74">
        <f>IF(ISBLANK(ORIGINAL!$D62), ,VID!F62)</f>
        <v>170828</v>
      </c>
      <c r="G62" s="74">
        <f>IF(ISBLANK(ORIGINAL!$D62), ,VID!G62)</f>
        <v>119034</v>
      </c>
      <c r="H62" s="74">
        <f>IF(ISBLANK(ORIGINAL!$D62), ,VID!H62)</f>
        <v>90009</v>
      </c>
      <c r="I62" s="58">
        <f>VLOOKUP($A62,ORIGINAL!$A$1:$AE$169,4,FALSE)+VLOOKUP($A62,ADJ!$A$1:$AS$168,4,FALSE)</f>
        <v>1056314</v>
      </c>
      <c r="J62" s="42"/>
      <c r="K62" s="42"/>
      <c r="L62" s="42"/>
      <c r="M62" s="42"/>
      <c r="N62" s="42"/>
      <c r="O62" s="42"/>
      <c r="P62" s="42"/>
      <c r="Q62" s="53"/>
      <c r="R62" s="53"/>
      <c r="S62" s="53"/>
      <c r="T62" s="91">
        <f t="shared" si="0"/>
        <v>0</v>
      </c>
      <c r="U62" s="73"/>
      <c r="V62" s="73"/>
      <c r="W62" s="73"/>
      <c r="X62" s="73"/>
      <c r="Y62" s="98">
        <f t="shared" si="1"/>
        <v>0</v>
      </c>
      <c r="Z62" s="73"/>
      <c r="AA62" s="73"/>
      <c r="AB62" s="73"/>
      <c r="AC62" s="73"/>
      <c r="AD62" s="94">
        <f t="shared" si="2"/>
        <v>0</v>
      </c>
      <c r="AE62" s="73"/>
      <c r="AF62" s="42"/>
      <c r="AG62" s="42"/>
      <c r="AH62" s="75">
        <f t="shared" si="3"/>
        <v>1056314</v>
      </c>
    </row>
    <row r="63" spans="1:35">
      <c r="A63" s="7" t="s">
        <v>72</v>
      </c>
      <c r="B63" s="8" t="s">
        <v>247</v>
      </c>
      <c r="C63" s="27" t="s">
        <v>185</v>
      </c>
      <c r="D63" s="74">
        <f>IF(ISBLANK(ORIGINAL!$D63), ,VID!D63)</f>
        <v>108904</v>
      </c>
      <c r="E63" s="74">
        <f>IF(ISBLANK(ORIGINAL!$D63), ,VID!E63)</f>
        <v>59632</v>
      </c>
      <c r="F63" s="74">
        <f>IF(ISBLANK(ORIGINAL!$D63), ,VID!F63)</f>
        <v>42562</v>
      </c>
      <c r="G63" s="74">
        <f>IF(ISBLANK(ORIGINAL!$D63), ,VID!G63)</f>
        <v>29657</v>
      </c>
      <c r="H63" s="74">
        <f>IF(ISBLANK(ORIGINAL!$D63), ,VID!H63)</f>
        <v>22426</v>
      </c>
      <c r="I63" s="58">
        <f>VLOOKUP($A63,ORIGINAL!$A$1:$AE$169,4,FALSE)+VLOOKUP($A63,ADJ!$A$1:$AS$168,4,FALSE)</f>
        <v>263181</v>
      </c>
      <c r="J63" s="42"/>
      <c r="K63" s="42"/>
      <c r="L63" s="42"/>
      <c r="M63" s="42"/>
      <c r="N63" s="42"/>
      <c r="O63" s="42"/>
      <c r="P63" s="42"/>
      <c r="Q63" s="53"/>
      <c r="R63" s="53"/>
      <c r="S63" s="53"/>
      <c r="T63" s="91">
        <f t="shared" si="0"/>
        <v>0</v>
      </c>
      <c r="U63" s="73"/>
      <c r="V63" s="73"/>
      <c r="W63" s="73"/>
      <c r="X63" s="73"/>
      <c r="Y63" s="98">
        <f t="shared" si="1"/>
        <v>0</v>
      </c>
      <c r="Z63" s="73"/>
      <c r="AA63" s="73"/>
      <c r="AB63" s="73"/>
      <c r="AC63" s="73"/>
      <c r="AD63" s="94">
        <f t="shared" si="2"/>
        <v>0</v>
      </c>
      <c r="AE63" s="73"/>
      <c r="AF63" s="42"/>
      <c r="AG63" s="42"/>
      <c r="AH63" s="75">
        <f t="shared" si="3"/>
        <v>263181</v>
      </c>
    </row>
    <row r="64" spans="1:35">
      <c r="A64" s="7" t="s">
        <v>73</v>
      </c>
      <c r="B64" s="8" t="s">
        <v>248</v>
      </c>
      <c r="C64" s="28" t="s">
        <v>187</v>
      </c>
      <c r="D64" s="74">
        <f>IF(ISBLANK(ORIGINAL!$D64), ,VID!D64)</f>
        <v>421045</v>
      </c>
      <c r="E64" s="74">
        <f>IF(ISBLANK(ORIGINAL!$D64), ,VID!E64)</f>
        <v>230549</v>
      </c>
      <c r="F64" s="74">
        <f>IF(ISBLANK(ORIGINAL!$D64), ,VID!F64)</f>
        <v>164553</v>
      </c>
      <c r="G64" s="74">
        <f>IF(ISBLANK(ORIGINAL!$D64), ,VID!G64)</f>
        <v>114661</v>
      </c>
      <c r="H64" s="74">
        <f>IF(ISBLANK(ORIGINAL!$D64), ,VID!H64)</f>
        <v>86702</v>
      </c>
      <c r="I64" s="58">
        <f>VLOOKUP($A64,ORIGINAL!$A$1:$AE$169,4,FALSE)+VLOOKUP($A64,ADJ!$A$1:$AS$168,4,FALSE)</f>
        <v>1017510</v>
      </c>
      <c r="J64" s="42"/>
      <c r="K64" s="42"/>
      <c r="L64" s="42"/>
      <c r="M64" s="42"/>
      <c r="N64" s="42"/>
      <c r="O64" s="42"/>
      <c r="P64" s="42"/>
      <c r="Q64" s="53"/>
      <c r="R64" s="53"/>
      <c r="S64" s="53"/>
      <c r="T64" s="91">
        <f t="shared" si="0"/>
        <v>0</v>
      </c>
      <c r="U64" s="73"/>
      <c r="V64" s="73"/>
      <c r="W64" s="73"/>
      <c r="X64" s="73"/>
      <c r="Y64" s="98">
        <f t="shared" si="1"/>
        <v>0</v>
      </c>
      <c r="Z64" s="73"/>
      <c r="AA64" s="73"/>
      <c r="AB64" s="73"/>
      <c r="AC64" s="73"/>
      <c r="AD64" s="94">
        <f t="shared" si="2"/>
        <v>0</v>
      </c>
      <c r="AE64" s="73"/>
      <c r="AF64" s="42"/>
      <c r="AG64" s="42"/>
      <c r="AH64" s="75">
        <f t="shared" si="3"/>
        <v>1017510</v>
      </c>
    </row>
    <row r="65" spans="1:35">
      <c r="A65" s="7" t="s">
        <v>74</v>
      </c>
      <c r="B65" s="8" t="s">
        <v>249</v>
      </c>
      <c r="C65" s="33" t="s">
        <v>190</v>
      </c>
      <c r="D65" s="74">
        <f>IF(ISBLANK(ORIGINAL!$D65), ,VID!D65)</f>
        <v>198906</v>
      </c>
      <c r="E65" s="74">
        <f>IF(ISBLANK(ORIGINAL!$D65), ,VID!E65)</f>
        <v>108914</v>
      </c>
      <c r="F65" s="74">
        <f>IF(ISBLANK(ORIGINAL!$D65), ,VID!F65)</f>
        <v>77737</v>
      </c>
      <c r="G65" s="74">
        <f>IF(ISBLANK(ORIGINAL!$D65), ,VID!G65)</f>
        <v>54167</v>
      </c>
      <c r="H65" s="74">
        <f>IF(ISBLANK(ORIGINAL!$D65), ,VID!H65)</f>
        <v>40959</v>
      </c>
      <c r="I65" s="58">
        <f>VLOOKUP($A65,ORIGINAL!$A$1:$AE$169,4,FALSE)+VLOOKUP($A65,ADJ!$A$1:$AS$168,4,FALSE)</f>
        <v>480683</v>
      </c>
      <c r="J65" s="42"/>
      <c r="K65" s="42"/>
      <c r="L65" s="42"/>
      <c r="M65" s="42"/>
      <c r="N65" s="42"/>
      <c r="O65" s="42"/>
      <c r="P65" s="42"/>
      <c r="Q65" s="53"/>
      <c r="R65" s="53"/>
      <c r="S65" s="53"/>
      <c r="T65" s="91">
        <f t="shared" si="0"/>
        <v>0</v>
      </c>
      <c r="U65" s="73"/>
      <c r="V65" s="73"/>
      <c r="W65" s="73"/>
      <c r="X65" s="73"/>
      <c r="Y65" s="98">
        <f t="shared" si="1"/>
        <v>0</v>
      </c>
      <c r="Z65" s="73"/>
      <c r="AA65" s="73"/>
      <c r="AB65" s="73"/>
      <c r="AC65" s="73"/>
      <c r="AD65" s="94">
        <f t="shared" si="2"/>
        <v>0</v>
      </c>
      <c r="AE65" s="73"/>
      <c r="AF65" s="42"/>
      <c r="AG65" s="42"/>
      <c r="AH65" s="75">
        <f t="shared" si="3"/>
        <v>480683</v>
      </c>
    </row>
    <row r="66" spans="1:35">
      <c r="A66" s="7" t="s">
        <v>75</v>
      </c>
      <c r="B66" s="8" t="s">
        <v>250</v>
      </c>
      <c r="C66" s="27" t="s">
        <v>185</v>
      </c>
      <c r="D66" s="74">
        <f>IF(ISBLANK(ORIGINAL!$D66), ,VID!D66)</f>
        <v>239705</v>
      </c>
      <c r="E66" s="74">
        <f>IF(ISBLANK(ORIGINAL!$D66), ,VID!E66)</f>
        <v>131254</v>
      </c>
      <c r="F66" s="74">
        <f>IF(ISBLANK(ORIGINAL!$D66), ,VID!F66)</f>
        <v>93682</v>
      </c>
      <c r="G66" s="74">
        <f>IF(ISBLANK(ORIGINAL!$D66), ,VID!G66)</f>
        <v>65278</v>
      </c>
      <c r="H66" s="74">
        <f>IF(ISBLANK(ORIGINAL!$D66), ,VID!H66)</f>
        <v>49360</v>
      </c>
      <c r="I66" s="58">
        <f>VLOOKUP($A66,ORIGINAL!$A$1:$AE$169,4,FALSE)+VLOOKUP($A66,ADJ!$A$1:$AS$168,4,FALSE)</f>
        <v>579279</v>
      </c>
      <c r="J66" s="42"/>
      <c r="K66" s="42"/>
      <c r="L66" s="42"/>
      <c r="M66" s="42"/>
      <c r="N66" s="42"/>
      <c r="O66" s="42"/>
      <c r="P66" s="42"/>
      <c r="Q66" s="53"/>
      <c r="R66" s="53"/>
      <c r="S66" s="53"/>
      <c r="T66" s="91">
        <f t="shared" si="0"/>
        <v>0</v>
      </c>
      <c r="U66" s="73"/>
      <c r="V66" s="73"/>
      <c r="W66" s="73"/>
      <c r="X66" s="73"/>
      <c r="Y66" s="98">
        <f t="shared" si="1"/>
        <v>0</v>
      </c>
      <c r="Z66" s="73"/>
      <c r="AA66" s="73"/>
      <c r="AB66" s="73"/>
      <c r="AC66" s="73"/>
      <c r="AD66" s="94">
        <f t="shared" si="2"/>
        <v>0</v>
      </c>
      <c r="AE66" s="73"/>
      <c r="AF66" s="42"/>
      <c r="AG66" s="42"/>
      <c r="AH66" s="75">
        <f t="shared" ref="AH66:AH97" si="4">SUM(I65:P65)+T66+Y66+SUM(AD66:AG66)</f>
        <v>480683</v>
      </c>
    </row>
    <row r="67" spans="1:35">
      <c r="A67" s="7" t="s">
        <v>76</v>
      </c>
      <c r="B67" s="8" t="s">
        <v>251</v>
      </c>
      <c r="C67" s="27" t="s">
        <v>185</v>
      </c>
      <c r="D67" s="74">
        <f>IF(ISBLANK(ORIGINAL!$D67), ,VID!D67)</f>
        <v>8229516</v>
      </c>
      <c r="E67" s="74">
        <f>IF(ISBLANK(ORIGINAL!$D67), ,VID!E67)</f>
        <v>4506186</v>
      </c>
      <c r="F67" s="74">
        <f>IF(ISBLANK(ORIGINAL!$D67), ,VID!F67)</f>
        <v>3216266</v>
      </c>
      <c r="G67" s="74">
        <f>IF(ISBLANK(ORIGINAL!$D67), ,VID!G67)</f>
        <v>2241102</v>
      </c>
      <c r="H67" s="74">
        <f>IF(ISBLANK(ORIGINAL!$D67), ,VID!H67)</f>
        <v>1694640</v>
      </c>
      <c r="I67" s="58">
        <f>VLOOKUP($A67,ORIGINAL!$A$1:$AE$169,4,FALSE)+VLOOKUP($A67,ADJ!$A$1:$AS$168,4,FALSE)</f>
        <v>19887710</v>
      </c>
      <c r="J67" s="42"/>
      <c r="K67" s="42"/>
      <c r="L67" s="42"/>
      <c r="M67" s="42"/>
      <c r="N67" s="42"/>
      <c r="O67" s="42"/>
      <c r="P67" s="42"/>
      <c r="Q67" s="53"/>
      <c r="R67" s="53"/>
      <c r="S67" s="53"/>
      <c r="T67" s="91">
        <f t="shared" ref="T67:T130" si="5">SUM(Q67:S67)</f>
        <v>0</v>
      </c>
      <c r="U67" s="73"/>
      <c r="V67" s="73"/>
      <c r="W67" s="73"/>
      <c r="X67" s="73"/>
      <c r="Y67" s="98">
        <f t="shared" si="1"/>
        <v>0</v>
      </c>
      <c r="Z67" s="73"/>
      <c r="AA67" s="73"/>
      <c r="AB67" s="73"/>
      <c r="AC67" s="73"/>
      <c r="AD67" s="94">
        <f t="shared" si="2"/>
        <v>0</v>
      </c>
      <c r="AE67" s="73"/>
      <c r="AF67" s="42"/>
      <c r="AG67" s="42"/>
      <c r="AH67" s="75">
        <f t="shared" si="4"/>
        <v>579279</v>
      </c>
    </row>
    <row r="68" spans="1:35">
      <c r="A68" s="7" t="s">
        <v>77</v>
      </c>
      <c r="B68" s="8" t="s">
        <v>252</v>
      </c>
      <c r="C68" s="26" t="s">
        <v>181</v>
      </c>
      <c r="D68" s="74">
        <f>IF(ISBLANK(ORIGINAL!$D68), ,VID!D68)</f>
        <v>270742</v>
      </c>
      <c r="E68" s="74">
        <f>IF(ISBLANK(ORIGINAL!$D68), ,VID!E68)</f>
        <v>148249</v>
      </c>
      <c r="F68" s="74">
        <f>IF(ISBLANK(ORIGINAL!$D68), ,VID!F68)</f>
        <v>105812</v>
      </c>
      <c r="G68" s="74">
        <f>IF(ISBLANK(ORIGINAL!$D68), ,VID!G68)</f>
        <v>73730</v>
      </c>
      <c r="H68" s="74">
        <f>IF(ISBLANK(ORIGINAL!$D68), ,VID!H68)</f>
        <v>55752</v>
      </c>
      <c r="I68" s="58">
        <f>VLOOKUP($A68,ORIGINAL!$A$1:$AE$169,4,FALSE)+VLOOKUP($A68,ADJ!$A$1:$AS$168,4,FALSE)</f>
        <v>654285</v>
      </c>
      <c r="J68" s="42"/>
      <c r="K68" s="42"/>
      <c r="L68" s="42"/>
      <c r="M68" s="42"/>
      <c r="N68" s="42"/>
      <c r="O68" s="42"/>
      <c r="P68" s="42"/>
      <c r="Q68" s="53"/>
      <c r="R68" s="53"/>
      <c r="S68" s="53"/>
      <c r="T68" s="91">
        <f t="shared" si="5"/>
        <v>0</v>
      </c>
      <c r="U68" s="73"/>
      <c r="V68" s="73"/>
      <c r="W68" s="73"/>
      <c r="X68" s="73"/>
      <c r="Y68" s="98">
        <f t="shared" ref="Y68:Y131" si="6">SUM(U68:X68)</f>
        <v>0</v>
      </c>
      <c r="Z68" s="73"/>
      <c r="AA68" s="73"/>
      <c r="AB68" s="73"/>
      <c r="AC68" s="73"/>
      <c r="AD68" s="94">
        <f t="shared" ref="AD68:AD131" si="7">SUM(Z68:AC68)</f>
        <v>0</v>
      </c>
      <c r="AE68" s="73"/>
      <c r="AF68" s="42"/>
      <c r="AG68" s="42"/>
      <c r="AH68" s="75">
        <f t="shared" si="4"/>
        <v>19887710</v>
      </c>
    </row>
    <row r="69" spans="1:35">
      <c r="A69" s="7" t="s">
        <v>78</v>
      </c>
      <c r="B69" s="8" t="s">
        <v>253</v>
      </c>
      <c r="C69" s="33" t="s">
        <v>190</v>
      </c>
      <c r="D69" s="74">
        <f>IF(ISBLANK(ORIGINAL!$D69), ,VID!D69)</f>
        <v>43079</v>
      </c>
      <c r="E69" s="74">
        <f>IF(ISBLANK(ORIGINAL!$D69), ,VID!E69)</f>
        <v>23588</v>
      </c>
      <c r="F69" s="74">
        <f>IF(ISBLANK(ORIGINAL!$D69), ,VID!F69)</f>
        <v>16836</v>
      </c>
      <c r="G69" s="74">
        <f>IF(ISBLANK(ORIGINAL!$D69), ,VID!G69)</f>
        <v>11732</v>
      </c>
      <c r="H69" s="74">
        <f>IF(ISBLANK(ORIGINAL!$D69), ,VID!H69)</f>
        <v>8871</v>
      </c>
      <c r="I69" s="58">
        <f>VLOOKUP($A69,ORIGINAL!$A$1:$AE$169,4,FALSE)+VLOOKUP($A69,ADJ!$A$1:$AS$168,4,FALSE)</f>
        <v>104106</v>
      </c>
      <c r="J69" s="42"/>
      <c r="K69" s="42"/>
      <c r="L69" s="42"/>
      <c r="M69" s="42"/>
      <c r="N69" s="42"/>
      <c r="O69" s="42"/>
      <c r="P69" s="42"/>
      <c r="Q69" s="53"/>
      <c r="R69" s="53"/>
      <c r="S69" s="53"/>
      <c r="T69" s="91">
        <f t="shared" si="5"/>
        <v>0</v>
      </c>
      <c r="U69" s="73"/>
      <c r="V69" s="73"/>
      <c r="W69" s="73"/>
      <c r="X69" s="73"/>
      <c r="Y69" s="98">
        <f t="shared" si="6"/>
        <v>0</v>
      </c>
      <c r="Z69" s="73"/>
      <c r="AA69" s="73"/>
      <c r="AB69" s="73"/>
      <c r="AC69" s="73"/>
      <c r="AD69" s="94">
        <f t="shared" si="7"/>
        <v>0</v>
      </c>
      <c r="AE69" s="73"/>
      <c r="AF69" s="42"/>
      <c r="AG69" s="42"/>
      <c r="AH69" s="75">
        <f t="shared" si="4"/>
        <v>654285</v>
      </c>
    </row>
    <row r="70" spans="1:35">
      <c r="A70" s="7" t="s">
        <v>79</v>
      </c>
      <c r="B70" s="8" t="s">
        <v>254</v>
      </c>
      <c r="C70" s="28" t="s">
        <v>187</v>
      </c>
      <c r="D70" s="74">
        <f>IF(ISBLANK(ORIGINAL!$D70), ,VID!D70)</f>
        <v>457610</v>
      </c>
      <c r="E70" s="74">
        <f>IF(ISBLANK(ORIGINAL!$D70), ,VID!E70)</f>
        <v>250571</v>
      </c>
      <c r="F70" s="74">
        <f>IF(ISBLANK(ORIGINAL!$D70), ,VID!F70)</f>
        <v>178844</v>
      </c>
      <c r="G70" s="74">
        <f>IF(ISBLANK(ORIGINAL!$D70), ,VID!G70)</f>
        <v>124618</v>
      </c>
      <c r="H70" s="74">
        <f>IF(ISBLANK(ORIGINAL!$D70), ,VID!H70)</f>
        <v>94232</v>
      </c>
      <c r="I70" s="58">
        <f>VLOOKUP($A70,ORIGINAL!$A$1:$AE$169,4,FALSE)+VLOOKUP($A70,ADJ!$A$1:$AS$168,4,FALSE)</f>
        <v>1105875</v>
      </c>
      <c r="J70" s="42"/>
      <c r="K70" s="42"/>
      <c r="L70" s="42"/>
      <c r="M70" s="42"/>
      <c r="N70" s="42"/>
      <c r="O70" s="42"/>
      <c r="P70" s="42"/>
      <c r="Q70" s="53"/>
      <c r="R70" s="53"/>
      <c r="S70" s="53"/>
      <c r="T70" s="91">
        <f t="shared" si="5"/>
        <v>0</v>
      </c>
      <c r="U70" s="73"/>
      <c r="V70" s="73"/>
      <c r="W70" s="73"/>
      <c r="X70" s="73"/>
      <c r="Y70" s="98">
        <f t="shared" si="6"/>
        <v>0</v>
      </c>
      <c r="Z70" s="73"/>
      <c r="AA70" s="73"/>
      <c r="AB70" s="73"/>
      <c r="AC70" s="73"/>
      <c r="AD70" s="94">
        <f t="shared" si="7"/>
        <v>0</v>
      </c>
      <c r="AE70" s="73"/>
      <c r="AF70" s="42"/>
      <c r="AG70" s="42"/>
      <c r="AH70" s="75">
        <f t="shared" si="4"/>
        <v>104106</v>
      </c>
    </row>
    <row r="71" spans="1:35">
      <c r="A71" s="7" t="s">
        <v>80</v>
      </c>
      <c r="B71" s="8" t="s">
        <v>255</v>
      </c>
      <c r="C71" s="26" t="s">
        <v>181</v>
      </c>
      <c r="D71" s="74">
        <f>IF(ISBLANK(ORIGINAL!$D71), ,VID!D71)</f>
        <v>218132</v>
      </c>
      <c r="E71" s="74">
        <f>IF(ISBLANK(ORIGINAL!$D71), ,VID!E71)</f>
        <v>119441</v>
      </c>
      <c r="F71" s="74">
        <f>IF(ISBLANK(ORIGINAL!$D71), ,VID!F71)</f>
        <v>85251</v>
      </c>
      <c r="G71" s="74">
        <f>IF(ISBLANK(ORIGINAL!$D71), ,VID!G71)</f>
        <v>59403</v>
      </c>
      <c r="H71" s="74">
        <f>IF(ISBLANK(ORIGINAL!$D71), ,VID!H71)</f>
        <v>44918</v>
      </c>
      <c r="I71" s="58">
        <f>VLOOKUP($A71,ORIGINAL!$A$1:$AE$169,4,FALSE)+VLOOKUP($A71,ADJ!$A$1:$AS$168,4,FALSE)</f>
        <v>527145</v>
      </c>
      <c r="J71" s="42"/>
      <c r="K71" s="42"/>
      <c r="L71" s="42"/>
      <c r="M71" s="42"/>
      <c r="N71" s="42"/>
      <c r="O71" s="42"/>
      <c r="P71" s="42"/>
      <c r="Q71" s="53"/>
      <c r="R71" s="53"/>
      <c r="S71" s="53"/>
      <c r="T71" s="91">
        <f t="shared" si="5"/>
        <v>0</v>
      </c>
      <c r="U71" s="73"/>
      <c r="V71" s="73"/>
      <c r="W71" s="73"/>
      <c r="X71" s="73"/>
      <c r="Y71" s="98">
        <f t="shared" si="6"/>
        <v>0</v>
      </c>
      <c r="Z71" s="73"/>
      <c r="AA71" s="73"/>
      <c r="AB71" s="73"/>
      <c r="AC71" s="73"/>
      <c r="AD71" s="94">
        <f t="shared" si="7"/>
        <v>0</v>
      </c>
      <c r="AE71" s="73"/>
      <c r="AF71" s="42"/>
      <c r="AG71" s="42"/>
      <c r="AH71" s="75">
        <f t="shared" si="4"/>
        <v>1105875</v>
      </c>
    </row>
    <row r="72" spans="1:35">
      <c r="A72" s="7" t="s">
        <v>81</v>
      </c>
      <c r="B72" s="8" t="s">
        <v>256</v>
      </c>
      <c r="C72" s="29" t="s">
        <v>201</v>
      </c>
      <c r="D72" s="74">
        <f>IF(ISBLANK(ORIGINAL!$D72), ,VID!D72)</f>
        <v>1739978</v>
      </c>
      <c r="E72" s="74">
        <f>IF(ISBLANK(ORIGINAL!$D72), ,VID!E72)</f>
        <v>952749</v>
      </c>
      <c r="F72" s="74">
        <f>IF(ISBLANK(ORIGINAL!$D72), ,VID!F72)</f>
        <v>680020</v>
      </c>
      <c r="G72" s="74">
        <f>IF(ISBLANK(ORIGINAL!$D72), ,VID!G72)</f>
        <v>473839</v>
      </c>
      <c r="H72" s="74">
        <f>IF(ISBLANK(ORIGINAL!$D72), ,VID!H72)</f>
        <v>358300</v>
      </c>
      <c r="I72" s="58">
        <f>VLOOKUP($A72,ORIGINAL!$A$1:$AE$169,4,FALSE)+VLOOKUP($A72,ADJ!$A$1:$AS$168,4,FALSE)</f>
        <v>4204886</v>
      </c>
      <c r="J72" s="42"/>
      <c r="K72" s="42"/>
      <c r="L72" s="42"/>
      <c r="M72" s="42"/>
      <c r="N72" s="42"/>
      <c r="O72" s="42"/>
      <c r="P72" s="42"/>
      <c r="Q72" s="53"/>
      <c r="R72" s="53"/>
      <c r="S72" s="53"/>
      <c r="T72" s="91">
        <f t="shared" si="5"/>
        <v>0</v>
      </c>
      <c r="U72" s="73"/>
      <c r="V72" s="73"/>
      <c r="W72" s="73"/>
      <c r="X72" s="73"/>
      <c r="Y72" s="98">
        <f t="shared" si="6"/>
        <v>0</v>
      </c>
      <c r="Z72" s="73"/>
      <c r="AA72" s="73"/>
      <c r="AB72" s="73"/>
      <c r="AC72" s="73"/>
      <c r="AD72" s="94">
        <f t="shared" si="7"/>
        <v>0</v>
      </c>
      <c r="AE72" s="73"/>
      <c r="AF72" s="42"/>
      <c r="AG72" s="42"/>
      <c r="AH72" s="75">
        <f t="shared" si="4"/>
        <v>527145</v>
      </c>
    </row>
    <row r="73" spans="1:35">
      <c r="A73" s="7" t="s">
        <v>82</v>
      </c>
      <c r="B73" s="8" t="s">
        <v>257</v>
      </c>
      <c r="C73" s="34" t="s">
        <v>216</v>
      </c>
      <c r="D73" s="74">
        <f>IF(ISBLANK(ORIGINAL!$D73), ,VID!D73)</f>
        <v>171758</v>
      </c>
      <c r="E73" s="74">
        <f>IF(ISBLANK(ORIGINAL!$D73), ,VID!E73)</f>
        <v>94049</v>
      </c>
      <c r="F73" s="74">
        <f>IF(ISBLANK(ORIGINAL!$D73), ,VID!F73)</f>
        <v>67127</v>
      </c>
      <c r="G73" s="74">
        <f>IF(ISBLANK(ORIGINAL!$D73), ,VID!G73)</f>
        <v>46774</v>
      </c>
      <c r="H73" s="74">
        <f>IF(ISBLANK(ORIGINAL!$D73), ,VID!H73)</f>
        <v>35369</v>
      </c>
      <c r="I73" s="58">
        <f>VLOOKUP($A73,ORIGINAL!$A$1:$AE$169,4,FALSE)+VLOOKUP($A73,ADJ!$A$1:$AS$168,4,FALSE)</f>
        <v>415077</v>
      </c>
      <c r="J73" s="42"/>
      <c r="K73" s="42"/>
      <c r="L73" s="42"/>
      <c r="M73" s="42"/>
      <c r="N73" s="42"/>
      <c r="O73" s="42"/>
      <c r="P73" s="42"/>
      <c r="Q73" s="53"/>
      <c r="R73" s="53"/>
      <c r="S73" s="53"/>
      <c r="T73" s="91">
        <f t="shared" si="5"/>
        <v>0</v>
      </c>
      <c r="U73" s="73"/>
      <c r="V73" s="73"/>
      <c r="W73" s="73"/>
      <c r="X73" s="73"/>
      <c r="Y73" s="98">
        <f t="shared" si="6"/>
        <v>0</v>
      </c>
      <c r="Z73" s="73"/>
      <c r="AA73" s="73"/>
      <c r="AB73" s="73"/>
      <c r="AC73" s="73"/>
      <c r="AD73" s="94">
        <f t="shared" si="7"/>
        <v>0</v>
      </c>
      <c r="AE73" s="73"/>
      <c r="AF73" s="42"/>
      <c r="AG73" s="42"/>
      <c r="AH73" s="75">
        <f t="shared" si="4"/>
        <v>4204886</v>
      </c>
    </row>
    <row r="74" spans="1:35">
      <c r="A74" s="7" t="s">
        <v>83</v>
      </c>
      <c r="B74" s="8" t="s">
        <v>258</v>
      </c>
      <c r="C74" s="33" t="s">
        <v>190</v>
      </c>
      <c r="D74" s="74">
        <f>IF(ISBLANK(ORIGINAL!$D74), ,VID!D74)</f>
        <v>106118</v>
      </c>
      <c r="E74" s="74">
        <f>IF(ISBLANK(ORIGINAL!$D74), ,VID!E74)</f>
        <v>58106</v>
      </c>
      <c r="F74" s="74">
        <f>IF(ISBLANK(ORIGINAL!$D74), ,VID!F74)</f>
        <v>41473</v>
      </c>
      <c r="G74" s="74">
        <f>IF(ISBLANK(ORIGINAL!$D74), ,VID!G74)</f>
        <v>28899</v>
      </c>
      <c r="H74" s="74">
        <f>IF(ISBLANK(ORIGINAL!$D74), ,VID!H74)</f>
        <v>21852</v>
      </c>
      <c r="I74" s="58">
        <f>VLOOKUP($A74,ORIGINAL!$A$1:$AE$169,4,FALSE)+VLOOKUP($A74,ADJ!$A$1:$AS$168,4,FALSE)</f>
        <v>256448</v>
      </c>
      <c r="J74" s="42"/>
      <c r="K74" s="42"/>
      <c r="L74" s="42"/>
      <c r="M74" s="42"/>
      <c r="N74" s="42"/>
      <c r="O74" s="42"/>
      <c r="P74" s="42"/>
      <c r="Q74" s="53"/>
      <c r="R74" s="53"/>
      <c r="S74" s="53"/>
      <c r="T74" s="91">
        <f t="shared" si="5"/>
        <v>0</v>
      </c>
      <c r="U74" s="73"/>
      <c r="V74" s="73"/>
      <c r="W74" s="73"/>
      <c r="X74" s="73"/>
      <c r="Y74" s="98">
        <f t="shared" si="6"/>
        <v>0</v>
      </c>
      <c r="Z74" s="73"/>
      <c r="AA74" s="73"/>
      <c r="AB74" s="73"/>
      <c r="AC74" s="73"/>
      <c r="AD74" s="94">
        <f t="shared" si="7"/>
        <v>0</v>
      </c>
      <c r="AE74" s="73"/>
      <c r="AF74" s="42"/>
      <c r="AG74" s="42"/>
      <c r="AH74" s="75">
        <f t="shared" si="4"/>
        <v>415077</v>
      </c>
    </row>
    <row r="75" spans="1:35">
      <c r="A75" s="7" t="s">
        <v>84</v>
      </c>
      <c r="B75" s="8" t="s">
        <v>259</v>
      </c>
      <c r="C75" s="34" t="s">
        <v>216</v>
      </c>
      <c r="D75" s="74">
        <f>IF(ISBLANK(ORIGINAL!$D75), ,VID!D75)</f>
        <v>196395</v>
      </c>
      <c r="E75" s="74">
        <f>IF(ISBLANK(ORIGINAL!$D75), ,VID!E75)</f>
        <v>107539</v>
      </c>
      <c r="F75" s="74">
        <f>IF(ISBLANK(ORIGINAL!$D75), ,VID!F75)</f>
        <v>76755</v>
      </c>
      <c r="G75" s="74">
        <f>IF(ISBLANK(ORIGINAL!$D75), ,VID!G75)</f>
        <v>53483</v>
      </c>
      <c r="H75" s="74">
        <f>IF(ISBLANK(ORIGINAL!$D75), ,VID!H75)</f>
        <v>40442</v>
      </c>
      <c r="I75" s="58">
        <f>VLOOKUP($A75,ORIGINAL!$A$1:$AE$169,4,FALSE)+VLOOKUP($A75,ADJ!$A$1:$AS$168,4,FALSE)</f>
        <v>474614</v>
      </c>
      <c r="J75" s="42"/>
      <c r="K75" s="42"/>
      <c r="L75" s="42"/>
      <c r="M75" s="42"/>
      <c r="N75" s="42"/>
      <c r="O75" s="42"/>
      <c r="P75" s="42"/>
      <c r="Q75" s="53"/>
      <c r="R75" s="53"/>
      <c r="S75" s="53"/>
      <c r="T75" s="91">
        <f t="shared" si="5"/>
        <v>0</v>
      </c>
      <c r="U75" s="73"/>
      <c r="V75" s="73"/>
      <c r="W75" s="73"/>
      <c r="X75" s="73"/>
      <c r="Y75" s="98">
        <f t="shared" si="6"/>
        <v>0</v>
      </c>
      <c r="Z75" s="73"/>
      <c r="AA75" s="73"/>
      <c r="AB75" s="73"/>
      <c r="AC75" s="73"/>
      <c r="AD75" s="94">
        <f t="shared" si="7"/>
        <v>0</v>
      </c>
      <c r="AE75" s="73"/>
      <c r="AF75" s="42"/>
      <c r="AG75" s="42"/>
      <c r="AH75" s="75">
        <f t="shared" si="4"/>
        <v>256448</v>
      </c>
    </row>
    <row r="76" spans="1:35">
      <c r="A76" s="7" t="s">
        <v>85</v>
      </c>
      <c r="B76" s="8" t="s">
        <v>260</v>
      </c>
      <c r="C76" s="26" t="s">
        <v>181</v>
      </c>
      <c r="D76" s="74">
        <f>IF(ISBLANK(ORIGINAL!$D76), ,VID!D76)</f>
        <v>238286</v>
      </c>
      <c r="E76" s="74">
        <f>IF(ISBLANK(ORIGINAL!$D76), ,VID!E76)</f>
        <v>130477</v>
      </c>
      <c r="F76" s="74">
        <f>IF(ISBLANK(ORIGINAL!$D76), ,VID!F76)</f>
        <v>93127</v>
      </c>
      <c r="G76" s="74">
        <f>IF(ISBLANK(ORIGINAL!$D76), ,VID!G76)</f>
        <v>64892</v>
      </c>
      <c r="H76" s="74">
        <f>IF(ISBLANK(ORIGINAL!$D76), ,VID!H76)</f>
        <v>49068</v>
      </c>
      <c r="I76" s="58">
        <f>VLOOKUP($A76,ORIGINAL!$A$1:$AE$169,4,FALSE)+VLOOKUP($A76,ADJ!$A$1:$AS$168,4,FALSE)</f>
        <v>575850</v>
      </c>
      <c r="J76" s="42"/>
      <c r="K76" s="42"/>
      <c r="L76" s="42"/>
      <c r="M76" s="42"/>
      <c r="N76" s="42"/>
      <c r="O76" s="42"/>
      <c r="P76" s="42"/>
      <c r="Q76" s="53"/>
      <c r="R76" s="53"/>
      <c r="S76" s="53"/>
      <c r="T76" s="91">
        <f t="shared" si="5"/>
        <v>0</v>
      </c>
      <c r="U76" s="73"/>
      <c r="V76" s="73"/>
      <c r="W76" s="73"/>
      <c r="X76" s="73"/>
      <c r="Y76" s="98">
        <f t="shared" si="6"/>
        <v>0</v>
      </c>
      <c r="Z76" s="73"/>
      <c r="AA76" s="73"/>
      <c r="AB76" s="73"/>
      <c r="AC76" s="73"/>
      <c r="AD76" s="94">
        <f t="shared" si="7"/>
        <v>0</v>
      </c>
      <c r="AE76" s="73"/>
      <c r="AF76" s="42"/>
      <c r="AG76" s="42"/>
      <c r="AH76" s="75">
        <f t="shared" si="4"/>
        <v>474614</v>
      </c>
    </row>
    <row r="77" spans="1:35">
      <c r="A77" s="7" t="s">
        <v>86</v>
      </c>
      <c r="B77" s="8" t="s">
        <v>261</v>
      </c>
      <c r="C77" s="27" t="s">
        <v>185</v>
      </c>
      <c r="D77" s="74">
        <f>IF(ISBLANK(ORIGINAL!$D77), ,VID!D77)</f>
        <v>88535</v>
      </c>
      <c r="E77" s="74">
        <f>IF(ISBLANK(ORIGINAL!$D77), ,VID!E77)</f>
        <v>48479</v>
      </c>
      <c r="F77" s="74">
        <f>IF(ISBLANK(ORIGINAL!$D77), ,VID!F77)</f>
        <v>34602</v>
      </c>
      <c r="G77" s="74">
        <f>IF(ISBLANK(ORIGINAL!$D77), ,VID!G77)</f>
        <v>24110</v>
      </c>
      <c r="H77" s="74">
        <f>IF(ISBLANK(ORIGINAL!$D77), ,VID!H77)</f>
        <v>18231</v>
      </c>
      <c r="I77" s="58">
        <f>VLOOKUP($A77,ORIGINAL!$A$1:$AE$169,4,FALSE)+VLOOKUP($A77,ADJ!$A$1:$AS$168,4,FALSE)</f>
        <v>213957</v>
      </c>
      <c r="J77" s="42"/>
      <c r="K77" s="42"/>
      <c r="L77" s="42"/>
      <c r="M77" s="42"/>
      <c r="N77" s="42"/>
      <c r="O77" s="42"/>
      <c r="P77" s="42"/>
      <c r="Q77" s="53"/>
      <c r="R77" s="53"/>
      <c r="S77" s="53"/>
      <c r="T77" s="91">
        <f t="shared" si="5"/>
        <v>0</v>
      </c>
      <c r="U77" s="73"/>
      <c r="V77" s="73"/>
      <c r="W77" s="73"/>
      <c r="X77" s="73"/>
      <c r="Y77" s="98">
        <f t="shared" si="6"/>
        <v>0</v>
      </c>
      <c r="Z77" s="73"/>
      <c r="AA77" s="73"/>
      <c r="AB77" s="73"/>
      <c r="AC77" s="73"/>
      <c r="AD77" s="94">
        <f t="shared" si="7"/>
        <v>0</v>
      </c>
      <c r="AE77" s="73"/>
      <c r="AF77" s="42"/>
      <c r="AG77" s="42"/>
      <c r="AH77" s="75">
        <f t="shared" si="4"/>
        <v>575850</v>
      </c>
    </row>
    <row r="78" spans="1:35">
      <c r="A78" s="24" t="s">
        <v>87</v>
      </c>
      <c r="B78" s="8" t="s">
        <v>262</v>
      </c>
      <c r="C78" s="32" t="s">
        <v>183</v>
      </c>
      <c r="D78" s="74">
        <f>IF(ISBLANK(ORIGINAL!$D78), ,VID!D78)</f>
        <v>192368</v>
      </c>
      <c r="E78" s="74">
        <f>IF(ISBLANK(ORIGINAL!$D78), ,VID!E78)</f>
        <v>105334</v>
      </c>
      <c r="F78" s="74">
        <f>IF(ISBLANK(ORIGINAL!$D78), ,VID!F78)</f>
        <v>75181</v>
      </c>
      <c r="G78" s="74">
        <f>IF(ISBLANK(ORIGINAL!$D78), ,VID!G78)</f>
        <v>52387</v>
      </c>
      <c r="H78" s="74">
        <f>IF(ISBLANK(ORIGINAL!$D78), ,VID!H78)</f>
        <v>39613</v>
      </c>
      <c r="I78" s="58">
        <f>VLOOKUP($A78,ORIGINAL!$A$1:$AE$169,4,FALSE)+VLOOKUP($A78,ADJ!$A$1:$AS$168,4,FALSE)</f>
        <v>464883</v>
      </c>
      <c r="J78" s="42"/>
      <c r="K78" s="42"/>
      <c r="L78" s="42"/>
      <c r="M78" s="42"/>
      <c r="N78" s="42"/>
      <c r="O78" s="42"/>
      <c r="P78" s="42"/>
      <c r="Q78" s="53"/>
      <c r="R78" s="53"/>
      <c r="S78" s="53"/>
      <c r="T78" s="91">
        <f t="shared" si="5"/>
        <v>0</v>
      </c>
      <c r="U78" s="73"/>
      <c r="V78" s="73"/>
      <c r="W78" s="73"/>
      <c r="X78" s="73"/>
      <c r="Y78" s="98">
        <f t="shared" si="6"/>
        <v>0</v>
      </c>
      <c r="Z78" s="73"/>
      <c r="AA78" s="73"/>
      <c r="AB78" s="73"/>
      <c r="AC78" s="73"/>
      <c r="AD78" s="94">
        <f t="shared" si="7"/>
        <v>0</v>
      </c>
      <c r="AE78" s="73"/>
      <c r="AF78" s="42"/>
      <c r="AG78" s="42"/>
      <c r="AH78" s="75">
        <f t="shared" si="4"/>
        <v>213957</v>
      </c>
    </row>
    <row r="79" spans="1:35" ht="15.75">
      <c r="A79" s="7" t="s">
        <v>88</v>
      </c>
      <c r="B79" s="8" t="s">
        <v>263</v>
      </c>
      <c r="C79" s="26" t="s">
        <v>181</v>
      </c>
      <c r="D79" s="74">
        <f>IF(ISBLANK(ORIGINAL!$D79), ,VID!D79)</f>
        <v>313330</v>
      </c>
      <c r="E79" s="74">
        <f>IF(ISBLANK(ORIGINAL!$D79), ,VID!E79)</f>
        <v>171568</v>
      </c>
      <c r="F79" s="74">
        <f>IF(ISBLANK(ORIGINAL!$D79), ,VID!F79)</f>
        <v>122456</v>
      </c>
      <c r="G79" s="74">
        <f>IF(ISBLANK(ORIGINAL!$D79), ,VID!G79)</f>
        <v>85328</v>
      </c>
      <c r="H79" s="74">
        <f>IF(ISBLANK(ORIGINAL!$D79), ,VID!H79)</f>
        <v>64522</v>
      </c>
      <c r="I79" s="58">
        <f>VLOOKUP($A79,ORIGINAL!$A$1:$AE$169,4,FALSE)+VLOOKUP($A79,ADJ!$A$1:$AS$168,4,FALSE)</f>
        <v>757204</v>
      </c>
      <c r="J79" s="42"/>
      <c r="K79" s="42"/>
      <c r="L79" s="42"/>
      <c r="M79" s="42"/>
      <c r="N79" s="42"/>
      <c r="O79" s="42"/>
      <c r="P79" s="42"/>
      <c r="Q79" s="53"/>
      <c r="R79" s="53"/>
      <c r="S79" s="53"/>
      <c r="T79" s="91">
        <f t="shared" si="5"/>
        <v>0</v>
      </c>
      <c r="U79" s="73"/>
      <c r="V79" s="73"/>
      <c r="W79" s="73"/>
      <c r="X79" s="73"/>
      <c r="Y79" s="98">
        <f t="shared" si="6"/>
        <v>0</v>
      </c>
      <c r="Z79" s="73"/>
      <c r="AA79" s="73"/>
      <c r="AB79" s="73"/>
      <c r="AC79" s="73"/>
      <c r="AD79" s="94">
        <f t="shared" si="7"/>
        <v>0</v>
      </c>
      <c r="AE79" s="73"/>
      <c r="AF79" s="42"/>
      <c r="AG79" s="42"/>
      <c r="AH79" s="75">
        <f t="shared" si="4"/>
        <v>464883</v>
      </c>
      <c r="AI79" s="22"/>
    </row>
    <row r="80" spans="1:35" ht="15.75">
      <c r="A80" s="7" t="s">
        <v>89</v>
      </c>
      <c r="B80" s="8" t="s">
        <v>264</v>
      </c>
      <c r="C80" s="33" t="s">
        <v>190</v>
      </c>
      <c r="D80" s="74">
        <f>IF(ISBLANK(ORIGINAL!$D80), ,VID!D80)</f>
        <v>121760</v>
      </c>
      <c r="E80" s="74">
        <f>IF(ISBLANK(ORIGINAL!$D80), ,VID!E80)</f>
        <v>66672</v>
      </c>
      <c r="F80" s="74">
        <f>IF(ISBLANK(ORIGINAL!$D80), ,VID!F80)</f>
        <v>47586</v>
      </c>
      <c r="G80" s="74">
        <f>IF(ISBLANK(ORIGINAL!$D80), ,VID!G80)</f>
        <v>33158</v>
      </c>
      <c r="H80" s="74">
        <f>IF(ISBLANK(ORIGINAL!$D80), ,VID!H80)</f>
        <v>25073</v>
      </c>
      <c r="I80" s="58">
        <f>VLOOKUP($A80,ORIGINAL!$A$1:$AE$169,4,FALSE)+VLOOKUP($A80,ADJ!$A$1:$AS$168,4,FALSE)</f>
        <v>294249</v>
      </c>
      <c r="J80" s="42"/>
      <c r="K80" s="42"/>
      <c r="L80" s="42"/>
      <c r="M80" s="42"/>
      <c r="N80" s="42"/>
      <c r="O80" s="42"/>
      <c r="P80" s="42"/>
      <c r="Q80" s="53"/>
      <c r="R80" s="53"/>
      <c r="S80" s="53"/>
      <c r="T80" s="91">
        <f t="shared" si="5"/>
        <v>0</v>
      </c>
      <c r="U80" s="73"/>
      <c r="V80" s="73"/>
      <c r="W80" s="73"/>
      <c r="X80" s="73"/>
      <c r="Y80" s="98">
        <f t="shared" si="6"/>
        <v>0</v>
      </c>
      <c r="Z80" s="73"/>
      <c r="AA80" s="73"/>
      <c r="AB80" s="73"/>
      <c r="AC80" s="73"/>
      <c r="AD80" s="94">
        <f t="shared" si="7"/>
        <v>0</v>
      </c>
      <c r="AE80" s="73"/>
      <c r="AF80" s="42"/>
      <c r="AG80" s="42"/>
      <c r="AH80" s="75">
        <f t="shared" si="4"/>
        <v>757204</v>
      </c>
      <c r="AI80" s="22"/>
    </row>
    <row r="81" spans="1:35" ht="15.75">
      <c r="A81" s="7" t="s">
        <v>90</v>
      </c>
      <c r="B81" s="8" t="s">
        <v>265</v>
      </c>
      <c r="C81" s="27" t="s">
        <v>185</v>
      </c>
      <c r="D81" s="74">
        <f>IF(ISBLANK(ORIGINAL!$D81), ,VID!D81)</f>
        <v>246376</v>
      </c>
      <c r="E81" s="74">
        <f>IF(ISBLANK(ORIGINAL!$D81), ,VID!E81)</f>
        <v>134907</v>
      </c>
      <c r="F81" s="74">
        <f>IF(ISBLANK(ORIGINAL!$D81), ,VID!F81)</f>
        <v>96289</v>
      </c>
      <c r="G81" s="74">
        <f>IF(ISBLANK(ORIGINAL!$D81), ,VID!G81)</f>
        <v>67094</v>
      </c>
      <c r="H81" s="74">
        <f>IF(ISBLANK(ORIGINAL!$D81), ,VID!H81)</f>
        <v>50734</v>
      </c>
      <c r="I81" s="58">
        <f>VLOOKUP($A81,ORIGINAL!$A$1:$AE$169,4,FALSE)+VLOOKUP($A81,ADJ!$A$1:$AS$168,4,FALSE)</f>
        <v>595400</v>
      </c>
      <c r="J81" s="42"/>
      <c r="K81" s="42"/>
      <c r="L81" s="42"/>
      <c r="M81" s="42"/>
      <c r="N81" s="42"/>
      <c r="O81" s="42"/>
      <c r="P81" s="42"/>
      <c r="Q81" s="53"/>
      <c r="R81" s="53"/>
      <c r="S81" s="53"/>
      <c r="T81" s="91">
        <f t="shared" si="5"/>
        <v>0</v>
      </c>
      <c r="U81" s="73"/>
      <c r="V81" s="73"/>
      <c r="W81" s="73"/>
      <c r="X81" s="73"/>
      <c r="Y81" s="98">
        <f t="shared" si="6"/>
        <v>0</v>
      </c>
      <c r="Z81" s="73"/>
      <c r="AA81" s="73"/>
      <c r="AB81" s="73"/>
      <c r="AC81" s="73"/>
      <c r="AD81" s="94">
        <f t="shared" si="7"/>
        <v>0</v>
      </c>
      <c r="AE81" s="73"/>
      <c r="AF81" s="42"/>
      <c r="AG81" s="42"/>
      <c r="AH81" s="75">
        <f t="shared" si="4"/>
        <v>294249</v>
      </c>
      <c r="AI81" s="22"/>
    </row>
    <row r="82" spans="1:35" ht="15.75">
      <c r="A82" s="7" t="s">
        <v>91</v>
      </c>
      <c r="B82" s="8" t="s">
        <v>266</v>
      </c>
      <c r="C82" s="27" t="s">
        <v>185</v>
      </c>
      <c r="D82" s="74">
        <f>IF(ISBLANK(ORIGINAL!$D82), ,VID!D82)</f>
        <v>704949</v>
      </c>
      <c r="E82" s="74">
        <f>IF(ISBLANK(ORIGINAL!$D82), ,VID!E82)</f>
        <v>386005</v>
      </c>
      <c r="F82" s="74">
        <f>IF(ISBLANK(ORIGINAL!$D82), ,VID!F82)</f>
        <v>275509</v>
      </c>
      <c r="G82" s="74">
        <f>IF(ISBLANK(ORIGINAL!$D82), ,VID!G82)</f>
        <v>191975</v>
      </c>
      <c r="H82" s="74">
        <f>IF(ISBLANK(ORIGINAL!$D82), ,VID!H82)</f>
        <v>145165</v>
      </c>
      <c r="I82" s="58">
        <f>VLOOKUP($A82,ORIGINAL!$A$1:$AE$169,4,FALSE)+VLOOKUP($A82,ADJ!$A$1:$AS$168,4,FALSE)</f>
        <v>1703603</v>
      </c>
      <c r="J82" s="42"/>
      <c r="K82" s="42"/>
      <c r="L82" s="42"/>
      <c r="M82" s="42"/>
      <c r="N82" s="42"/>
      <c r="O82" s="42"/>
      <c r="P82" s="42"/>
      <c r="Q82" s="53"/>
      <c r="R82" s="53"/>
      <c r="S82" s="53"/>
      <c r="T82" s="91">
        <f t="shared" si="5"/>
        <v>0</v>
      </c>
      <c r="U82" s="73"/>
      <c r="V82" s="73"/>
      <c r="W82" s="73"/>
      <c r="X82" s="73"/>
      <c r="Y82" s="98">
        <f t="shared" si="6"/>
        <v>0</v>
      </c>
      <c r="Z82" s="73"/>
      <c r="AA82" s="73"/>
      <c r="AB82" s="73"/>
      <c r="AC82" s="73"/>
      <c r="AD82" s="94">
        <f t="shared" si="7"/>
        <v>0</v>
      </c>
      <c r="AE82" s="73"/>
      <c r="AF82" s="42"/>
      <c r="AG82" s="42"/>
      <c r="AH82" s="75">
        <f t="shared" si="4"/>
        <v>595400</v>
      </c>
      <c r="AI82" s="22"/>
    </row>
    <row r="83" spans="1:35" ht="15.75">
      <c r="A83" s="7" t="s">
        <v>92</v>
      </c>
      <c r="B83" s="8" t="s">
        <v>267</v>
      </c>
      <c r="C83" s="29" t="s">
        <v>201</v>
      </c>
      <c r="D83" s="74">
        <f>IF(ISBLANK(ORIGINAL!$D83), ,VID!D83)</f>
        <v>282183</v>
      </c>
      <c r="E83" s="74">
        <f>IF(ISBLANK(ORIGINAL!$D83), ,VID!E83)</f>
        <v>154513</v>
      </c>
      <c r="F83" s="74">
        <f>IF(ISBLANK(ORIGINAL!$D83), ,VID!F83)</f>
        <v>110283</v>
      </c>
      <c r="G83" s="74">
        <f>IF(ISBLANK(ORIGINAL!$D83), ,VID!G83)</f>
        <v>76846</v>
      </c>
      <c r="H83" s="74">
        <f>IF(ISBLANK(ORIGINAL!$D83), ,VID!H83)</f>
        <v>58108</v>
      </c>
      <c r="I83" s="58">
        <f>VLOOKUP($A83,ORIGINAL!$A$1:$AE$169,4,FALSE)+VLOOKUP($A83,ADJ!$A$1:$AS$168,4,FALSE)</f>
        <v>681933</v>
      </c>
      <c r="J83" s="42"/>
      <c r="K83" s="42"/>
      <c r="L83" s="42"/>
      <c r="M83" s="42"/>
      <c r="N83" s="42"/>
      <c r="O83" s="42"/>
      <c r="P83" s="42"/>
      <c r="Q83" s="53"/>
      <c r="R83" s="53"/>
      <c r="S83" s="53"/>
      <c r="T83" s="91">
        <f t="shared" si="5"/>
        <v>0</v>
      </c>
      <c r="U83" s="73"/>
      <c r="V83" s="73"/>
      <c r="W83" s="73"/>
      <c r="X83" s="73"/>
      <c r="Y83" s="98">
        <f t="shared" si="6"/>
        <v>0</v>
      </c>
      <c r="Z83" s="73"/>
      <c r="AA83" s="73"/>
      <c r="AB83" s="73"/>
      <c r="AC83" s="73"/>
      <c r="AD83" s="94">
        <f t="shared" si="7"/>
        <v>0</v>
      </c>
      <c r="AE83" s="73"/>
      <c r="AF83" s="42"/>
      <c r="AG83" s="42"/>
      <c r="AH83" s="75">
        <f t="shared" si="4"/>
        <v>1703603</v>
      </c>
      <c r="AI83" s="22"/>
    </row>
    <row r="84" spans="1:35" ht="15.75">
      <c r="A84" s="7" t="s">
        <v>93</v>
      </c>
      <c r="B84" s="8" t="s">
        <v>268</v>
      </c>
      <c r="C84" s="34" t="s">
        <v>216</v>
      </c>
      <c r="D84" s="74">
        <f>IF(ISBLANK(ORIGINAL!$D84), ,VID!D84)</f>
        <v>429584</v>
      </c>
      <c r="E84" s="74">
        <f>IF(ISBLANK(ORIGINAL!$D84), ,VID!E84)</f>
        <v>235224</v>
      </c>
      <c r="F84" s="74">
        <f>IF(ISBLANK(ORIGINAL!$D84), ,VID!F84)</f>
        <v>167890</v>
      </c>
      <c r="G84" s="74">
        <f>IF(ISBLANK(ORIGINAL!$D84), ,VID!G84)</f>
        <v>116989</v>
      </c>
      <c r="H84" s="74">
        <f>IF(ISBLANK(ORIGINAL!$D84), ,VID!H84)</f>
        <v>88460</v>
      </c>
      <c r="I84" s="58">
        <f>VLOOKUP($A84,ORIGINAL!$A$1:$AE$169,4,FALSE)+VLOOKUP($A84,ADJ!$A$1:$AS$168,4,FALSE)</f>
        <v>1038147</v>
      </c>
      <c r="J84" s="42"/>
      <c r="K84" s="42"/>
      <c r="L84" s="42"/>
      <c r="M84" s="42"/>
      <c r="N84" s="42"/>
      <c r="O84" s="42"/>
      <c r="P84" s="42"/>
      <c r="Q84" s="53"/>
      <c r="R84" s="53"/>
      <c r="S84" s="53"/>
      <c r="T84" s="91">
        <f t="shared" si="5"/>
        <v>0</v>
      </c>
      <c r="U84" s="73"/>
      <c r="V84" s="73"/>
      <c r="W84" s="73"/>
      <c r="X84" s="73"/>
      <c r="Y84" s="98">
        <f t="shared" si="6"/>
        <v>0</v>
      </c>
      <c r="Z84" s="73"/>
      <c r="AA84" s="73"/>
      <c r="AB84" s="73"/>
      <c r="AC84" s="73"/>
      <c r="AD84" s="94">
        <f t="shared" si="7"/>
        <v>0</v>
      </c>
      <c r="AE84" s="73"/>
      <c r="AF84" s="42"/>
      <c r="AG84" s="42"/>
      <c r="AH84" s="75">
        <f t="shared" si="4"/>
        <v>681933</v>
      </c>
      <c r="AI84" s="22"/>
    </row>
    <row r="85" spans="1:35" ht="15.75">
      <c r="A85" s="7" t="s">
        <v>94</v>
      </c>
      <c r="B85" s="8" t="s">
        <v>269</v>
      </c>
      <c r="C85" s="32" t="s">
        <v>183</v>
      </c>
      <c r="D85" s="74">
        <f>IF(ISBLANK(ORIGINAL!$D85), ,VID!D85)</f>
        <v>102756</v>
      </c>
      <c r="E85" s="74">
        <f>IF(ISBLANK(ORIGINAL!$D85), ,VID!E85)</f>
        <v>56265</v>
      </c>
      <c r="F85" s="74">
        <f>IF(ISBLANK(ORIGINAL!$D85), ,VID!F85)</f>
        <v>40159</v>
      </c>
      <c r="G85" s="74">
        <f>IF(ISBLANK(ORIGINAL!$D85), ,VID!G85)</f>
        <v>27983</v>
      </c>
      <c r="H85" s="74">
        <f>IF(ISBLANK(ORIGINAL!$D85), ,VID!H85)</f>
        <v>21160</v>
      </c>
      <c r="I85" s="58">
        <f>VLOOKUP($A85,ORIGINAL!$A$1:$AE$169,4,FALSE)+VLOOKUP($A85,ADJ!$A$1:$AS$168,4,FALSE)</f>
        <v>248323</v>
      </c>
      <c r="J85" s="42"/>
      <c r="K85" s="42"/>
      <c r="L85" s="42"/>
      <c r="M85" s="42"/>
      <c r="N85" s="42"/>
      <c r="O85" s="42"/>
      <c r="P85" s="42"/>
      <c r="Q85" s="53"/>
      <c r="R85" s="53"/>
      <c r="S85" s="53"/>
      <c r="T85" s="91">
        <f t="shared" si="5"/>
        <v>0</v>
      </c>
      <c r="U85" s="73"/>
      <c r="V85" s="73"/>
      <c r="W85" s="73"/>
      <c r="X85" s="73"/>
      <c r="Y85" s="98">
        <f t="shared" si="6"/>
        <v>0</v>
      </c>
      <c r="Z85" s="73"/>
      <c r="AA85" s="73"/>
      <c r="AB85" s="73"/>
      <c r="AC85" s="73"/>
      <c r="AD85" s="94">
        <f t="shared" si="7"/>
        <v>0</v>
      </c>
      <c r="AE85" s="73"/>
      <c r="AF85" s="42"/>
      <c r="AG85" s="42"/>
      <c r="AH85" s="75">
        <f t="shared" si="4"/>
        <v>1038147</v>
      </c>
      <c r="AI85" s="22"/>
    </row>
    <row r="86" spans="1:35" ht="15.75">
      <c r="A86" s="7" t="s">
        <v>95</v>
      </c>
      <c r="B86" s="8" t="s">
        <v>270</v>
      </c>
      <c r="C86" s="28" t="s">
        <v>187</v>
      </c>
      <c r="D86" s="74">
        <f>IF(ISBLANK(ORIGINAL!$D86), ,VID!D86)</f>
        <v>250440</v>
      </c>
      <c r="E86" s="74">
        <f>IF(ISBLANK(ORIGINAL!$D86), ,VID!E86)</f>
        <v>137132</v>
      </c>
      <c r="F86" s="74">
        <f>IF(ISBLANK(ORIGINAL!$D86), ,VID!F86)</f>
        <v>97877</v>
      </c>
      <c r="G86" s="74">
        <f>IF(ISBLANK(ORIGINAL!$D86), ,VID!G86)</f>
        <v>68202</v>
      </c>
      <c r="H86" s="74">
        <f>IF(ISBLANK(ORIGINAL!$D86), ,VID!H86)</f>
        <v>51571</v>
      </c>
      <c r="I86" s="58">
        <f>VLOOKUP($A86,ORIGINAL!$A$1:$AE$169,4,FALSE)+VLOOKUP($A86,ADJ!$A$1:$AS$168,4,FALSE)</f>
        <v>605222</v>
      </c>
      <c r="J86" s="42"/>
      <c r="K86" s="42"/>
      <c r="L86" s="42"/>
      <c r="M86" s="42"/>
      <c r="N86" s="42"/>
      <c r="O86" s="42"/>
      <c r="P86" s="42"/>
      <c r="Q86" s="53"/>
      <c r="R86" s="53"/>
      <c r="S86" s="53"/>
      <c r="T86" s="91">
        <f t="shared" si="5"/>
        <v>0</v>
      </c>
      <c r="U86" s="73"/>
      <c r="V86" s="73"/>
      <c r="W86" s="73"/>
      <c r="X86" s="73"/>
      <c r="Y86" s="98">
        <f t="shared" si="6"/>
        <v>0</v>
      </c>
      <c r="Z86" s="73"/>
      <c r="AA86" s="73"/>
      <c r="AB86" s="73"/>
      <c r="AC86" s="73"/>
      <c r="AD86" s="94">
        <f t="shared" si="7"/>
        <v>0</v>
      </c>
      <c r="AE86" s="73"/>
      <c r="AF86" s="42"/>
      <c r="AG86" s="42"/>
      <c r="AH86" s="75">
        <f t="shared" si="4"/>
        <v>248323</v>
      </c>
      <c r="AI86" s="22"/>
    </row>
    <row r="87" spans="1:35" ht="15.75">
      <c r="A87" s="7" t="s">
        <v>96</v>
      </c>
      <c r="B87" s="8" t="s">
        <v>271</v>
      </c>
      <c r="C87" s="34" t="s">
        <v>216</v>
      </c>
      <c r="D87" s="74">
        <f>IF(ISBLANK(ORIGINAL!$D87), ,VID!D87)</f>
        <v>306208</v>
      </c>
      <c r="E87" s="74">
        <f>IF(ISBLANK(ORIGINAL!$D87), ,VID!E87)</f>
        <v>167668</v>
      </c>
      <c r="F87" s="74">
        <f>IF(ISBLANK(ORIGINAL!$D87), ,VID!F87)</f>
        <v>119672</v>
      </c>
      <c r="G87" s="74">
        <f>IF(ISBLANK(ORIGINAL!$D87), ,VID!G87)</f>
        <v>83388</v>
      </c>
      <c r="H87" s="74">
        <f>IF(ISBLANK(ORIGINAL!$D87), ,VID!H87)</f>
        <v>63056</v>
      </c>
      <c r="I87" s="58">
        <f>VLOOKUP($A87,ORIGINAL!$A$1:$AE$169,4,FALSE)+VLOOKUP($A87,ADJ!$A$1:$AS$168,4,FALSE)</f>
        <v>739992</v>
      </c>
      <c r="J87" s="42"/>
      <c r="K87" s="42"/>
      <c r="L87" s="42"/>
      <c r="M87" s="42"/>
      <c r="N87" s="42"/>
      <c r="O87" s="42"/>
      <c r="P87" s="42"/>
      <c r="Q87" s="53"/>
      <c r="R87" s="53"/>
      <c r="S87" s="53"/>
      <c r="T87" s="91">
        <f t="shared" si="5"/>
        <v>0</v>
      </c>
      <c r="U87" s="73"/>
      <c r="V87" s="73"/>
      <c r="W87" s="73"/>
      <c r="X87" s="73"/>
      <c r="Y87" s="98">
        <f t="shared" si="6"/>
        <v>0</v>
      </c>
      <c r="Z87" s="73"/>
      <c r="AA87" s="73"/>
      <c r="AB87" s="73"/>
      <c r="AC87" s="73"/>
      <c r="AD87" s="94">
        <f t="shared" si="7"/>
        <v>0</v>
      </c>
      <c r="AE87" s="73"/>
      <c r="AF87" s="42"/>
      <c r="AG87" s="42"/>
      <c r="AH87" s="75">
        <f t="shared" si="4"/>
        <v>605222</v>
      </c>
      <c r="AI87" s="22"/>
    </row>
    <row r="88" spans="1:35" ht="15.75">
      <c r="A88" s="7" t="s">
        <v>97</v>
      </c>
      <c r="B88" s="8" t="s">
        <v>272</v>
      </c>
      <c r="C88" s="28" t="s">
        <v>187</v>
      </c>
      <c r="D88" s="74">
        <f>IF(ISBLANK(ORIGINAL!$D88), ,VID!D88)</f>
        <v>122866</v>
      </c>
      <c r="E88" s="74">
        <f>IF(ISBLANK(ORIGINAL!$D88), ,VID!E88)</f>
        <v>67277</v>
      </c>
      <c r="F88" s="74">
        <f>IF(ISBLANK(ORIGINAL!$D88), ,VID!F88)</f>
        <v>48019</v>
      </c>
      <c r="G88" s="74">
        <f>IF(ISBLANK(ORIGINAL!$D88), ,VID!G88)</f>
        <v>33459</v>
      </c>
      <c r="H88" s="74">
        <f>IF(ISBLANK(ORIGINAL!$D88), ,VID!H88)</f>
        <v>25301</v>
      </c>
      <c r="I88" s="58">
        <f>VLOOKUP($A88,ORIGINAL!$A$1:$AE$169,4,FALSE)+VLOOKUP($A88,ADJ!$A$1:$AS$168,4,FALSE)</f>
        <v>296922</v>
      </c>
      <c r="J88" s="42"/>
      <c r="K88" s="42"/>
      <c r="L88" s="42"/>
      <c r="M88" s="42"/>
      <c r="N88" s="42"/>
      <c r="O88" s="42"/>
      <c r="P88" s="42"/>
      <c r="Q88" s="53"/>
      <c r="R88" s="53"/>
      <c r="S88" s="53"/>
      <c r="T88" s="91">
        <f t="shared" si="5"/>
        <v>0</v>
      </c>
      <c r="U88" s="73"/>
      <c r="V88" s="73"/>
      <c r="W88" s="73"/>
      <c r="X88" s="73"/>
      <c r="Y88" s="98">
        <f t="shared" si="6"/>
        <v>0</v>
      </c>
      <c r="Z88" s="73"/>
      <c r="AA88" s="73"/>
      <c r="AB88" s="73"/>
      <c r="AC88" s="73"/>
      <c r="AD88" s="94">
        <f t="shared" si="7"/>
        <v>0</v>
      </c>
      <c r="AE88" s="73"/>
      <c r="AF88" s="42"/>
      <c r="AG88" s="42"/>
      <c r="AH88" s="75">
        <f t="shared" si="4"/>
        <v>739992</v>
      </c>
      <c r="AI88" s="22"/>
    </row>
    <row r="89" spans="1:35" ht="15.75">
      <c r="A89" s="7" t="s">
        <v>98</v>
      </c>
      <c r="B89" s="8" t="s">
        <v>273</v>
      </c>
      <c r="C89" s="28" t="s">
        <v>187</v>
      </c>
      <c r="D89" s="74">
        <f>IF(ISBLANK(ORIGINAL!$D89), ,VID!D89)</f>
        <v>200702</v>
      </c>
      <c r="E89" s="74">
        <f>IF(ISBLANK(ORIGINAL!$D89), ,VID!E89)</f>
        <v>109897</v>
      </c>
      <c r="F89" s="74">
        <f>IF(ISBLANK(ORIGINAL!$D89), ,VID!F89)</f>
        <v>78439</v>
      </c>
      <c r="G89" s="74">
        <f>IF(ISBLANK(ORIGINAL!$D89), ,VID!G89)</f>
        <v>54656</v>
      </c>
      <c r="H89" s="74">
        <f>IF(ISBLANK(ORIGINAL!$D89), ,VID!H89)</f>
        <v>41329</v>
      </c>
      <c r="I89" s="58">
        <f>VLOOKUP($A89,ORIGINAL!$A$1:$AE$169,4,FALSE)+VLOOKUP($A89,ADJ!$A$1:$AS$168,4,FALSE)</f>
        <v>485023</v>
      </c>
      <c r="J89" s="42"/>
      <c r="K89" s="42"/>
      <c r="L89" s="42"/>
      <c r="M89" s="42"/>
      <c r="N89" s="42"/>
      <c r="O89" s="42"/>
      <c r="P89" s="42"/>
      <c r="Q89" s="53"/>
      <c r="R89" s="53"/>
      <c r="S89" s="53"/>
      <c r="T89" s="91">
        <f t="shared" si="5"/>
        <v>0</v>
      </c>
      <c r="U89" s="73"/>
      <c r="V89" s="73"/>
      <c r="W89" s="73"/>
      <c r="X89" s="73"/>
      <c r="Y89" s="98">
        <f t="shared" si="6"/>
        <v>0</v>
      </c>
      <c r="Z89" s="73"/>
      <c r="AA89" s="73"/>
      <c r="AB89" s="73"/>
      <c r="AC89" s="73"/>
      <c r="AD89" s="94">
        <f t="shared" si="7"/>
        <v>0</v>
      </c>
      <c r="AE89" s="73"/>
      <c r="AF89" s="42"/>
      <c r="AG89" s="42"/>
      <c r="AH89" s="75">
        <f t="shared" si="4"/>
        <v>296922</v>
      </c>
      <c r="AI89" s="22"/>
    </row>
    <row r="90" spans="1:35" ht="15.75">
      <c r="A90" s="7" t="s">
        <v>99</v>
      </c>
      <c r="B90" s="8" t="s">
        <v>274</v>
      </c>
      <c r="C90" s="29" t="s">
        <v>201</v>
      </c>
      <c r="D90" s="74">
        <f>IF(ISBLANK(ORIGINAL!$D90), ,VID!D90)</f>
        <v>143729</v>
      </c>
      <c r="E90" s="74">
        <f>IF(ISBLANK(ORIGINAL!$D90), ,VID!E90)</f>
        <v>78701</v>
      </c>
      <c r="F90" s="74">
        <f>IF(ISBLANK(ORIGINAL!$D90), ,VID!F90)</f>
        <v>56172</v>
      </c>
      <c r="G90" s="74">
        <f>IF(ISBLANK(ORIGINAL!$D90), ,VID!G90)</f>
        <v>39141</v>
      </c>
      <c r="H90" s="74">
        <f>IF(ISBLANK(ORIGINAL!$D90), ,VID!H90)</f>
        <v>29597</v>
      </c>
      <c r="I90" s="58">
        <f>VLOOKUP($A90,ORIGINAL!$A$1:$AE$169,4,FALSE)+VLOOKUP($A90,ADJ!$A$1:$AS$168,4,FALSE)</f>
        <v>347340</v>
      </c>
      <c r="J90" s="42"/>
      <c r="K90" s="42"/>
      <c r="L90" s="42"/>
      <c r="M90" s="42"/>
      <c r="N90" s="42"/>
      <c r="O90" s="42"/>
      <c r="P90" s="42"/>
      <c r="Q90" s="53"/>
      <c r="R90" s="53"/>
      <c r="S90" s="53"/>
      <c r="T90" s="91">
        <f t="shared" si="5"/>
        <v>0</v>
      </c>
      <c r="U90" s="73"/>
      <c r="V90" s="73"/>
      <c r="W90" s="73"/>
      <c r="X90" s="73"/>
      <c r="Y90" s="98">
        <f t="shared" si="6"/>
        <v>0</v>
      </c>
      <c r="Z90" s="73"/>
      <c r="AA90" s="73"/>
      <c r="AB90" s="73"/>
      <c r="AC90" s="73"/>
      <c r="AD90" s="94">
        <f t="shared" si="7"/>
        <v>0</v>
      </c>
      <c r="AE90" s="73"/>
      <c r="AF90" s="42"/>
      <c r="AG90" s="42"/>
      <c r="AH90" s="75">
        <f t="shared" si="4"/>
        <v>485023</v>
      </c>
      <c r="AI90" s="22"/>
    </row>
    <row r="91" spans="1:35" ht="15.75">
      <c r="A91" s="7" t="s">
        <v>100</v>
      </c>
      <c r="B91" s="8" t="s">
        <v>275</v>
      </c>
      <c r="C91" s="26" t="s">
        <v>181</v>
      </c>
      <c r="D91" s="74">
        <f>IF(ISBLANK(ORIGINAL!$D91), ,VID!D91)</f>
        <v>188040</v>
      </c>
      <c r="E91" s="74">
        <f>IF(ISBLANK(ORIGINAL!$D91), ,VID!E91)</f>
        <v>102964</v>
      </c>
      <c r="F91" s="74">
        <f>IF(ISBLANK(ORIGINAL!$D91), ,VID!F91)</f>
        <v>73490</v>
      </c>
      <c r="G91" s="74">
        <f>IF(ISBLANK(ORIGINAL!$D91), ,VID!G91)</f>
        <v>51208</v>
      </c>
      <c r="H91" s="74">
        <f>IF(ISBLANK(ORIGINAL!$D91), ,VID!H91)</f>
        <v>38722</v>
      </c>
      <c r="I91" s="58">
        <f>VLOOKUP($A91,ORIGINAL!$A$1:$AE$169,4,FALSE)+VLOOKUP($A91,ADJ!$A$1:$AS$168,4,FALSE)</f>
        <v>454424</v>
      </c>
      <c r="J91" s="42"/>
      <c r="K91" s="42"/>
      <c r="L91" s="42"/>
      <c r="M91" s="42"/>
      <c r="N91" s="42"/>
      <c r="O91" s="42"/>
      <c r="P91" s="42"/>
      <c r="Q91" s="54"/>
      <c r="R91" s="54"/>
      <c r="S91" s="54"/>
      <c r="T91" s="91">
        <f t="shared" si="5"/>
        <v>0</v>
      </c>
      <c r="U91" s="73"/>
      <c r="V91" s="73"/>
      <c r="W91" s="73"/>
      <c r="X91" s="73"/>
      <c r="Y91" s="98">
        <f t="shared" si="6"/>
        <v>0</v>
      </c>
      <c r="Z91" s="73"/>
      <c r="AA91" s="73"/>
      <c r="AB91" s="73"/>
      <c r="AC91" s="73"/>
      <c r="AD91" s="94">
        <f t="shared" si="7"/>
        <v>0</v>
      </c>
      <c r="AE91" s="73"/>
      <c r="AF91" s="42"/>
      <c r="AG91" s="42"/>
      <c r="AH91" s="75">
        <f t="shared" si="4"/>
        <v>347340</v>
      </c>
      <c r="AI91" s="22"/>
    </row>
    <row r="92" spans="1:35" ht="15.75">
      <c r="A92" s="7" t="s">
        <v>101</v>
      </c>
      <c r="B92" s="8" t="s">
        <v>276</v>
      </c>
      <c r="C92" s="33" t="s">
        <v>190</v>
      </c>
      <c r="D92" s="74">
        <f>IF(ISBLANK(ORIGINAL!$D92), ,VID!D92)</f>
        <v>79089</v>
      </c>
      <c r="E92" s="74">
        <f>IF(ISBLANK(ORIGINAL!$D92), ,VID!E92)</f>
        <v>43306</v>
      </c>
      <c r="F92" s="74">
        <f>IF(ISBLANK(ORIGINAL!$D92), ,VID!F92)</f>
        <v>30910</v>
      </c>
      <c r="G92" s="74">
        <f>IF(ISBLANK(ORIGINAL!$D92), ,VID!G92)</f>
        <v>21538</v>
      </c>
      <c r="H92" s="74">
        <f>IF(ISBLANK(ORIGINAL!$D92), ,VID!H92)</f>
        <v>16286</v>
      </c>
      <c r="I92" s="58">
        <f>VLOOKUP($A92,ORIGINAL!$A$1:$AE$169,4,FALSE)+VLOOKUP($A92,ADJ!$A$1:$AS$168,4,FALSE)</f>
        <v>191129</v>
      </c>
      <c r="J92" s="42"/>
      <c r="K92" s="42"/>
      <c r="L92" s="42"/>
      <c r="M92" s="42"/>
      <c r="N92" s="42"/>
      <c r="O92" s="42"/>
      <c r="P92" s="42"/>
      <c r="Q92" s="53"/>
      <c r="R92" s="53"/>
      <c r="S92" s="53"/>
      <c r="T92" s="91">
        <f t="shared" si="5"/>
        <v>0</v>
      </c>
      <c r="U92" s="73"/>
      <c r="V92" s="73"/>
      <c r="W92" s="73"/>
      <c r="X92" s="73"/>
      <c r="Y92" s="98">
        <f t="shared" si="6"/>
        <v>0</v>
      </c>
      <c r="Z92" s="73"/>
      <c r="AA92" s="73"/>
      <c r="AB92" s="73"/>
      <c r="AC92" s="73"/>
      <c r="AD92" s="94">
        <f t="shared" si="7"/>
        <v>0</v>
      </c>
      <c r="AE92" s="73"/>
      <c r="AF92" s="42"/>
      <c r="AG92" s="42"/>
      <c r="AH92" s="75">
        <f t="shared" si="4"/>
        <v>454424</v>
      </c>
      <c r="AI92" s="22"/>
    </row>
    <row r="93" spans="1:35" s="23" customFormat="1" ht="15.75">
      <c r="A93" s="7" t="s">
        <v>102</v>
      </c>
      <c r="B93" s="8" t="s">
        <v>277</v>
      </c>
      <c r="C93" s="28" t="s">
        <v>187</v>
      </c>
      <c r="D93" s="74">
        <f>IF(ISBLANK(ORIGINAL!$D93), ,VID!D93)</f>
        <v>93518</v>
      </c>
      <c r="E93" s="74">
        <f>IF(ISBLANK(ORIGINAL!$D93), ,VID!E93)</f>
        <v>51207</v>
      </c>
      <c r="F93" s="74">
        <f>IF(ISBLANK(ORIGINAL!$D93), ,VID!F93)</f>
        <v>36549</v>
      </c>
      <c r="G93" s="74">
        <f>IF(ISBLANK(ORIGINAL!$D93), ,VID!G93)</f>
        <v>25468</v>
      </c>
      <c r="H93" s="74">
        <f>IF(ISBLANK(ORIGINAL!$D93), ,VID!H93)</f>
        <v>19257</v>
      </c>
      <c r="I93" s="58">
        <f>VLOOKUP($A93,ORIGINAL!$A$1:$AE$169,4,FALSE)+VLOOKUP($A93,ADJ!$A$1:$AS$168,4,FALSE)</f>
        <v>225999</v>
      </c>
      <c r="J93" s="42"/>
      <c r="K93" s="42"/>
      <c r="L93" s="42"/>
      <c r="M93" s="42"/>
      <c r="N93" s="42"/>
      <c r="O93" s="42"/>
      <c r="P93" s="42"/>
      <c r="Q93" s="53"/>
      <c r="R93" s="53"/>
      <c r="S93" s="53"/>
      <c r="T93" s="91">
        <f t="shared" si="5"/>
        <v>0</v>
      </c>
      <c r="U93" s="73"/>
      <c r="V93" s="73"/>
      <c r="W93" s="73"/>
      <c r="X93" s="73"/>
      <c r="Y93" s="98">
        <f t="shared" si="6"/>
        <v>0</v>
      </c>
      <c r="Z93" s="73"/>
      <c r="AA93" s="73"/>
      <c r="AB93" s="73"/>
      <c r="AC93" s="73"/>
      <c r="AD93" s="94">
        <f t="shared" si="7"/>
        <v>0</v>
      </c>
      <c r="AE93" s="73"/>
      <c r="AF93" s="42"/>
      <c r="AG93" s="42"/>
      <c r="AH93" s="75">
        <f t="shared" si="4"/>
        <v>191129</v>
      </c>
      <c r="AI93" s="22"/>
    </row>
    <row r="94" spans="1:35" ht="15.75">
      <c r="A94" s="7" t="s">
        <v>103</v>
      </c>
      <c r="B94" s="8" t="s">
        <v>278</v>
      </c>
      <c r="C94" s="28" t="s">
        <v>187</v>
      </c>
      <c r="D94" s="74">
        <f>IF(ISBLANK(ORIGINAL!$D94), ,VID!D94)</f>
        <v>51246</v>
      </c>
      <c r="E94" s="74">
        <f>IF(ISBLANK(ORIGINAL!$D94), ,VID!E94)</f>
        <v>28060</v>
      </c>
      <c r="F94" s="74">
        <f>IF(ISBLANK(ORIGINAL!$D94), ,VID!F94)</f>
        <v>20028</v>
      </c>
      <c r="G94" s="74">
        <f>IF(ISBLANK(ORIGINAL!$D94), ,VID!G94)</f>
        <v>13955</v>
      </c>
      <c r="H94" s="74">
        <f>IF(ISBLANK(ORIGINAL!$D94), ,VID!H94)</f>
        <v>10553</v>
      </c>
      <c r="I94" s="58">
        <f>VLOOKUP($A94,ORIGINAL!$A$1:$AE$169,4,FALSE)+VLOOKUP($A94,ADJ!$A$1:$AS$168,4,FALSE)</f>
        <v>123842</v>
      </c>
      <c r="J94" s="42"/>
      <c r="K94" s="42"/>
      <c r="L94" s="42"/>
      <c r="M94" s="42"/>
      <c r="N94" s="42"/>
      <c r="O94" s="42"/>
      <c r="P94" s="42"/>
      <c r="Q94" s="53"/>
      <c r="R94" s="53"/>
      <c r="S94" s="53"/>
      <c r="T94" s="91">
        <f t="shared" si="5"/>
        <v>0</v>
      </c>
      <c r="U94" s="73"/>
      <c r="V94" s="73"/>
      <c r="W94" s="73"/>
      <c r="X94" s="73"/>
      <c r="Y94" s="98">
        <f t="shared" si="6"/>
        <v>0</v>
      </c>
      <c r="Z94" s="73"/>
      <c r="AA94" s="73"/>
      <c r="AB94" s="73"/>
      <c r="AC94" s="73"/>
      <c r="AD94" s="94">
        <f t="shared" si="7"/>
        <v>0</v>
      </c>
      <c r="AE94" s="73"/>
      <c r="AF94" s="42"/>
      <c r="AG94" s="42"/>
      <c r="AH94" s="75">
        <f t="shared" si="4"/>
        <v>225999</v>
      </c>
      <c r="AI94" s="22"/>
    </row>
    <row r="95" spans="1:35" ht="15.75">
      <c r="A95" s="7" t="s">
        <v>104</v>
      </c>
      <c r="B95" s="8" t="s">
        <v>279</v>
      </c>
      <c r="C95" s="28" t="s">
        <v>187</v>
      </c>
      <c r="D95" s="74">
        <f>IF(ISBLANK(ORIGINAL!$D95), ,VID!D95)</f>
        <v>131638</v>
      </c>
      <c r="E95" s="74">
        <f>IF(ISBLANK(ORIGINAL!$D95), ,VID!E95)</f>
        <v>72080</v>
      </c>
      <c r="F95" s="74">
        <f>IF(ISBLANK(ORIGINAL!$D95), ,VID!F95)</f>
        <v>51446</v>
      </c>
      <c r="G95" s="74">
        <f>IF(ISBLANK(ORIGINAL!$D95), ,VID!G95)</f>
        <v>35848</v>
      </c>
      <c r="H95" s="74">
        <f>IF(ISBLANK(ORIGINAL!$D95), ,VID!H95)</f>
        <v>27107</v>
      </c>
      <c r="I95" s="58">
        <f>VLOOKUP($A95,ORIGINAL!$A$1:$AE$169,4,FALSE)+VLOOKUP($A95,ADJ!$A$1:$AS$168,4,FALSE)</f>
        <v>318119</v>
      </c>
      <c r="J95" s="42"/>
      <c r="K95" s="42"/>
      <c r="L95" s="42"/>
      <c r="M95" s="42"/>
      <c r="N95" s="42"/>
      <c r="O95" s="42"/>
      <c r="P95" s="42"/>
      <c r="Q95" s="53"/>
      <c r="R95" s="53"/>
      <c r="S95" s="53"/>
      <c r="T95" s="91">
        <f t="shared" si="5"/>
        <v>0</v>
      </c>
      <c r="U95" s="73"/>
      <c r="V95" s="73"/>
      <c r="W95" s="73"/>
      <c r="X95" s="73"/>
      <c r="Y95" s="98">
        <f t="shared" si="6"/>
        <v>0</v>
      </c>
      <c r="Z95" s="73"/>
      <c r="AA95" s="73"/>
      <c r="AB95" s="73"/>
      <c r="AC95" s="73"/>
      <c r="AD95" s="94">
        <f t="shared" si="7"/>
        <v>0</v>
      </c>
      <c r="AE95" s="73"/>
      <c r="AF95" s="42"/>
      <c r="AG95" s="42"/>
      <c r="AH95" s="75">
        <f t="shared" si="4"/>
        <v>123842</v>
      </c>
      <c r="AI95" s="22"/>
    </row>
    <row r="96" spans="1:35">
      <c r="A96" s="7" t="s">
        <v>105</v>
      </c>
      <c r="B96" s="8" t="s">
        <v>280</v>
      </c>
      <c r="C96" s="27" t="s">
        <v>185</v>
      </c>
      <c r="D96" s="74">
        <f>IF(ISBLANK(ORIGINAL!$D96), ,VID!D96)</f>
        <v>52895</v>
      </c>
      <c r="E96" s="74">
        <f>IF(ISBLANK(ORIGINAL!$D96), ,VID!E96)</f>
        <v>28963</v>
      </c>
      <c r="F96" s="74">
        <f>IF(ISBLANK(ORIGINAL!$D96), ,VID!F96)</f>
        <v>20672</v>
      </c>
      <c r="G96" s="74">
        <f>IF(ISBLANK(ORIGINAL!$D96), ,VID!G96)</f>
        <v>14405</v>
      </c>
      <c r="H96" s="74">
        <f>IF(ISBLANK(ORIGINAL!$D96), ,VID!H96)</f>
        <v>10892</v>
      </c>
      <c r="I96" s="58">
        <f>VLOOKUP($A96,ORIGINAL!$A$1:$AE$169,4,FALSE)+VLOOKUP($A96,ADJ!$A$1:$AS$168,4,FALSE)</f>
        <v>127827</v>
      </c>
      <c r="J96" s="42"/>
      <c r="K96" s="42"/>
      <c r="L96" s="42"/>
      <c r="M96" s="42"/>
      <c r="N96" s="42"/>
      <c r="O96" s="42"/>
      <c r="P96" s="42"/>
      <c r="Q96" s="53"/>
      <c r="R96" s="53"/>
      <c r="S96" s="53"/>
      <c r="T96" s="91">
        <f t="shared" si="5"/>
        <v>0</v>
      </c>
      <c r="U96" s="73"/>
      <c r="V96" s="73"/>
      <c r="W96" s="73"/>
      <c r="X96" s="73"/>
      <c r="Y96" s="98">
        <f t="shared" si="6"/>
        <v>0</v>
      </c>
      <c r="Z96" s="73"/>
      <c r="AA96" s="73"/>
      <c r="AB96" s="73"/>
      <c r="AC96" s="73"/>
      <c r="AD96" s="94">
        <f t="shared" si="7"/>
        <v>0</v>
      </c>
      <c r="AE96" s="73"/>
      <c r="AF96" s="42"/>
      <c r="AG96" s="42"/>
      <c r="AH96" s="75">
        <f t="shared" si="4"/>
        <v>318119</v>
      </c>
    </row>
    <row r="97" spans="1:34">
      <c r="A97" s="7" t="s">
        <v>106</v>
      </c>
      <c r="B97" s="8" t="s">
        <v>281</v>
      </c>
      <c r="C97" s="27" t="s">
        <v>185</v>
      </c>
      <c r="D97" s="74">
        <f>IF(ISBLANK(ORIGINAL!$D97), ,VID!D97)</f>
        <v>195791</v>
      </c>
      <c r="E97" s="74">
        <f>IF(ISBLANK(ORIGINAL!$D97), ,VID!E97)</f>
        <v>107208</v>
      </c>
      <c r="F97" s="74">
        <f>IF(ISBLANK(ORIGINAL!$D97), ,VID!F97)</f>
        <v>76519</v>
      </c>
      <c r="G97" s="74">
        <f>IF(ISBLANK(ORIGINAL!$D97), ,VID!G97)</f>
        <v>53319</v>
      </c>
      <c r="H97" s="74">
        <f>IF(ISBLANK(ORIGINAL!$D97), ,VID!H97)</f>
        <v>40318</v>
      </c>
      <c r="I97" s="58">
        <f>VLOOKUP($A97,ORIGINAL!$A$1:$AE$169,4,FALSE)+VLOOKUP($A97,ADJ!$A$1:$AS$168,4,FALSE)</f>
        <v>473155</v>
      </c>
      <c r="J97" s="42"/>
      <c r="K97" s="42"/>
      <c r="L97" s="42"/>
      <c r="M97" s="42"/>
      <c r="N97" s="42"/>
      <c r="O97" s="42"/>
      <c r="P97" s="42"/>
      <c r="Q97" s="53"/>
      <c r="R97" s="53"/>
      <c r="S97" s="53"/>
      <c r="T97" s="91">
        <f t="shared" si="5"/>
        <v>0</v>
      </c>
      <c r="U97" s="73"/>
      <c r="V97" s="73"/>
      <c r="W97" s="73"/>
      <c r="X97" s="73"/>
      <c r="Y97" s="98">
        <f t="shared" si="6"/>
        <v>0</v>
      </c>
      <c r="Z97" s="73"/>
      <c r="AA97" s="73"/>
      <c r="AB97" s="73"/>
      <c r="AC97" s="73"/>
      <c r="AD97" s="94">
        <f t="shared" si="7"/>
        <v>0</v>
      </c>
      <c r="AE97" s="73"/>
      <c r="AF97" s="42"/>
      <c r="AG97" s="42"/>
      <c r="AH97" s="75">
        <f t="shared" si="4"/>
        <v>127827</v>
      </c>
    </row>
    <row r="98" spans="1:34">
      <c r="A98" s="7" t="s">
        <v>107</v>
      </c>
      <c r="B98" s="8" t="s">
        <v>282</v>
      </c>
      <c r="C98" s="26" t="s">
        <v>181</v>
      </c>
      <c r="D98" s="74">
        <f>IF(ISBLANK(ORIGINAL!$D98), ,VID!D98)</f>
        <v>188538</v>
      </c>
      <c r="E98" s="74">
        <f>IF(ISBLANK(ORIGINAL!$D98), ,VID!E98)</f>
        <v>103237</v>
      </c>
      <c r="F98" s="74">
        <f>IF(ISBLANK(ORIGINAL!$D98), ,VID!F98)</f>
        <v>73685</v>
      </c>
      <c r="G98" s="74">
        <f>IF(ISBLANK(ORIGINAL!$D98), ,VID!G98)</f>
        <v>51344</v>
      </c>
      <c r="H98" s="74">
        <f>IF(ISBLANK(ORIGINAL!$D98), ,VID!H98)</f>
        <v>38824</v>
      </c>
      <c r="I98" s="58">
        <f>VLOOKUP($A98,ORIGINAL!$A$1:$AE$169,4,FALSE)+VLOOKUP($A98,ADJ!$A$1:$AS$168,4,FALSE)</f>
        <v>455628</v>
      </c>
      <c r="J98" s="42"/>
      <c r="K98" s="42"/>
      <c r="L98" s="42"/>
      <c r="M98" s="42"/>
      <c r="N98" s="42"/>
      <c r="O98" s="42"/>
      <c r="P98" s="42"/>
      <c r="Q98" s="53"/>
      <c r="R98" s="53"/>
      <c r="S98" s="53"/>
      <c r="T98" s="91">
        <f t="shared" si="5"/>
        <v>0</v>
      </c>
      <c r="U98" s="73"/>
      <c r="V98" s="73"/>
      <c r="W98" s="73"/>
      <c r="X98" s="73"/>
      <c r="Y98" s="98">
        <f t="shared" si="6"/>
        <v>0</v>
      </c>
      <c r="Z98" s="73"/>
      <c r="AA98" s="73"/>
      <c r="AB98" s="73"/>
      <c r="AC98" s="73"/>
      <c r="AD98" s="94">
        <f t="shared" si="7"/>
        <v>0</v>
      </c>
      <c r="AE98" s="73"/>
      <c r="AF98" s="42"/>
      <c r="AG98" s="42"/>
      <c r="AH98" s="75">
        <f t="shared" ref="AH98:AH129" si="8">SUM(I97:P97)+T98+Y98+SUM(AD98:AG98)</f>
        <v>473155</v>
      </c>
    </row>
    <row r="99" spans="1:34">
      <c r="A99" s="7" t="s">
        <v>108</v>
      </c>
      <c r="B99" s="8" t="s">
        <v>283</v>
      </c>
      <c r="C99" s="33" t="s">
        <v>190</v>
      </c>
      <c r="D99" s="74">
        <f>IF(ISBLANK(ORIGINAL!$D99), ,VID!D99)</f>
        <v>960150</v>
      </c>
      <c r="E99" s="74">
        <f>IF(ISBLANK(ORIGINAL!$D99), ,VID!E99)</f>
        <v>525744</v>
      </c>
      <c r="F99" s="74">
        <f>IF(ISBLANK(ORIGINAL!$D99), ,VID!F99)</f>
        <v>375247</v>
      </c>
      <c r="G99" s="74">
        <f>IF(ISBLANK(ORIGINAL!$D99), ,VID!G99)</f>
        <v>261473</v>
      </c>
      <c r="H99" s="74">
        <f>IF(ISBLANK(ORIGINAL!$D99), ,VID!H99)</f>
        <v>197716</v>
      </c>
      <c r="I99" s="58">
        <f>VLOOKUP($A99,ORIGINAL!$A$1:$AE$169,4,FALSE)+VLOOKUP($A99,ADJ!$A$1:$AS$168,4,FALSE)</f>
        <v>2320330</v>
      </c>
      <c r="J99" s="42"/>
      <c r="K99" s="42"/>
      <c r="L99" s="42"/>
      <c r="M99" s="42"/>
      <c r="N99" s="42"/>
      <c r="O99" s="42"/>
      <c r="P99" s="52"/>
      <c r="Q99" s="53"/>
      <c r="R99" s="53"/>
      <c r="S99" s="53"/>
      <c r="T99" s="91">
        <f t="shared" si="5"/>
        <v>0</v>
      </c>
      <c r="U99" s="73"/>
      <c r="V99" s="73"/>
      <c r="W99" s="73"/>
      <c r="X99" s="73"/>
      <c r="Y99" s="98">
        <f t="shared" si="6"/>
        <v>0</v>
      </c>
      <c r="Z99" s="73"/>
      <c r="AA99" s="73"/>
      <c r="AB99" s="73"/>
      <c r="AC99" s="73"/>
      <c r="AD99" s="94">
        <f t="shared" si="7"/>
        <v>0</v>
      </c>
      <c r="AE99" s="73"/>
      <c r="AF99" s="42"/>
      <c r="AG99" s="42"/>
      <c r="AH99" s="75">
        <f t="shared" si="8"/>
        <v>455628</v>
      </c>
    </row>
    <row r="100" spans="1:34">
      <c r="A100" s="7" t="s">
        <v>109</v>
      </c>
      <c r="B100" s="8" t="s">
        <v>284</v>
      </c>
      <c r="C100" s="33" t="s">
        <v>190</v>
      </c>
      <c r="D100" s="74">
        <f>IF(ISBLANK(ORIGINAL!$D100), ,VID!D100)</f>
        <v>44070</v>
      </c>
      <c r="E100" s="74">
        <f>IF(ISBLANK(ORIGINAL!$D100), ,VID!E100)</f>
        <v>24132</v>
      </c>
      <c r="F100" s="74">
        <f>IF(ISBLANK(ORIGINAL!$D100), ,VID!F100)</f>
        <v>17224</v>
      </c>
      <c r="G100" s="74">
        <f>IF(ISBLANK(ORIGINAL!$D100), ,VID!G100)</f>
        <v>12002</v>
      </c>
      <c r="H100" s="74">
        <f>IF(ISBLANK(ORIGINAL!$D100), ,VID!H100)</f>
        <v>9075</v>
      </c>
      <c r="I100" s="58">
        <f>VLOOKUP($A100,ORIGINAL!$A$1:$AE$169,4,FALSE)+VLOOKUP($A100,ADJ!$A$1:$AS$168,4,FALSE)</f>
        <v>106503</v>
      </c>
      <c r="J100" s="42"/>
      <c r="K100" s="42"/>
      <c r="L100" s="42"/>
      <c r="M100" s="42"/>
      <c r="N100" s="42"/>
      <c r="O100" s="42"/>
      <c r="P100" s="42"/>
      <c r="Q100" s="53"/>
      <c r="R100" s="53"/>
      <c r="S100" s="53"/>
      <c r="T100" s="91">
        <f t="shared" si="5"/>
        <v>0</v>
      </c>
      <c r="U100" s="73"/>
      <c r="V100" s="73"/>
      <c r="W100" s="73"/>
      <c r="X100" s="73"/>
      <c r="Y100" s="98">
        <f t="shared" si="6"/>
        <v>0</v>
      </c>
      <c r="Z100" s="73"/>
      <c r="AA100" s="73"/>
      <c r="AB100" s="73"/>
      <c r="AC100" s="73"/>
      <c r="AD100" s="94">
        <f t="shared" si="7"/>
        <v>0</v>
      </c>
      <c r="AE100" s="73"/>
      <c r="AF100" s="42"/>
      <c r="AG100" s="42"/>
      <c r="AH100" s="75">
        <f t="shared" si="8"/>
        <v>2320330</v>
      </c>
    </row>
    <row r="101" spans="1:34">
      <c r="A101" s="7" t="s">
        <v>110</v>
      </c>
      <c r="B101" s="8" t="s">
        <v>285</v>
      </c>
      <c r="C101" s="32" t="s">
        <v>183</v>
      </c>
      <c r="D101" s="74">
        <f>IF(ISBLANK(ORIGINAL!$D101), ,VID!D101)</f>
        <v>105765</v>
      </c>
      <c r="E101" s="74">
        <f>IF(ISBLANK(ORIGINAL!$D101), ,VID!E101)</f>
        <v>57913</v>
      </c>
      <c r="F101" s="74">
        <f>IF(ISBLANK(ORIGINAL!$D101), ,VID!F101)</f>
        <v>41336</v>
      </c>
      <c r="G101" s="74">
        <f>IF(ISBLANK(ORIGINAL!$D101), ,VID!G101)</f>
        <v>28802</v>
      </c>
      <c r="H101" s="74">
        <f>IF(ISBLANK(ORIGINAL!$D101), ,VID!H101)</f>
        <v>21779</v>
      </c>
      <c r="I101" s="58">
        <f>VLOOKUP($A101,ORIGINAL!$A$1:$AE$169,4,FALSE)+VLOOKUP($A101,ADJ!$A$1:$AS$168,4,FALSE)</f>
        <v>255595</v>
      </c>
      <c r="J101" s="42"/>
      <c r="K101" s="42"/>
      <c r="L101" s="42"/>
      <c r="M101" s="42"/>
      <c r="N101" s="42"/>
      <c r="O101" s="42"/>
      <c r="P101" s="42"/>
      <c r="Q101" s="53"/>
      <c r="R101" s="53"/>
      <c r="S101" s="53"/>
      <c r="T101" s="91">
        <f t="shared" si="5"/>
        <v>0</v>
      </c>
      <c r="U101" s="73"/>
      <c r="V101" s="73"/>
      <c r="W101" s="73"/>
      <c r="X101" s="73"/>
      <c r="Y101" s="98">
        <f t="shared" si="6"/>
        <v>0</v>
      </c>
      <c r="Z101" s="73"/>
      <c r="AA101" s="73"/>
      <c r="AB101" s="73"/>
      <c r="AC101" s="73"/>
      <c r="AD101" s="94">
        <f t="shared" si="7"/>
        <v>0</v>
      </c>
      <c r="AE101" s="73"/>
      <c r="AF101" s="42"/>
      <c r="AG101" s="42"/>
      <c r="AH101" s="75">
        <f t="shared" si="8"/>
        <v>106503</v>
      </c>
    </row>
    <row r="102" spans="1:34">
      <c r="A102" s="7" t="s">
        <v>111</v>
      </c>
      <c r="B102" s="8" t="s">
        <v>286</v>
      </c>
      <c r="C102" s="28" t="s">
        <v>187</v>
      </c>
      <c r="D102" s="74">
        <f>IF(ISBLANK(ORIGINAL!$D102), ,VID!D102)</f>
        <v>740659</v>
      </c>
      <c r="E102" s="74">
        <f>IF(ISBLANK(ORIGINAL!$D102), ,VID!E102)</f>
        <v>405558</v>
      </c>
      <c r="F102" s="74">
        <f>IF(ISBLANK(ORIGINAL!$D102), ,VID!F102)</f>
        <v>289465</v>
      </c>
      <c r="G102" s="74">
        <f>IF(ISBLANK(ORIGINAL!$D102), ,VID!G102)</f>
        <v>201700</v>
      </c>
      <c r="H102" s="74">
        <f>IF(ISBLANK(ORIGINAL!$D102), ,VID!H102)</f>
        <v>152518</v>
      </c>
      <c r="I102" s="58">
        <f>VLOOKUP($A102,ORIGINAL!$A$1:$AE$169,4,FALSE)+VLOOKUP($A102,ADJ!$A$1:$AS$168,4,FALSE)</f>
        <v>1789900</v>
      </c>
      <c r="J102" s="42"/>
      <c r="K102" s="42"/>
      <c r="L102" s="42"/>
      <c r="M102" s="42"/>
      <c r="N102" s="42"/>
      <c r="O102" s="42"/>
      <c r="P102" s="42"/>
      <c r="Q102" s="53"/>
      <c r="R102" s="53"/>
      <c r="S102" s="53"/>
      <c r="T102" s="91">
        <f t="shared" si="5"/>
        <v>0</v>
      </c>
      <c r="U102" s="73"/>
      <c r="V102" s="73"/>
      <c r="W102" s="73"/>
      <c r="X102" s="73"/>
      <c r="Y102" s="98">
        <f t="shared" si="6"/>
        <v>0</v>
      </c>
      <c r="Z102" s="73"/>
      <c r="AA102" s="73"/>
      <c r="AB102" s="73"/>
      <c r="AC102" s="73"/>
      <c r="AD102" s="94">
        <f t="shared" si="7"/>
        <v>0</v>
      </c>
      <c r="AE102" s="73"/>
      <c r="AF102" s="42"/>
      <c r="AG102" s="42"/>
      <c r="AH102" s="75">
        <f t="shared" si="8"/>
        <v>255595</v>
      </c>
    </row>
    <row r="103" spans="1:34">
      <c r="A103" s="7" t="s">
        <v>112</v>
      </c>
      <c r="B103" s="8" t="s">
        <v>287</v>
      </c>
      <c r="C103" s="27" t="s">
        <v>185</v>
      </c>
      <c r="D103" s="74">
        <f>IF(ISBLANK(ORIGINAL!$D103), ,VID!D103)</f>
        <v>34242</v>
      </c>
      <c r="E103" s="74">
        <f>IF(ISBLANK(ORIGINAL!$D103), ,VID!E103)</f>
        <v>18750</v>
      </c>
      <c r="F103" s="74">
        <f>IF(ISBLANK(ORIGINAL!$D103), ,VID!F103)</f>
        <v>13383</v>
      </c>
      <c r="G103" s="74">
        <f>IF(ISBLANK(ORIGINAL!$D103), ,VID!G103)</f>
        <v>9325</v>
      </c>
      <c r="H103" s="74">
        <f>IF(ISBLANK(ORIGINAL!$D103), ,VID!H103)</f>
        <v>7051</v>
      </c>
      <c r="I103" s="58">
        <f>VLOOKUP($A103,ORIGINAL!$A$1:$AE$169,4,FALSE)+VLOOKUP($A103,ADJ!$A$1:$AS$168,4,FALSE)</f>
        <v>82751</v>
      </c>
      <c r="J103" s="42"/>
      <c r="K103" s="42"/>
      <c r="L103" s="42"/>
      <c r="M103" s="42"/>
      <c r="N103" s="42"/>
      <c r="O103" s="42"/>
      <c r="P103" s="42"/>
      <c r="Q103" s="53"/>
      <c r="R103" s="53"/>
      <c r="S103" s="53"/>
      <c r="T103" s="91">
        <f t="shared" si="5"/>
        <v>0</v>
      </c>
      <c r="U103" s="73"/>
      <c r="V103" s="73"/>
      <c r="W103" s="73"/>
      <c r="X103" s="73"/>
      <c r="Y103" s="98">
        <f t="shared" si="6"/>
        <v>0</v>
      </c>
      <c r="Z103" s="73"/>
      <c r="AA103" s="73"/>
      <c r="AB103" s="73"/>
      <c r="AC103" s="73"/>
      <c r="AD103" s="94">
        <f t="shared" si="7"/>
        <v>0</v>
      </c>
      <c r="AE103" s="73"/>
      <c r="AF103" s="42"/>
      <c r="AG103" s="42"/>
      <c r="AH103" s="75">
        <f t="shared" si="8"/>
        <v>1789900</v>
      </c>
    </row>
    <row r="104" spans="1:34">
      <c r="A104" s="7" t="s">
        <v>113</v>
      </c>
      <c r="B104" s="8" t="s">
        <v>288</v>
      </c>
      <c r="C104" s="27" t="s">
        <v>185</v>
      </c>
      <c r="D104" s="74">
        <f>IF(ISBLANK(ORIGINAL!$D104), ,VID!D104)</f>
        <v>201980</v>
      </c>
      <c r="E104" s="74">
        <f>IF(ISBLANK(ORIGINAL!$D104), ,VID!E104)</f>
        <v>110597</v>
      </c>
      <c r="F104" s="74">
        <f>IF(ISBLANK(ORIGINAL!$D104), ,VID!F104)</f>
        <v>78938</v>
      </c>
      <c r="G104" s="74">
        <f>IF(ISBLANK(ORIGINAL!$D104), ,VID!G104)</f>
        <v>55004</v>
      </c>
      <c r="H104" s="74">
        <f>IF(ISBLANK(ORIGINAL!$D104), ,VID!H104)</f>
        <v>41592</v>
      </c>
      <c r="I104" s="58">
        <f>VLOOKUP($A104,ORIGINAL!$A$1:$AE$169,4,FALSE)+VLOOKUP($A104,ADJ!$A$1:$AS$168,4,FALSE)</f>
        <v>488111</v>
      </c>
      <c r="J104" s="42"/>
      <c r="K104" s="42"/>
      <c r="L104" s="42"/>
      <c r="M104" s="42"/>
      <c r="N104" s="42"/>
      <c r="O104" s="42"/>
      <c r="P104" s="42"/>
      <c r="Q104" s="53"/>
      <c r="R104" s="53"/>
      <c r="S104" s="53"/>
      <c r="T104" s="91">
        <f t="shared" si="5"/>
        <v>0</v>
      </c>
      <c r="U104" s="73"/>
      <c r="V104" s="73"/>
      <c r="W104" s="73"/>
      <c r="X104" s="73"/>
      <c r="Y104" s="98">
        <f t="shared" si="6"/>
        <v>0</v>
      </c>
      <c r="Z104" s="73"/>
      <c r="AA104" s="73"/>
      <c r="AB104" s="73"/>
      <c r="AC104" s="73"/>
      <c r="AD104" s="94">
        <f t="shared" si="7"/>
        <v>0</v>
      </c>
      <c r="AE104" s="73"/>
      <c r="AF104" s="42"/>
      <c r="AG104" s="42"/>
      <c r="AH104" s="75">
        <f t="shared" si="8"/>
        <v>82751</v>
      </c>
    </row>
    <row r="105" spans="1:34">
      <c r="A105" s="7" t="s">
        <v>114</v>
      </c>
      <c r="B105" s="8" t="s">
        <v>289</v>
      </c>
      <c r="C105" s="29" t="s">
        <v>201</v>
      </c>
      <c r="D105" s="74">
        <f>IF(ISBLANK(ORIGINAL!$D105), ,VID!D105)</f>
        <v>426126</v>
      </c>
      <c r="E105" s="74">
        <f>IF(ISBLANK(ORIGINAL!$D105), ,VID!E105)</f>
        <v>233332</v>
      </c>
      <c r="F105" s="74">
        <f>IF(ISBLANK(ORIGINAL!$D105), ,VID!F105)</f>
        <v>166539</v>
      </c>
      <c r="G105" s="74">
        <f>IF(ISBLANK(ORIGINAL!$D105), ,VID!G105)</f>
        <v>116045</v>
      </c>
      <c r="H105" s="74">
        <f>IF(ISBLANK(ORIGINAL!$D105), ,VID!H105)</f>
        <v>87749</v>
      </c>
      <c r="I105" s="58">
        <f>VLOOKUP($A105,ORIGINAL!$A$1:$AE$169,4,FALSE)+VLOOKUP($A105,ADJ!$A$1:$AS$168,4,FALSE)</f>
        <v>1029791</v>
      </c>
      <c r="J105" s="42"/>
      <c r="K105" s="42"/>
      <c r="L105" s="42"/>
      <c r="M105" s="42"/>
      <c r="N105" s="42"/>
      <c r="O105" s="42"/>
      <c r="P105" s="42"/>
      <c r="Q105" s="53"/>
      <c r="R105" s="53"/>
      <c r="S105" s="53"/>
      <c r="T105" s="91">
        <f t="shared" si="5"/>
        <v>0</v>
      </c>
      <c r="U105" s="73"/>
      <c r="V105" s="73"/>
      <c r="W105" s="73"/>
      <c r="X105" s="73"/>
      <c r="Y105" s="98">
        <f t="shared" si="6"/>
        <v>0</v>
      </c>
      <c r="Z105" s="73"/>
      <c r="AA105" s="73"/>
      <c r="AB105" s="73"/>
      <c r="AC105" s="73"/>
      <c r="AD105" s="94">
        <f t="shared" si="7"/>
        <v>0</v>
      </c>
      <c r="AE105" s="73"/>
      <c r="AF105" s="42"/>
      <c r="AG105" s="42"/>
      <c r="AH105" s="75">
        <f t="shared" si="8"/>
        <v>488111</v>
      </c>
    </row>
    <row r="106" spans="1:34">
      <c r="A106" s="7" t="s">
        <v>115</v>
      </c>
      <c r="B106" s="8" t="s">
        <v>290</v>
      </c>
      <c r="C106" s="28" t="s">
        <v>187</v>
      </c>
      <c r="D106" s="74">
        <f>IF(ISBLANK(ORIGINAL!$D106), ,VID!D106)</f>
        <v>186504</v>
      </c>
      <c r="E106" s="74">
        <f>IF(ISBLANK(ORIGINAL!$D106), ,VID!E106)</f>
        <v>102123</v>
      </c>
      <c r="F106" s="74">
        <f>IF(ISBLANK(ORIGINAL!$D106), ,VID!F106)</f>
        <v>72890</v>
      </c>
      <c r="G106" s="74">
        <f>IF(ISBLANK(ORIGINAL!$D106), ,VID!G106)</f>
        <v>50790</v>
      </c>
      <c r="H106" s="74">
        <f>IF(ISBLANK(ORIGINAL!$D106), ,VID!H106)</f>
        <v>38405</v>
      </c>
      <c r="I106" s="58">
        <f>VLOOKUP($A106,ORIGINAL!$A$1:$AE$169,4,FALSE)+VLOOKUP($A106,ADJ!$A$1:$AS$168,4,FALSE)</f>
        <v>450712</v>
      </c>
      <c r="J106" s="42"/>
      <c r="K106" s="42"/>
      <c r="L106" s="42"/>
      <c r="M106" s="42"/>
      <c r="N106" s="42"/>
      <c r="O106" s="42"/>
      <c r="P106" s="42"/>
      <c r="Q106" s="53"/>
      <c r="R106" s="53"/>
      <c r="S106" s="53"/>
      <c r="T106" s="91">
        <f t="shared" si="5"/>
        <v>0</v>
      </c>
      <c r="U106" s="73"/>
      <c r="V106" s="73"/>
      <c r="W106" s="73"/>
      <c r="X106" s="73"/>
      <c r="Y106" s="98">
        <f t="shared" si="6"/>
        <v>0</v>
      </c>
      <c r="Z106" s="73"/>
      <c r="AA106" s="73"/>
      <c r="AB106" s="73"/>
      <c r="AC106" s="73"/>
      <c r="AD106" s="94">
        <f t="shared" si="7"/>
        <v>0</v>
      </c>
      <c r="AE106" s="73"/>
      <c r="AF106" s="42"/>
      <c r="AG106" s="42"/>
      <c r="AH106" s="75">
        <f t="shared" si="8"/>
        <v>1029791</v>
      </c>
    </row>
    <row r="107" spans="1:34">
      <c r="A107" s="7" t="s">
        <v>116</v>
      </c>
      <c r="B107" s="8" t="s">
        <v>291</v>
      </c>
      <c r="C107" s="32" t="s">
        <v>183</v>
      </c>
      <c r="D107" s="74">
        <f>IF(ISBLANK(ORIGINAL!$D107), ,VID!D107)</f>
        <v>553466</v>
      </c>
      <c r="E107" s="74">
        <f>IF(ISBLANK(ORIGINAL!$D107), ,VID!E107)</f>
        <v>303058</v>
      </c>
      <c r="F107" s="74">
        <f>IF(ISBLANK(ORIGINAL!$D107), ,VID!F107)</f>
        <v>216306</v>
      </c>
      <c r="G107" s="74">
        <f>IF(ISBLANK(ORIGINAL!$D107), ,VID!G107)</f>
        <v>150722</v>
      </c>
      <c r="H107" s="74">
        <f>IF(ISBLANK(ORIGINAL!$D107), ,VID!H107)</f>
        <v>113971</v>
      </c>
      <c r="I107" s="58">
        <f>VLOOKUP($A107,ORIGINAL!$A$1:$AE$169,4,FALSE)+VLOOKUP($A107,ADJ!$A$1:$AS$168,4,FALSE)</f>
        <v>1337523</v>
      </c>
      <c r="J107" s="42"/>
      <c r="K107" s="42"/>
      <c r="L107" s="42"/>
      <c r="M107" s="42"/>
      <c r="N107" s="42"/>
      <c r="O107" s="42"/>
      <c r="P107" s="42"/>
      <c r="Q107" s="53"/>
      <c r="R107" s="53"/>
      <c r="S107" s="53"/>
      <c r="T107" s="91">
        <f t="shared" si="5"/>
        <v>0</v>
      </c>
      <c r="U107" s="73"/>
      <c r="V107" s="73"/>
      <c r="W107" s="73"/>
      <c r="X107" s="73"/>
      <c r="Y107" s="98">
        <f t="shared" si="6"/>
        <v>0</v>
      </c>
      <c r="Z107" s="73"/>
      <c r="AA107" s="73"/>
      <c r="AB107" s="73"/>
      <c r="AC107" s="73"/>
      <c r="AD107" s="94">
        <f t="shared" si="7"/>
        <v>0</v>
      </c>
      <c r="AE107" s="73"/>
      <c r="AF107" s="42"/>
      <c r="AG107" s="42"/>
      <c r="AH107" s="75">
        <f t="shared" si="8"/>
        <v>450712</v>
      </c>
    </row>
    <row r="108" spans="1:34">
      <c r="A108" s="7" t="s">
        <v>117</v>
      </c>
      <c r="B108" s="8" t="s">
        <v>292</v>
      </c>
      <c r="C108" s="28" t="s">
        <v>187</v>
      </c>
      <c r="D108" s="74">
        <f>IF(ISBLANK(ORIGINAL!$D108), ,VID!D108)</f>
        <v>300232</v>
      </c>
      <c r="E108" s="74">
        <f>IF(ISBLANK(ORIGINAL!$D108), ,VID!E108)</f>
        <v>164396</v>
      </c>
      <c r="F108" s="74">
        <f>IF(ISBLANK(ORIGINAL!$D108), ,VID!F108)</f>
        <v>117337</v>
      </c>
      <c r="G108" s="74">
        <f>IF(ISBLANK(ORIGINAL!$D108), ,VID!G108)</f>
        <v>81760</v>
      </c>
      <c r="H108" s="74">
        <f>IF(ISBLANK(ORIGINAL!$D108), ,VID!H108)</f>
        <v>61824</v>
      </c>
      <c r="I108" s="58">
        <f>VLOOKUP($A108,ORIGINAL!$A$1:$AE$169,4,FALSE)+VLOOKUP($A108,ADJ!$A$1:$AS$168,4,FALSE)</f>
        <v>725549</v>
      </c>
      <c r="J108" s="42"/>
      <c r="K108" s="42"/>
      <c r="L108" s="42"/>
      <c r="M108" s="42"/>
      <c r="N108" s="42"/>
      <c r="O108" s="42"/>
      <c r="P108" s="42"/>
      <c r="Q108" s="53"/>
      <c r="R108" s="53"/>
      <c r="S108" s="53"/>
      <c r="T108" s="91">
        <f t="shared" si="5"/>
        <v>0</v>
      </c>
      <c r="U108" s="73"/>
      <c r="V108" s="73"/>
      <c r="W108" s="73"/>
      <c r="X108" s="73"/>
      <c r="Y108" s="98">
        <f t="shared" si="6"/>
        <v>0</v>
      </c>
      <c r="Z108" s="73"/>
      <c r="AA108" s="73"/>
      <c r="AB108" s="73"/>
      <c r="AC108" s="73"/>
      <c r="AD108" s="94">
        <f t="shared" si="7"/>
        <v>0</v>
      </c>
      <c r="AE108" s="73"/>
      <c r="AF108" s="42"/>
      <c r="AG108" s="42"/>
      <c r="AH108" s="75">
        <f t="shared" si="8"/>
        <v>1337523</v>
      </c>
    </row>
    <row r="109" spans="1:34">
      <c r="A109" s="7" t="s">
        <v>118</v>
      </c>
      <c r="B109" s="8" t="s">
        <v>293</v>
      </c>
      <c r="C109" s="34" t="s">
        <v>216</v>
      </c>
      <c r="D109" s="74">
        <f>IF(ISBLANK(ORIGINAL!$D109), ,VID!D109)</f>
        <v>133356</v>
      </c>
      <c r="E109" s="74">
        <f>IF(ISBLANK(ORIGINAL!$D109), ,VID!E109)</f>
        <v>73021</v>
      </c>
      <c r="F109" s="74">
        <f>IF(ISBLANK(ORIGINAL!$D109), ,VID!F109)</f>
        <v>52118</v>
      </c>
      <c r="G109" s="74">
        <f>IF(ISBLANK(ORIGINAL!$D109), ,VID!G109)</f>
        <v>36316</v>
      </c>
      <c r="H109" s="74">
        <f>IF(ISBLANK(ORIGINAL!$D109), ,VID!H109)</f>
        <v>27461</v>
      </c>
      <c r="I109" s="58">
        <f>VLOOKUP($A109,ORIGINAL!$A$1:$AE$169,4,FALSE)+VLOOKUP($A109,ADJ!$A$1:$AS$168,4,FALSE)</f>
        <v>322272</v>
      </c>
      <c r="J109" s="42"/>
      <c r="K109" s="42"/>
      <c r="L109" s="42"/>
      <c r="M109" s="42"/>
      <c r="N109" s="42"/>
      <c r="O109" s="42"/>
      <c r="P109" s="42"/>
      <c r="Q109" s="53"/>
      <c r="R109" s="53"/>
      <c r="S109" s="53"/>
      <c r="T109" s="91">
        <f t="shared" si="5"/>
        <v>0</v>
      </c>
      <c r="U109" s="73"/>
      <c r="V109" s="73"/>
      <c r="W109" s="73"/>
      <c r="X109" s="73"/>
      <c r="Y109" s="98">
        <f t="shared" si="6"/>
        <v>0</v>
      </c>
      <c r="Z109" s="73"/>
      <c r="AA109" s="73"/>
      <c r="AB109" s="73"/>
      <c r="AC109" s="73"/>
      <c r="AD109" s="94">
        <f t="shared" si="7"/>
        <v>0</v>
      </c>
      <c r="AE109" s="73"/>
      <c r="AF109" s="42"/>
      <c r="AG109" s="42"/>
      <c r="AH109" s="75">
        <f t="shared" si="8"/>
        <v>725549</v>
      </c>
    </row>
    <row r="110" spans="1:34">
      <c r="A110" s="7" t="s">
        <v>119</v>
      </c>
      <c r="B110" s="8" t="s">
        <v>294</v>
      </c>
      <c r="C110" s="27" t="s">
        <v>185</v>
      </c>
      <c r="D110" s="74">
        <f>IF(ISBLANK(ORIGINAL!$D110), ,VID!D110)</f>
        <v>1015134</v>
      </c>
      <c r="E110" s="74">
        <f>IF(ISBLANK(ORIGINAL!$D110), ,VID!E110)</f>
        <v>555851</v>
      </c>
      <c r="F110" s="74">
        <f>IF(ISBLANK(ORIGINAL!$D110), ,VID!F110)</f>
        <v>396736</v>
      </c>
      <c r="G110" s="74">
        <f>IF(ISBLANK(ORIGINAL!$D110), ,VID!G110)</f>
        <v>276446</v>
      </c>
      <c r="H110" s="74">
        <f>IF(ISBLANK(ORIGINAL!$D110), ,VID!H110)</f>
        <v>209039</v>
      </c>
      <c r="I110" s="58">
        <f>VLOOKUP($A110,ORIGINAL!$A$1:$AE$169,4,FALSE)+VLOOKUP($A110,ADJ!$A$1:$AS$168,4,FALSE)</f>
        <v>2453206</v>
      </c>
      <c r="J110" s="42"/>
      <c r="K110" s="42"/>
      <c r="L110" s="42"/>
      <c r="M110" s="42"/>
      <c r="N110" s="42"/>
      <c r="O110" s="42"/>
      <c r="P110" s="42"/>
      <c r="Q110" s="53"/>
      <c r="R110" s="53"/>
      <c r="S110" s="53"/>
      <c r="T110" s="91">
        <f t="shared" si="5"/>
        <v>0</v>
      </c>
      <c r="U110" s="73"/>
      <c r="V110" s="73"/>
      <c r="W110" s="73"/>
      <c r="X110" s="73"/>
      <c r="Y110" s="98">
        <f t="shared" si="6"/>
        <v>0</v>
      </c>
      <c r="Z110" s="73"/>
      <c r="AA110" s="73"/>
      <c r="AB110" s="73"/>
      <c r="AC110" s="73"/>
      <c r="AD110" s="94">
        <f t="shared" si="7"/>
        <v>0</v>
      </c>
      <c r="AE110" s="73"/>
      <c r="AF110" s="42"/>
      <c r="AG110" s="42"/>
      <c r="AH110" s="75">
        <f t="shared" si="8"/>
        <v>322272</v>
      </c>
    </row>
    <row r="111" spans="1:34">
      <c r="A111" s="7" t="s">
        <v>120</v>
      </c>
      <c r="B111" s="8" t="s">
        <v>295</v>
      </c>
      <c r="C111" s="33" t="s">
        <v>190</v>
      </c>
      <c r="D111" s="74">
        <f>IF(ISBLANK(ORIGINAL!$D111), ,VID!D111)</f>
        <v>115361</v>
      </c>
      <c r="E111" s="74">
        <f>IF(ISBLANK(ORIGINAL!$D111), ,VID!E111)</f>
        <v>63167</v>
      </c>
      <c r="F111" s="74">
        <f>IF(ISBLANK(ORIGINAL!$D111), ,VID!F111)</f>
        <v>45085</v>
      </c>
      <c r="G111" s="74">
        <f>IF(ISBLANK(ORIGINAL!$D111), ,VID!G111)</f>
        <v>31416</v>
      </c>
      <c r="H111" s="74">
        <f>IF(ISBLANK(ORIGINAL!$D111), ,VID!H111)</f>
        <v>23755</v>
      </c>
      <c r="I111" s="58">
        <f>VLOOKUP($A111,ORIGINAL!$A$1:$AE$169,4,FALSE)+VLOOKUP($A111,ADJ!$A$1:$AS$168,4,FALSE)</f>
        <v>278784</v>
      </c>
      <c r="J111" s="42"/>
      <c r="K111" s="42"/>
      <c r="L111" s="42"/>
      <c r="M111" s="42"/>
      <c r="N111" s="42"/>
      <c r="O111" s="42"/>
      <c r="P111" s="42"/>
      <c r="Q111" s="53"/>
      <c r="R111" s="53"/>
      <c r="S111" s="53"/>
      <c r="T111" s="91">
        <f t="shared" si="5"/>
        <v>0</v>
      </c>
      <c r="U111" s="73"/>
      <c r="V111" s="73"/>
      <c r="W111" s="73"/>
      <c r="X111" s="73"/>
      <c r="Y111" s="98">
        <f t="shared" si="6"/>
        <v>0</v>
      </c>
      <c r="Z111" s="73"/>
      <c r="AA111" s="73"/>
      <c r="AB111" s="73"/>
      <c r="AC111" s="73"/>
      <c r="AD111" s="94">
        <f t="shared" si="7"/>
        <v>0</v>
      </c>
      <c r="AE111" s="73"/>
      <c r="AF111" s="42"/>
      <c r="AG111" s="42"/>
      <c r="AH111" s="75">
        <f t="shared" si="8"/>
        <v>2453206</v>
      </c>
    </row>
    <row r="112" spans="1:34">
      <c r="A112" s="7" t="s">
        <v>121</v>
      </c>
      <c r="B112" s="8" t="s">
        <v>296</v>
      </c>
      <c r="C112" s="26" t="s">
        <v>181</v>
      </c>
      <c r="D112" s="74">
        <f>IF(ISBLANK(ORIGINAL!$D112), ,VID!D112)</f>
        <v>254572</v>
      </c>
      <c r="E112" s="74">
        <f>IF(ISBLANK(ORIGINAL!$D112), ,VID!E112)</f>
        <v>139394</v>
      </c>
      <c r="F112" s="74">
        <f>IF(ISBLANK(ORIGINAL!$D112), ,VID!F112)</f>
        <v>99492</v>
      </c>
      <c r="G112" s="74">
        <f>IF(ISBLANK(ORIGINAL!$D112), ,VID!G112)</f>
        <v>69326</v>
      </c>
      <c r="H112" s="74">
        <f>IF(ISBLANK(ORIGINAL!$D112), ,VID!H112)</f>
        <v>52422</v>
      </c>
      <c r="I112" s="58">
        <f>VLOOKUP($A112,ORIGINAL!$A$1:$AE$169,4,FALSE)+VLOOKUP($A112,ADJ!$A$1:$AS$168,4,FALSE)</f>
        <v>615206</v>
      </c>
      <c r="J112" s="42"/>
      <c r="K112" s="42"/>
      <c r="L112" s="42"/>
      <c r="M112" s="42"/>
      <c r="N112" s="42"/>
      <c r="O112" s="42"/>
      <c r="P112" s="42"/>
      <c r="Q112" s="53"/>
      <c r="R112" s="53"/>
      <c r="S112" s="53"/>
      <c r="T112" s="91">
        <f t="shared" si="5"/>
        <v>0</v>
      </c>
      <c r="U112" s="73"/>
      <c r="V112" s="73"/>
      <c r="W112" s="73"/>
      <c r="X112" s="73"/>
      <c r="Y112" s="98">
        <f t="shared" si="6"/>
        <v>0</v>
      </c>
      <c r="Z112" s="73"/>
      <c r="AA112" s="73"/>
      <c r="AB112" s="73"/>
      <c r="AC112" s="73"/>
      <c r="AD112" s="94">
        <f t="shared" si="7"/>
        <v>0</v>
      </c>
      <c r="AE112" s="73"/>
      <c r="AF112" s="42"/>
      <c r="AG112" s="42"/>
      <c r="AH112" s="75">
        <f t="shared" si="8"/>
        <v>278784</v>
      </c>
    </row>
    <row r="113" spans="1:34">
      <c r="A113" s="7" t="s">
        <v>122</v>
      </c>
      <c r="B113" s="8" t="s">
        <v>297</v>
      </c>
      <c r="C113" s="26" t="s">
        <v>181</v>
      </c>
      <c r="D113" s="74">
        <f>IF(ISBLANK(ORIGINAL!$D113), ,VID!D113)</f>
        <v>0</v>
      </c>
      <c r="E113" s="74">
        <f>IF(ISBLANK(ORIGINAL!$D113), ,VID!E113)</f>
        <v>0</v>
      </c>
      <c r="F113" s="74">
        <f>IF(ISBLANK(ORIGINAL!$D113), ,VID!F113)</f>
        <v>0</v>
      </c>
      <c r="G113" s="74">
        <f>IF(ISBLANK(ORIGINAL!$D113), ,VID!G113)</f>
        <v>0</v>
      </c>
      <c r="H113" s="74">
        <f>IF(ISBLANK(ORIGINAL!$D113), ,VID!H113)</f>
        <v>0</v>
      </c>
      <c r="I113" s="58">
        <f>VLOOKUP($A113,ORIGINAL!$A$1:$AE$169,4,FALSE)+VLOOKUP($A113,ADJ!$A$1:$AS$168,4,FALSE)</f>
        <v>0</v>
      </c>
      <c r="J113" s="42"/>
      <c r="K113" s="42"/>
      <c r="L113" s="42"/>
      <c r="M113" s="42"/>
      <c r="N113" s="42"/>
      <c r="O113" s="42"/>
      <c r="P113" s="42"/>
      <c r="Q113" s="53"/>
      <c r="R113" s="53"/>
      <c r="S113" s="53"/>
      <c r="T113" s="91">
        <f t="shared" si="5"/>
        <v>0</v>
      </c>
      <c r="U113" s="73"/>
      <c r="V113" s="73"/>
      <c r="W113" s="73"/>
      <c r="X113" s="73"/>
      <c r="Y113" s="98">
        <f t="shared" si="6"/>
        <v>0</v>
      </c>
      <c r="Z113" s="73"/>
      <c r="AA113" s="73"/>
      <c r="AB113" s="73"/>
      <c r="AC113" s="73"/>
      <c r="AD113" s="94">
        <f t="shared" si="7"/>
        <v>0</v>
      </c>
      <c r="AE113" s="73"/>
      <c r="AF113" s="42"/>
      <c r="AG113" s="42"/>
      <c r="AH113" s="75">
        <f t="shared" si="8"/>
        <v>615206</v>
      </c>
    </row>
    <row r="114" spans="1:34">
      <c r="A114" s="7" t="s">
        <v>123</v>
      </c>
      <c r="B114" s="8" t="s">
        <v>298</v>
      </c>
      <c r="C114" s="32" t="s">
        <v>183</v>
      </c>
      <c r="D114" s="74">
        <f>IF(ISBLANK(ORIGINAL!$D114), ,VID!D114)</f>
        <v>129150</v>
      </c>
      <c r="E114" s="74">
        <f>IF(ISBLANK(ORIGINAL!$D114), ,VID!E114)</f>
        <v>70718</v>
      </c>
      <c r="F114" s="74">
        <f>IF(ISBLANK(ORIGINAL!$D114), ,VID!F114)</f>
        <v>50474</v>
      </c>
      <c r="G114" s="74">
        <f>IF(ISBLANK(ORIGINAL!$D114), ,VID!G114)</f>
        <v>35170</v>
      </c>
      <c r="H114" s="74">
        <f>IF(ISBLANK(ORIGINAL!$D114), ,VID!H114)</f>
        <v>26595</v>
      </c>
      <c r="I114" s="58">
        <f>VLOOKUP($A114,ORIGINAL!$A$1:$AE$169,4,FALSE)+VLOOKUP($A114,ADJ!$A$1:$AS$168,4,FALSE)</f>
        <v>312107</v>
      </c>
      <c r="J114" s="42"/>
      <c r="K114" s="42"/>
      <c r="L114" s="42"/>
      <c r="M114" s="42"/>
      <c r="N114" s="42"/>
      <c r="O114" s="42"/>
      <c r="P114" s="42"/>
      <c r="Q114" s="53"/>
      <c r="R114" s="53"/>
      <c r="S114" s="53"/>
      <c r="T114" s="91">
        <f t="shared" si="5"/>
        <v>0</v>
      </c>
      <c r="U114" s="73"/>
      <c r="V114" s="73"/>
      <c r="W114" s="73"/>
      <c r="X114" s="73"/>
      <c r="Y114" s="98">
        <f t="shared" si="6"/>
        <v>0</v>
      </c>
      <c r="Z114" s="73"/>
      <c r="AA114" s="73"/>
      <c r="AB114" s="73"/>
      <c r="AC114" s="73"/>
      <c r="AD114" s="94">
        <f t="shared" si="7"/>
        <v>0</v>
      </c>
      <c r="AE114" s="73"/>
      <c r="AF114" s="42"/>
      <c r="AG114" s="42"/>
      <c r="AH114" s="75">
        <f t="shared" si="8"/>
        <v>0</v>
      </c>
    </row>
    <row r="115" spans="1:34">
      <c r="A115" s="7" t="s">
        <v>124</v>
      </c>
      <c r="B115" s="8" t="s">
        <v>299</v>
      </c>
      <c r="C115" s="29" t="s">
        <v>201</v>
      </c>
      <c r="D115" s="74">
        <f>IF(ISBLANK(ORIGINAL!$D115), ,VID!D115)</f>
        <v>1186567</v>
      </c>
      <c r="E115" s="74">
        <f>IF(ISBLANK(ORIGINAL!$D115), ,VID!E115)</f>
        <v>649721</v>
      </c>
      <c r="F115" s="74">
        <f>IF(ISBLANK(ORIGINAL!$D115), ,VID!F115)</f>
        <v>463735</v>
      </c>
      <c r="G115" s="74">
        <f>IF(ISBLANK(ORIGINAL!$D115), ,VID!G115)</f>
        <v>323132</v>
      </c>
      <c r="H115" s="74">
        <f>IF(ISBLANK(ORIGINAL!$D115), ,VID!H115)</f>
        <v>244340</v>
      </c>
      <c r="I115" s="58">
        <f>VLOOKUP($A115,ORIGINAL!$A$1:$AE$169,4,FALSE)+VLOOKUP($A115,ADJ!$A$1:$AS$168,4,FALSE)</f>
        <v>2867495</v>
      </c>
      <c r="J115" s="42"/>
      <c r="K115" s="42"/>
      <c r="L115" s="42"/>
      <c r="M115" s="42"/>
      <c r="N115" s="42"/>
      <c r="O115" s="42"/>
      <c r="P115" s="42"/>
      <c r="Q115" s="53"/>
      <c r="R115" s="53"/>
      <c r="S115" s="53"/>
      <c r="T115" s="91">
        <f t="shared" si="5"/>
        <v>0</v>
      </c>
      <c r="U115" s="73"/>
      <c r="V115" s="73"/>
      <c r="W115" s="73"/>
      <c r="X115" s="73"/>
      <c r="Y115" s="98">
        <f t="shared" si="6"/>
        <v>0</v>
      </c>
      <c r="Z115" s="73"/>
      <c r="AA115" s="73"/>
      <c r="AB115" s="73"/>
      <c r="AC115" s="73"/>
      <c r="AD115" s="94">
        <f t="shared" si="7"/>
        <v>0</v>
      </c>
      <c r="AE115" s="73"/>
      <c r="AF115" s="42"/>
      <c r="AG115" s="42"/>
      <c r="AH115" s="75">
        <f t="shared" si="8"/>
        <v>312107</v>
      </c>
    </row>
    <row r="116" spans="1:34">
      <c r="A116" s="7" t="s">
        <v>125</v>
      </c>
      <c r="B116" s="8" t="s">
        <v>300</v>
      </c>
      <c r="C116" s="33" t="s">
        <v>190</v>
      </c>
      <c r="D116" s="74">
        <f>IF(ISBLANK(ORIGINAL!$D116), ,VID!D116)</f>
        <v>66152</v>
      </c>
      <c r="E116" s="74">
        <f>IF(ISBLANK(ORIGINAL!$D116), ,VID!E116)</f>
        <v>36222</v>
      </c>
      <c r="F116" s="74">
        <f>IF(ISBLANK(ORIGINAL!$D116), ,VID!F116)</f>
        <v>25854</v>
      </c>
      <c r="G116" s="74">
        <f>IF(ISBLANK(ORIGINAL!$D116), ,VID!G116)</f>
        <v>18015</v>
      </c>
      <c r="H116" s="74">
        <f>IF(ISBLANK(ORIGINAL!$D116), ,VID!H116)</f>
        <v>13622</v>
      </c>
      <c r="I116" s="58">
        <f>VLOOKUP($A116,ORIGINAL!$A$1:$AE$169,4,FALSE)+VLOOKUP($A116,ADJ!$A$1:$AS$168,4,FALSE)</f>
        <v>159865</v>
      </c>
      <c r="J116" s="42"/>
      <c r="K116" s="42"/>
      <c r="L116" s="42"/>
      <c r="M116" s="42"/>
      <c r="N116" s="42"/>
      <c r="O116" s="42"/>
      <c r="P116" s="42"/>
      <c r="Q116" s="53"/>
      <c r="R116" s="53"/>
      <c r="S116" s="53"/>
      <c r="T116" s="91">
        <f t="shared" si="5"/>
        <v>0</v>
      </c>
      <c r="U116" s="73"/>
      <c r="V116" s="73"/>
      <c r="W116" s="73"/>
      <c r="X116" s="73"/>
      <c r="Y116" s="98">
        <f t="shared" si="6"/>
        <v>0</v>
      </c>
      <c r="Z116" s="73"/>
      <c r="AA116" s="73"/>
      <c r="AB116" s="73"/>
      <c r="AC116" s="73"/>
      <c r="AD116" s="94">
        <f t="shared" si="7"/>
        <v>0</v>
      </c>
      <c r="AE116" s="73"/>
      <c r="AF116" s="42"/>
      <c r="AG116" s="42"/>
      <c r="AH116" s="75">
        <f t="shared" si="8"/>
        <v>2867495</v>
      </c>
    </row>
    <row r="117" spans="1:34">
      <c r="A117" s="7" t="s">
        <v>126</v>
      </c>
      <c r="B117" s="8" t="s">
        <v>301</v>
      </c>
      <c r="C117" s="27" t="s">
        <v>185</v>
      </c>
      <c r="D117" s="74">
        <f>IF(ISBLANK(ORIGINAL!$D117), ,VID!D117)</f>
        <v>269528</v>
      </c>
      <c r="E117" s="74">
        <f>IF(ISBLANK(ORIGINAL!$D117), ,VID!E117)</f>
        <v>147584</v>
      </c>
      <c r="F117" s="74">
        <f>IF(ISBLANK(ORIGINAL!$D117), ,VID!F117)</f>
        <v>105337</v>
      </c>
      <c r="G117" s="74">
        <f>IF(ISBLANK(ORIGINAL!$D117), ,VID!G117)</f>
        <v>73398</v>
      </c>
      <c r="H117" s="74">
        <f>IF(ISBLANK(ORIGINAL!$D117), ,VID!H117)</f>
        <v>55502</v>
      </c>
      <c r="I117" s="58">
        <f>VLOOKUP($A117,ORIGINAL!$A$1:$AE$169,4,FALSE)+VLOOKUP($A117,ADJ!$A$1:$AS$168,4,FALSE)</f>
        <v>651349</v>
      </c>
      <c r="J117" s="42"/>
      <c r="K117" s="42"/>
      <c r="L117" s="42"/>
      <c r="M117" s="42"/>
      <c r="N117" s="42"/>
      <c r="O117" s="42"/>
      <c r="P117" s="42"/>
      <c r="Q117" s="53"/>
      <c r="R117" s="53"/>
      <c r="S117" s="53"/>
      <c r="T117" s="91">
        <f t="shared" si="5"/>
        <v>0</v>
      </c>
      <c r="U117" s="73"/>
      <c r="V117" s="73"/>
      <c r="W117" s="73"/>
      <c r="X117" s="73"/>
      <c r="Y117" s="98">
        <f t="shared" si="6"/>
        <v>0</v>
      </c>
      <c r="Z117" s="73"/>
      <c r="AA117" s="73"/>
      <c r="AB117" s="73"/>
      <c r="AC117" s="73"/>
      <c r="AD117" s="94">
        <f t="shared" si="7"/>
        <v>0</v>
      </c>
      <c r="AE117" s="73"/>
      <c r="AF117" s="42"/>
      <c r="AG117" s="42"/>
      <c r="AH117" s="75">
        <f t="shared" si="8"/>
        <v>159865</v>
      </c>
    </row>
    <row r="118" spans="1:34">
      <c r="A118" s="7" t="s">
        <v>127</v>
      </c>
      <c r="B118" s="8" t="s">
        <v>302</v>
      </c>
      <c r="C118" s="34" t="s">
        <v>216</v>
      </c>
      <c r="D118" s="74">
        <f>IF(ISBLANK(ORIGINAL!$D118), ,VID!D118)</f>
        <v>114480</v>
      </c>
      <c r="E118" s="74">
        <f>IF(ISBLANK(ORIGINAL!$D118), ,VID!E118)</f>
        <v>62686</v>
      </c>
      <c r="F118" s="74">
        <f>IF(ISBLANK(ORIGINAL!$D118), ,VID!F118)</f>
        <v>44741</v>
      </c>
      <c r="G118" s="74">
        <f>IF(ISBLANK(ORIGINAL!$D118), ,VID!G118)</f>
        <v>31176</v>
      </c>
      <c r="H118" s="74">
        <f>IF(ISBLANK(ORIGINAL!$D118), ,VID!H118)</f>
        <v>23574</v>
      </c>
      <c r="I118" s="58">
        <f>VLOOKUP($A118,ORIGINAL!$A$1:$AE$169,4,FALSE)+VLOOKUP($A118,ADJ!$A$1:$AS$168,4,FALSE)</f>
        <v>276657</v>
      </c>
      <c r="J118" s="42"/>
      <c r="K118" s="42"/>
      <c r="L118" s="42"/>
      <c r="M118" s="42"/>
      <c r="N118" s="42"/>
      <c r="O118" s="42"/>
      <c r="P118" s="42"/>
      <c r="Q118" s="53"/>
      <c r="R118" s="53"/>
      <c r="S118" s="53"/>
      <c r="T118" s="91">
        <f t="shared" si="5"/>
        <v>0</v>
      </c>
      <c r="U118" s="73"/>
      <c r="V118" s="73"/>
      <c r="W118" s="73"/>
      <c r="X118" s="73"/>
      <c r="Y118" s="98">
        <f t="shared" si="6"/>
        <v>0</v>
      </c>
      <c r="Z118" s="73"/>
      <c r="AA118" s="73"/>
      <c r="AB118" s="73"/>
      <c r="AC118" s="73"/>
      <c r="AD118" s="94">
        <f t="shared" si="7"/>
        <v>0</v>
      </c>
      <c r="AE118" s="73"/>
      <c r="AF118" s="42"/>
      <c r="AG118" s="42"/>
      <c r="AH118" s="75">
        <f t="shared" si="8"/>
        <v>651349</v>
      </c>
    </row>
    <row r="119" spans="1:34">
      <c r="A119" s="7" t="s">
        <v>128</v>
      </c>
      <c r="B119" s="8" t="s">
        <v>303</v>
      </c>
      <c r="C119" s="26" t="s">
        <v>181</v>
      </c>
      <c r="D119" s="74">
        <f>IF(ISBLANK(ORIGINAL!$D119), ,VID!D119)</f>
        <v>90406</v>
      </c>
      <c r="E119" s="74">
        <f>IF(ISBLANK(ORIGINAL!$D119), ,VID!E119)</f>
        <v>49503</v>
      </c>
      <c r="F119" s="74">
        <f>IF(ISBLANK(ORIGINAL!$D119), ,VID!F119)</f>
        <v>35333</v>
      </c>
      <c r="G119" s="74">
        <f>IF(ISBLANK(ORIGINAL!$D119), ,VID!G119)</f>
        <v>24620</v>
      </c>
      <c r="H119" s="74">
        <f>IF(ISBLANK(ORIGINAL!$D119), ,VID!H119)</f>
        <v>18617</v>
      </c>
      <c r="I119" s="58">
        <f>VLOOKUP($A119,ORIGINAL!$A$1:$AE$169,4,FALSE)+VLOOKUP($A119,ADJ!$A$1:$AS$168,4,FALSE)</f>
        <v>218479</v>
      </c>
      <c r="J119" s="42"/>
      <c r="K119" s="42"/>
      <c r="L119" s="42"/>
      <c r="M119" s="42"/>
      <c r="N119" s="42"/>
      <c r="O119" s="42"/>
      <c r="P119" s="42"/>
      <c r="Q119" s="53"/>
      <c r="R119" s="53"/>
      <c r="S119" s="53"/>
      <c r="T119" s="91">
        <f t="shared" si="5"/>
        <v>0</v>
      </c>
      <c r="U119" s="73"/>
      <c r="V119" s="73"/>
      <c r="W119" s="73"/>
      <c r="X119" s="73"/>
      <c r="Y119" s="98">
        <f t="shared" si="6"/>
        <v>0</v>
      </c>
      <c r="Z119" s="73"/>
      <c r="AA119" s="73"/>
      <c r="AB119" s="73"/>
      <c r="AC119" s="73"/>
      <c r="AD119" s="94">
        <f t="shared" si="7"/>
        <v>0</v>
      </c>
      <c r="AE119" s="73"/>
      <c r="AF119" s="42"/>
      <c r="AG119" s="42"/>
      <c r="AH119" s="75">
        <f t="shared" si="8"/>
        <v>276657</v>
      </c>
    </row>
    <row r="120" spans="1:34">
      <c r="A120" s="7" t="s">
        <v>129</v>
      </c>
      <c r="B120" s="8" t="s">
        <v>304</v>
      </c>
      <c r="C120" s="34" t="s">
        <v>216</v>
      </c>
      <c r="D120" s="74">
        <f>IF(ISBLANK(ORIGINAL!$D120), ,VID!D120)</f>
        <v>341484</v>
      </c>
      <c r="E120" s="74">
        <f>IF(ISBLANK(ORIGINAL!$D120), ,VID!E120)</f>
        <v>186984</v>
      </c>
      <c r="F120" s="74">
        <f>IF(ISBLANK(ORIGINAL!$D120), ,VID!F120)</f>
        <v>133459</v>
      </c>
      <c r="G120" s="74">
        <f>IF(ISBLANK(ORIGINAL!$D120), ,VID!G120)</f>
        <v>92995</v>
      </c>
      <c r="H120" s="74">
        <f>IF(ISBLANK(ORIGINAL!$D120), ,VID!H120)</f>
        <v>70319</v>
      </c>
      <c r="I120" s="58">
        <f>VLOOKUP($A120,ORIGINAL!$A$1:$AE$169,4,FALSE)+VLOOKUP($A120,ADJ!$A$1:$AS$168,4,FALSE)</f>
        <v>825241</v>
      </c>
      <c r="J120" s="42"/>
      <c r="K120" s="42"/>
      <c r="L120" s="42"/>
      <c r="M120" s="42"/>
      <c r="N120" s="42"/>
      <c r="O120" s="42"/>
      <c r="P120" s="42"/>
      <c r="Q120" s="53"/>
      <c r="R120" s="53"/>
      <c r="S120" s="53"/>
      <c r="T120" s="91">
        <f t="shared" si="5"/>
        <v>0</v>
      </c>
      <c r="U120" s="73"/>
      <c r="V120" s="73"/>
      <c r="W120" s="73"/>
      <c r="X120" s="73"/>
      <c r="Y120" s="98">
        <f t="shared" si="6"/>
        <v>0</v>
      </c>
      <c r="Z120" s="73"/>
      <c r="AA120" s="73"/>
      <c r="AB120" s="73"/>
      <c r="AC120" s="73"/>
      <c r="AD120" s="94">
        <f t="shared" si="7"/>
        <v>0</v>
      </c>
      <c r="AE120" s="73"/>
      <c r="AF120" s="42"/>
      <c r="AG120" s="42"/>
      <c r="AH120" s="75">
        <f t="shared" si="8"/>
        <v>218479</v>
      </c>
    </row>
    <row r="121" spans="1:34">
      <c r="A121" s="7" t="s">
        <v>130</v>
      </c>
      <c r="B121" s="8" t="s">
        <v>305</v>
      </c>
      <c r="C121" s="32" t="s">
        <v>183</v>
      </c>
      <c r="D121" s="74">
        <f>IF(ISBLANK(ORIGINAL!$D121), ,VID!D121)</f>
        <v>72982</v>
      </c>
      <c r="E121" s="74">
        <f>IF(ISBLANK(ORIGINAL!$D121), ,VID!E121)</f>
        <v>39962</v>
      </c>
      <c r="F121" s="74">
        <f>IF(ISBLANK(ORIGINAL!$D121), ,VID!F121)</f>
        <v>28523</v>
      </c>
      <c r="G121" s="74">
        <f>IF(ISBLANK(ORIGINAL!$D121), ,VID!G121)</f>
        <v>19875</v>
      </c>
      <c r="H121" s="74">
        <f>IF(ISBLANK(ORIGINAL!$D121), ,VID!H121)</f>
        <v>15029</v>
      </c>
      <c r="I121" s="58">
        <f>VLOOKUP($A121,ORIGINAL!$A$1:$AE$169,4,FALSE)+VLOOKUP($A121,ADJ!$A$1:$AS$168,4,FALSE)</f>
        <v>176371</v>
      </c>
      <c r="J121" s="42"/>
      <c r="K121" s="42"/>
      <c r="L121" s="42"/>
      <c r="M121" s="42"/>
      <c r="N121" s="42"/>
      <c r="O121" s="42"/>
      <c r="P121" s="42"/>
      <c r="Q121" s="53"/>
      <c r="R121" s="53"/>
      <c r="S121" s="53"/>
      <c r="T121" s="91">
        <f t="shared" si="5"/>
        <v>0</v>
      </c>
      <c r="U121" s="73"/>
      <c r="V121" s="73"/>
      <c r="W121" s="73"/>
      <c r="X121" s="73"/>
      <c r="Y121" s="98">
        <f t="shared" si="6"/>
        <v>0</v>
      </c>
      <c r="Z121" s="73"/>
      <c r="AA121" s="73"/>
      <c r="AB121" s="73"/>
      <c r="AC121" s="73"/>
      <c r="AD121" s="94">
        <f t="shared" si="7"/>
        <v>0</v>
      </c>
      <c r="AE121" s="73"/>
      <c r="AF121" s="42"/>
      <c r="AG121" s="42"/>
      <c r="AH121" s="75">
        <f t="shared" si="8"/>
        <v>825241</v>
      </c>
    </row>
    <row r="122" spans="1:34">
      <c r="A122" s="7" t="s">
        <v>131</v>
      </c>
      <c r="B122" s="8" t="s">
        <v>306</v>
      </c>
      <c r="C122" s="27" t="s">
        <v>185</v>
      </c>
      <c r="D122" s="74">
        <f>IF(ISBLANK(ORIGINAL!$D122), ,VID!D122)</f>
        <v>308823</v>
      </c>
      <c r="E122" s="74">
        <f>IF(ISBLANK(ORIGINAL!$D122), ,VID!E122)</f>
        <v>169100</v>
      </c>
      <c r="F122" s="74">
        <f>IF(ISBLANK(ORIGINAL!$D122), ,VID!F122)</f>
        <v>120694</v>
      </c>
      <c r="G122" s="74">
        <f>IF(ISBLANK(ORIGINAL!$D122), ,VID!G122)</f>
        <v>84100</v>
      </c>
      <c r="H122" s="74">
        <f>IF(ISBLANK(ORIGINAL!$D122), ,VID!H122)</f>
        <v>63594</v>
      </c>
      <c r="I122" s="58">
        <f>VLOOKUP($A122,ORIGINAL!$A$1:$AE$169,4,FALSE)+VLOOKUP($A122,ADJ!$A$1:$AS$168,4,FALSE)</f>
        <v>746311</v>
      </c>
      <c r="J122" s="42"/>
      <c r="K122" s="42"/>
      <c r="L122" s="42"/>
      <c r="M122" s="42"/>
      <c r="N122" s="42"/>
      <c r="O122" s="42"/>
      <c r="P122" s="42"/>
      <c r="Q122" s="53"/>
      <c r="R122" s="53"/>
      <c r="S122" s="53"/>
      <c r="T122" s="91">
        <f t="shared" si="5"/>
        <v>0</v>
      </c>
      <c r="U122" s="73"/>
      <c r="V122" s="73"/>
      <c r="W122" s="73"/>
      <c r="X122" s="73"/>
      <c r="Y122" s="98">
        <f t="shared" si="6"/>
        <v>0</v>
      </c>
      <c r="Z122" s="73"/>
      <c r="AA122" s="73"/>
      <c r="AB122" s="73"/>
      <c r="AC122" s="73"/>
      <c r="AD122" s="94">
        <f t="shared" si="7"/>
        <v>0</v>
      </c>
      <c r="AE122" s="73"/>
      <c r="AF122" s="42"/>
      <c r="AG122" s="42"/>
      <c r="AH122" s="75">
        <f t="shared" si="8"/>
        <v>176371</v>
      </c>
    </row>
    <row r="123" spans="1:34">
      <c r="A123" s="7" t="s">
        <v>132</v>
      </c>
      <c r="B123" s="8" t="s">
        <v>307</v>
      </c>
      <c r="C123" s="33" t="s">
        <v>190</v>
      </c>
      <c r="D123" s="74">
        <f>IF(ISBLANK(ORIGINAL!$D123), ,VID!D123)</f>
        <v>494540</v>
      </c>
      <c r="E123" s="74">
        <f>IF(ISBLANK(ORIGINAL!$D123), ,VID!E123)</f>
        <v>270792</v>
      </c>
      <c r="F123" s="74">
        <f>IF(ISBLANK(ORIGINAL!$D123), ,VID!F123)</f>
        <v>193277</v>
      </c>
      <c r="G123" s="74">
        <f>IF(ISBLANK(ORIGINAL!$D123), ,VID!G123)</f>
        <v>134676</v>
      </c>
      <c r="H123" s="74">
        <f>IF(ISBLANK(ORIGINAL!$D123), ,VID!H123)</f>
        <v>101836</v>
      </c>
      <c r="I123" s="58">
        <f>VLOOKUP($A123,ORIGINAL!$A$1:$AE$169,4,FALSE)+VLOOKUP($A123,ADJ!$A$1:$AS$168,4,FALSE)</f>
        <v>1195121</v>
      </c>
      <c r="J123" s="42"/>
      <c r="K123" s="42"/>
      <c r="L123" s="42"/>
      <c r="M123" s="42"/>
      <c r="N123" s="42"/>
      <c r="O123" s="42"/>
      <c r="P123" s="42"/>
      <c r="Q123" s="53"/>
      <c r="R123" s="53"/>
      <c r="S123" s="53"/>
      <c r="T123" s="91">
        <f t="shared" si="5"/>
        <v>0</v>
      </c>
      <c r="U123" s="73"/>
      <c r="V123" s="73"/>
      <c r="W123" s="73"/>
      <c r="X123" s="73"/>
      <c r="Y123" s="98">
        <f t="shared" si="6"/>
        <v>0</v>
      </c>
      <c r="Z123" s="73"/>
      <c r="AA123" s="73"/>
      <c r="AB123" s="73"/>
      <c r="AC123" s="73"/>
      <c r="AD123" s="94">
        <f t="shared" si="7"/>
        <v>0</v>
      </c>
      <c r="AE123" s="73"/>
      <c r="AF123" s="42"/>
      <c r="AG123" s="42"/>
      <c r="AH123" s="75">
        <f t="shared" si="8"/>
        <v>746311</v>
      </c>
    </row>
    <row r="124" spans="1:34">
      <c r="A124" s="7" t="s">
        <v>133</v>
      </c>
      <c r="B124" s="8" t="s">
        <v>308</v>
      </c>
      <c r="C124" s="33" t="s">
        <v>190</v>
      </c>
      <c r="D124" s="74">
        <f>IF(ISBLANK(ORIGINAL!$D124), ,VID!D124)</f>
        <v>427561</v>
      </c>
      <c r="E124" s="74">
        <f>IF(ISBLANK(ORIGINAL!$D124), ,VID!E124)</f>
        <v>234117</v>
      </c>
      <c r="F124" s="74">
        <f>IF(ISBLANK(ORIGINAL!$D124), ,VID!F124)</f>
        <v>167100</v>
      </c>
      <c r="G124" s="74">
        <f>IF(ISBLANK(ORIGINAL!$D124), ,VID!G124)</f>
        <v>116435</v>
      </c>
      <c r="H124" s="74">
        <f>IF(ISBLANK(ORIGINAL!$D124), ,VID!H124)</f>
        <v>88044</v>
      </c>
      <c r="I124" s="58">
        <f>VLOOKUP($A124,ORIGINAL!$A$1:$AE$169,4,FALSE)+VLOOKUP($A124,ADJ!$A$1:$AS$168,4,FALSE)</f>
        <v>1033257</v>
      </c>
      <c r="J124" s="42"/>
      <c r="K124" s="42"/>
      <c r="L124" s="42"/>
      <c r="M124" s="42"/>
      <c r="N124" s="42"/>
      <c r="O124" s="42"/>
      <c r="P124" s="42"/>
      <c r="Q124" s="53"/>
      <c r="R124" s="53"/>
      <c r="S124" s="53"/>
      <c r="T124" s="91">
        <f t="shared" si="5"/>
        <v>0</v>
      </c>
      <c r="U124" s="73"/>
      <c r="V124" s="73"/>
      <c r="W124" s="73"/>
      <c r="X124" s="73"/>
      <c r="Y124" s="98">
        <f t="shared" si="6"/>
        <v>0</v>
      </c>
      <c r="Z124" s="73"/>
      <c r="AA124" s="73"/>
      <c r="AB124" s="73"/>
      <c r="AC124" s="73"/>
      <c r="AD124" s="94">
        <f t="shared" si="7"/>
        <v>0</v>
      </c>
      <c r="AE124" s="73"/>
      <c r="AF124" s="42"/>
      <c r="AG124" s="42"/>
      <c r="AH124" s="75">
        <f t="shared" si="8"/>
        <v>1195121</v>
      </c>
    </row>
    <row r="125" spans="1:34">
      <c r="A125" s="7" t="s">
        <v>134</v>
      </c>
      <c r="B125" s="8" t="s">
        <v>309</v>
      </c>
      <c r="C125" s="26" t="s">
        <v>181</v>
      </c>
      <c r="D125" s="74">
        <f>IF(ISBLANK(ORIGINAL!$D125), ,VID!D125)</f>
        <v>76730</v>
      </c>
      <c r="E125" s="74">
        <f>IF(ISBLANK(ORIGINAL!$D125), ,VID!E125)</f>
        <v>42015</v>
      </c>
      <c r="F125" s="74">
        <f>IF(ISBLANK(ORIGINAL!$D125), ,VID!F125)</f>
        <v>29988</v>
      </c>
      <c r="G125" s="74">
        <f>IF(ISBLANK(ORIGINAL!$D125), ,VID!G125)</f>
        <v>20896</v>
      </c>
      <c r="H125" s="74">
        <f>IF(ISBLANK(ORIGINAL!$D125), ,VID!H125)</f>
        <v>15800</v>
      </c>
      <c r="I125" s="58">
        <f>VLOOKUP($A125,ORIGINAL!$A$1:$AE$169,4,FALSE)+VLOOKUP($A125,ADJ!$A$1:$AS$168,4,FALSE)</f>
        <v>185429</v>
      </c>
      <c r="J125" s="42"/>
      <c r="K125" s="42"/>
      <c r="L125" s="42"/>
      <c r="M125" s="42"/>
      <c r="N125" s="42"/>
      <c r="O125" s="42"/>
      <c r="P125" s="42"/>
      <c r="Q125" s="53"/>
      <c r="R125" s="53"/>
      <c r="S125" s="53"/>
      <c r="T125" s="91">
        <f t="shared" si="5"/>
        <v>0</v>
      </c>
      <c r="U125" s="73"/>
      <c r="V125" s="73"/>
      <c r="W125" s="73"/>
      <c r="X125" s="73"/>
      <c r="Y125" s="98">
        <f t="shared" si="6"/>
        <v>0</v>
      </c>
      <c r="Z125" s="73"/>
      <c r="AA125" s="73"/>
      <c r="AB125" s="73"/>
      <c r="AC125" s="73"/>
      <c r="AD125" s="94">
        <f t="shared" si="7"/>
        <v>0</v>
      </c>
      <c r="AE125" s="73"/>
      <c r="AF125" s="42"/>
      <c r="AG125" s="42"/>
      <c r="AH125" s="75">
        <f t="shared" si="8"/>
        <v>1033257</v>
      </c>
    </row>
    <row r="126" spans="1:34">
      <c r="A126" s="7" t="s">
        <v>135</v>
      </c>
      <c r="B126" s="8" t="s">
        <v>310</v>
      </c>
      <c r="C126" s="32" t="s">
        <v>183</v>
      </c>
      <c r="D126" s="74">
        <f>IF(ISBLANK(ORIGINAL!$D126), ,VID!D126)</f>
        <v>0</v>
      </c>
      <c r="E126" s="74">
        <f>IF(ISBLANK(ORIGINAL!$D126), ,VID!E126)</f>
        <v>0</v>
      </c>
      <c r="F126" s="74">
        <f>IF(ISBLANK(ORIGINAL!$D126), ,VID!F126)</f>
        <v>0</v>
      </c>
      <c r="G126" s="74">
        <f>IF(ISBLANK(ORIGINAL!$D126), ,VID!G126)</f>
        <v>0</v>
      </c>
      <c r="H126" s="74">
        <f>IF(ISBLANK(ORIGINAL!$D126), ,VID!H126)</f>
        <v>0</v>
      </c>
      <c r="I126" s="58">
        <f>VLOOKUP($A126,ORIGINAL!$A$1:$AE$169,4,FALSE)+VLOOKUP($A126,ADJ!$A$1:$AS$168,4,FALSE)</f>
        <v>0</v>
      </c>
      <c r="J126" s="42"/>
      <c r="K126" s="42"/>
      <c r="L126" s="42"/>
      <c r="M126" s="42"/>
      <c r="N126" s="42"/>
      <c r="O126" s="42"/>
      <c r="P126" s="42"/>
      <c r="Q126" s="53"/>
      <c r="R126" s="53"/>
      <c r="S126" s="53"/>
      <c r="T126" s="91">
        <f t="shared" si="5"/>
        <v>0</v>
      </c>
      <c r="U126" s="73"/>
      <c r="V126" s="73"/>
      <c r="W126" s="73"/>
      <c r="X126" s="73"/>
      <c r="Y126" s="98">
        <f t="shared" si="6"/>
        <v>0</v>
      </c>
      <c r="Z126" s="73"/>
      <c r="AA126" s="73"/>
      <c r="AB126" s="73"/>
      <c r="AC126" s="73"/>
      <c r="AD126" s="94">
        <f t="shared" si="7"/>
        <v>0</v>
      </c>
      <c r="AE126" s="73"/>
      <c r="AF126" s="42"/>
      <c r="AG126" s="42"/>
      <c r="AH126" s="75">
        <f t="shared" si="8"/>
        <v>185429</v>
      </c>
    </row>
    <row r="127" spans="1:34">
      <c r="A127" s="7" t="s">
        <v>136</v>
      </c>
      <c r="B127" s="8" t="s">
        <v>311</v>
      </c>
      <c r="C127" s="29" t="s">
        <v>201</v>
      </c>
      <c r="D127" s="74">
        <f>IF(ISBLANK(ORIGINAL!$D127), ,VID!D127)</f>
        <v>0</v>
      </c>
      <c r="E127" s="74">
        <f>IF(ISBLANK(ORIGINAL!$D127), ,VID!E127)</f>
        <v>0</v>
      </c>
      <c r="F127" s="74">
        <f>IF(ISBLANK(ORIGINAL!$D127), ,VID!F127)</f>
        <v>0</v>
      </c>
      <c r="G127" s="74">
        <f>IF(ISBLANK(ORIGINAL!$D127), ,VID!G127)</f>
        <v>0</v>
      </c>
      <c r="H127" s="74">
        <f>IF(ISBLANK(ORIGINAL!$D127), ,VID!H127)</f>
        <v>0</v>
      </c>
      <c r="I127" s="58">
        <f>VLOOKUP($A127,ORIGINAL!$A$1:$AE$169,4,FALSE)+VLOOKUP($A127,ADJ!$A$1:$AS$168,4,FALSE)</f>
        <v>0</v>
      </c>
      <c r="J127" s="42"/>
      <c r="K127" s="42"/>
      <c r="L127" s="42"/>
      <c r="M127" s="42"/>
      <c r="N127" s="42"/>
      <c r="O127" s="42"/>
      <c r="P127" s="42"/>
      <c r="Q127" s="53"/>
      <c r="R127" s="53"/>
      <c r="S127" s="53"/>
      <c r="T127" s="91">
        <f t="shared" si="5"/>
        <v>0</v>
      </c>
      <c r="U127" s="73"/>
      <c r="V127" s="73"/>
      <c r="W127" s="73"/>
      <c r="X127" s="73"/>
      <c r="Y127" s="98">
        <f t="shared" si="6"/>
        <v>0</v>
      </c>
      <c r="Z127" s="73"/>
      <c r="AA127" s="73"/>
      <c r="AB127" s="73"/>
      <c r="AC127" s="73"/>
      <c r="AD127" s="94">
        <f t="shared" si="7"/>
        <v>0</v>
      </c>
      <c r="AE127" s="73"/>
      <c r="AF127" s="42"/>
      <c r="AG127" s="42"/>
      <c r="AH127" s="75">
        <f t="shared" si="8"/>
        <v>0</v>
      </c>
    </row>
    <row r="128" spans="1:34">
      <c r="A128" s="7" t="s">
        <v>137</v>
      </c>
      <c r="B128" s="8" t="s">
        <v>312</v>
      </c>
      <c r="C128" s="26" t="s">
        <v>181</v>
      </c>
      <c r="D128" s="74">
        <f>IF(ISBLANK(ORIGINAL!$D128), ,VID!D128)</f>
        <v>239220</v>
      </c>
      <c r="E128" s="74">
        <f>IF(ISBLANK(ORIGINAL!$D128), ,VID!E128)</f>
        <v>130988</v>
      </c>
      <c r="F128" s="74">
        <f>IF(ISBLANK(ORIGINAL!$D128), ,VID!F128)</f>
        <v>93492</v>
      </c>
      <c r="G128" s="74">
        <f>IF(ISBLANK(ORIGINAL!$D128), ,VID!G128)</f>
        <v>65145</v>
      </c>
      <c r="H128" s="74">
        <f>IF(ISBLANK(ORIGINAL!$D128), ,VID!H128)</f>
        <v>49261</v>
      </c>
      <c r="I128" s="58">
        <f>VLOOKUP($A128,ORIGINAL!$A$1:$AE$169,4,FALSE)+VLOOKUP($A128,ADJ!$A$1:$AS$168,4,FALSE)</f>
        <v>578106</v>
      </c>
      <c r="J128" s="42"/>
      <c r="K128" s="42"/>
      <c r="L128" s="42"/>
      <c r="M128" s="42"/>
      <c r="N128" s="42"/>
      <c r="O128" s="42"/>
      <c r="P128" s="42"/>
      <c r="Q128" s="53"/>
      <c r="R128" s="53"/>
      <c r="S128" s="53"/>
      <c r="T128" s="91">
        <f t="shared" si="5"/>
        <v>0</v>
      </c>
      <c r="U128" s="73"/>
      <c r="V128" s="73"/>
      <c r="W128" s="73"/>
      <c r="X128" s="73"/>
      <c r="Y128" s="98">
        <f t="shared" si="6"/>
        <v>0</v>
      </c>
      <c r="Z128" s="73"/>
      <c r="AA128" s="73"/>
      <c r="AB128" s="73"/>
      <c r="AC128" s="73"/>
      <c r="AD128" s="94">
        <f t="shared" si="7"/>
        <v>0</v>
      </c>
      <c r="AE128" s="73"/>
      <c r="AF128" s="42"/>
      <c r="AG128" s="42"/>
      <c r="AH128" s="75">
        <f t="shared" si="8"/>
        <v>0</v>
      </c>
    </row>
    <row r="129" spans="1:34">
      <c r="A129" s="7" t="s">
        <v>138</v>
      </c>
      <c r="B129" s="8" t="s">
        <v>313</v>
      </c>
      <c r="C129" s="26" t="s">
        <v>181</v>
      </c>
      <c r="D129" s="74">
        <f>IF(ISBLANK(ORIGINAL!$D129), ,VID!D129)</f>
        <v>188659</v>
      </c>
      <c r="E129" s="74">
        <f>IF(ISBLANK(ORIGINAL!$D129), ,VID!E129)</f>
        <v>103303</v>
      </c>
      <c r="F129" s="74">
        <f>IF(ISBLANK(ORIGINAL!$D129), ,VID!F129)</f>
        <v>73732</v>
      </c>
      <c r="G129" s="74">
        <f>IF(ISBLANK(ORIGINAL!$D129), ,VID!G129)</f>
        <v>51377</v>
      </c>
      <c r="H129" s="74">
        <f>IF(ISBLANK(ORIGINAL!$D129), ,VID!H129)</f>
        <v>38849</v>
      </c>
      <c r="I129" s="58">
        <f>VLOOKUP($A129,ORIGINAL!$A$1:$AE$169,4,FALSE)+VLOOKUP($A129,ADJ!$A$1:$AS$168,4,FALSE)</f>
        <v>455920</v>
      </c>
      <c r="J129" s="42"/>
      <c r="K129" s="42"/>
      <c r="L129" s="42"/>
      <c r="M129" s="42"/>
      <c r="N129" s="42"/>
      <c r="O129" s="42"/>
      <c r="P129" s="42"/>
      <c r="Q129" s="53"/>
      <c r="R129" s="53"/>
      <c r="S129" s="53"/>
      <c r="T129" s="91">
        <f t="shared" si="5"/>
        <v>0</v>
      </c>
      <c r="U129" s="73"/>
      <c r="V129" s="73"/>
      <c r="W129" s="73"/>
      <c r="X129" s="73"/>
      <c r="Y129" s="98">
        <f t="shared" si="6"/>
        <v>0</v>
      </c>
      <c r="Z129" s="73"/>
      <c r="AA129" s="73"/>
      <c r="AB129" s="73"/>
      <c r="AC129" s="73"/>
      <c r="AD129" s="94">
        <f t="shared" si="7"/>
        <v>0</v>
      </c>
      <c r="AE129" s="73"/>
      <c r="AF129" s="42"/>
      <c r="AG129" s="42"/>
      <c r="AH129" s="75">
        <f t="shared" si="8"/>
        <v>578106</v>
      </c>
    </row>
    <row r="130" spans="1:34">
      <c r="A130" s="7" t="s">
        <v>139</v>
      </c>
      <c r="B130" s="8" t="s">
        <v>314</v>
      </c>
      <c r="C130" s="29" t="s">
        <v>201</v>
      </c>
      <c r="D130" s="74">
        <f>IF(ISBLANK(ORIGINAL!$D130), ,VID!D130)</f>
        <v>574808</v>
      </c>
      <c r="E130" s="74">
        <f>IF(ISBLANK(ORIGINAL!$D130), ,VID!E130)</f>
        <v>314745</v>
      </c>
      <c r="F130" s="74">
        <f>IF(ISBLANK(ORIGINAL!$D130), ,VID!F130)</f>
        <v>224647</v>
      </c>
      <c r="G130" s="74">
        <f>IF(ISBLANK(ORIGINAL!$D130), ,VID!G130)</f>
        <v>156535</v>
      </c>
      <c r="H130" s="74">
        <f>IF(ISBLANK(ORIGINAL!$D130), ,VID!H130)</f>
        <v>118366</v>
      </c>
      <c r="I130" s="58">
        <f>VLOOKUP($A130,ORIGINAL!$A$1:$AE$169,4,FALSE)+VLOOKUP($A130,ADJ!$A$1:$AS$168,4,FALSE)</f>
        <v>1389101</v>
      </c>
      <c r="J130" s="42"/>
      <c r="K130" s="42"/>
      <c r="L130" s="42"/>
      <c r="M130" s="42"/>
      <c r="N130" s="42"/>
      <c r="O130" s="42"/>
      <c r="P130" s="42"/>
      <c r="Q130" s="53"/>
      <c r="R130" s="53"/>
      <c r="S130" s="53"/>
      <c r="T130" s="91">
        <f t="shared" si="5"/>
        <v>0</v>
      </c>
      <c r="U130" s="73"/>
      <c r="V130" s="73"/>
      <c r="W130" s="73"/>
      <c r="X130" s="73"/>
      <c r="Y130" s="98">
        <f t="shared" si="6"/>
        <v>0</v>
      </c>
      <c r="Z130" s="73"/>
      <c r="AA130" s="73"/>
      <c r="AB130" s="73"/>
      <c r="AC130" s="73"/>
      <c r="AD130" s="94">
        <f t="shared" si="7"/>
        <v>0</v>
      </c>
      <c r="AE130" s="73"/>
      <c r="AF130" s="42"/>
      <c r="AG130" s="42"/>
      <c r="AH130" s="75">
        <f t="shared" ref="AH130:AH161" si="9">SUM(I129:P129)+T130+Y130+SUM(AD130:AG130)</f>
        <v>455920</v>
      </c>
    </row>
    <row r="131" spans="1:34">
      <c r="A131" s="7" t="s">
        <v>140</v>
      </c>
      <c r="B131" s="8" t="s">
        <v>315</v>
      </c>
      <c r="C131" s="32" t="s">
        <v>183</v>
      </c>
      <c r="D131" s="74">
        <f>IF(ISBLANK(ORIGINAL!$D131), ,VID!D131)</f>
        <v>91901</v>
      </c>
      <c r="E131" s="74">
        <f>IF(ISBLANK(ORIGINAL!$D131), ,VID!E131)</f>
        <v>50321</v>
      </c>
      <c r="F131" s="74">
        <f>IF(ISBLANK(ORIGINAL!$D131), ,VID!F131)</f>
        <v>35917</v>
      </c>
      <c r="G131" s="74">
        <f>IF(ISBLANK(ORIGINAL!$D131), ,VID!G131)</f>
        <v>25027</v>
      </c>
      <c r="H131" s="74">
        <f>IF(ISBLANK(ORIGINAL!$D131), ,VID!H131)</f>
        <v>18924</v>
      </c>
      <c r="I131" s="58">
        <f>VLOOKUP($A131,ORIGINAL!$A$1:$AE$169,4,FALSE)+VLOOKUP($A131,ADJ!$A$1:$AS$168,4,FALSE)</f>
        <v>222090</v>
      </c>
      <c r="J131" s="42"/>
      <c r="K131" s="42"/>
      <c r="L131" s="42"/>
      <c r="M131" s="42"/>
      <c r="N131" s="42"/>
      <c r="O131" s="42"/>
      <c r="P131" s="42"/>
      <c r="Q131" s="53"/>
      <c r="R131" s="53"/>
      <c r="S131" s="53"/>
      <c r="T131" s="91">
        <f t="shared" ref="T131:T166" si="10">SUM(Q131:S131)</f>
        <v>0</v>
      </c>
      <c r="U131" s="73"/>
      <c r="V131" s="73"/>
      <c r="W131" s="73"/>
      <c r="X131" s="73"/>
      <c r="Y131" s="98">
        <f t="shared" si="6"/>
        <v>0</v>
      </c>
      <c r="Z131" s="73"/>
      <c r="AA131" s="73"/>
      <c r="AB131" s="73"/>
      <c r="AC131" s="73"/>
      <c r="AD131" s="94">
        <f t="shared" si="7"/>
        <v>0</v>
      </c>
      <c r="AE131" s="73"/>
      <c r="AF131" s="42"/>
      <c r="AG131" s="42"/>
      <c r="AH131" s="75">
        <f t="shared" si="9"/>
        <v>1389101</v>
      </c>
    </row>
    <row r="132" spans="1:34">
      <c r="A132" s="7" t="s">
        <v>141</v>
      </c>
      <c r="B132" s="8" t="s">
        <v>316</v>
      </c>
      <c r="C132" s="26" t="s">
        <v>181</v>
      </c>
      <c r="D132" s="74">
        <f>IF(ISBLANK(ORIGINAL!$D132), ,VID!D132)</f>
        <v>88805</v>
      </c>
      <c r="E132" s="74">
        <f>IF(ISBLANK(ORIGINAL!$D132), ,VID!E132)</f>
        <v>48626</v>
      </c>
      <c r="F132" s="74">
        <f>IF(ISBLANK(ORIGINAL!$D132), ,VID!F132)</f>
        <v>34707</v>
      </c>
      <c r="G132" s="74">
        <f>IF(ISBLANK(ORIGINAL!$D132), ,VID!G132)</f>
        <v>24184</v>
      </c>
      <c r="H132" s="74">
        <f>IF(ISBLANK(ORIGINAL!$D132), ,VID!H132)</f>
        <v>18287</v>
      </c>
      <c r="I132" s="58">
        <f>VLOOKUP($A132,ORIGINAL!$A$1:$AE$169,4,FALSE)+VLOOKUP($A132,ADJ!$A$1:$AS$168,4,FALSE)</f>
        <v>214609</v>
      </c>
      <c r="J132" s="42"/>
      <c r="K132" s="42"/>
      <c r="L132" s="42"/>
      <c r="M132" s="42"/>
      <c r="N132" s="42"/>
      <c r="O132" s="42"/>
      <c r="P132" s="42"/>
      <c r="Q132" s="53"/>
      <c r="R132" s="53"/>
      <c r="S132" s="53"/>
      <c r="T132" s="91">
        <f t="shared" si="10"/>
        <v>0</v>
      </c>
      <c r="U132" s="73"/>
      <c r="V132" s="73"/>
      <c r="W132" s="73"/>
      <c r="X132" s="73"/>
      <c r="Y132" s="98">
        <f t="shared" ref="Y132:Y166" si="11">SUM(U132:X132)</f>
        <v>0</v>
      </c>
      <c r="Z132" s="73"/>
      <c r="AA132" s="73"/>
      <c r="AB132" s="73"/>
      <c r="AC132" s="73"/>
      <c r="AD132" s="94">
        <f t="shared" ref="AD132:AD166" si="12">SUM(Z132:AC132)</f>
        <v>0</v>
      </c>
      <c r="AE132" s="73"/>
      <c r="AF132" s="42"/>
      <c r="AG132" s="42"/>
      <c r="AH132" s="75">
        <f t="shared" si="9"/>
        <v>222090</v>
      </c>
    </row>
    <row r="133" spans="1:34">
      <c r="A133" s="7" t="s">
        <v>142</v>
      </c>
      <c r="B133" s="8" t="s">
        <v>317</v>
      </c>
      <c r="C133" s="26" t="s">
        <v>181</v>
      </c>
      <c r="D133" s="74">
        <f>IF(ISBLANK(ORIGINAL!$D133), ,VID!D133)</f>
        <v>612061</v>
      </c>
      <c r="E133" s="74">
        <f>IF(ISBLANK(ORIGINAL!$D133), ,VID!E133)</f>
        <v>335143</v>
      </c>
      <c r="F133" s="74">
        <f>IF(ISBLANK(ORIGINAL!$D133), ,VID!F133)</f>
        <v>239206</v>
      </c>
      <c r="G133" s="74">
        <f>IF(ISBLANK(ORIGINAL!$D133), ,VID!G133)</f>
        <v>166680</v>
      </c>
      <c r="H133" s="74">
        <f>IF(ISBLANK(ORIGINAL!$D133), ,VID!H133)</f>
        <v>126037</v>
      </c>
      <c r="I133" s="58">
        <f>VLOOKUP($A133,ORIGINAL!$A$1:$AE$169,4,FALSE)+VLOOKUP($A133,ADJ!$A$1:$AS$168,4,FALSE)</f>
        <v>1479127</v>
      </c>
      <c r="J133" s="42"/>
      <c r="K133" s="42"/>
      <c r="L133" s="42"/>
      <c r="M133" s="42"/>
      <c r="N133" s="42"/>
      <c r="O133" s="42"/>
      <c r="P133" s="42"/>
      <c r="Q133" s="53"/>
      <c r="R133" s="53"/>
      <c r="S133" s="53"/>
      <c r="T133" s="91">
        <f t="shared" si="10"/>
        <v>0</v>
      </c>
      <c r="U133" s="73"/>
      <c r="V133" s="73"/>
      <c r="W133" s="73"/>
      <c r="X133" s="73"/>
      <c r="Y133" s="98">
        <f t="shared" si="11"/>
        <v>0</v>
      </c>
      <c r="Z133" s="73"/>
      <c r="AA133" s="73"/>
      <c r="AB133" s="73"/>
      <c r="AC133" s="73"/>
      <c r="AD133" s="94">
        <f t="shared" si="12"/>
        <v>0</v>
      </c>
      <c r="AE133" s="73"/>
      <c r="AF133" s="42"/>
      <c r="AG133" s="42"/>
      <c r="AH133" s="75">
        <f t="shared" si="9"/>
        <v>214609</v>
      </c>
    </row>
    <row r="134" spans="1:34">
      <c r="A134" s="7" t="s">
        <v>143</v>
      </c>
      <c r="B134" s="8" t="s">
        <v>318</v>
      </c>
      <c r="C134" s="34" t="s">
        <v>216</v>
      </c>
      <c r="D134" s="74">
        <f>IF(ISBLANK(ORIGINAL!$D134), ,VID!D134)</f>
        <v>36977</v>
      </c>
      <c r="E134" s="74">
        <f>IF(ISBLANK(ORIGINAL!$D134), ,VID!E134)</f>
        <v>20248</v>
      </c>
      <c r="F134" s="74">
        <f>IF(ISBLANK(ORIGINAL!$D134), ,VID!F134)</f>
        <v>14452</v>
      </c>
      <c r="G134" s="74">
        <f>IF(ISBLANK(ORIGINAL!$D134), ,VID!G134)</f>
        <v>10070</v>
      </c>
      <c r="H134" s="74">
        <f>IF(ISBLANK(ORIGINAL!$D134), ,VID!H134)</f>
        <v>7614</v>
      </c>
      <c r="I134" s="58">
        <f>VLOOKUP($A134,ORIGINAL!$A$1:$AE$169,4,FALSE)+VLOOKUP($A134,ADJ!$A$1:$AS$168,4,FALSE)</f>
        <v>89361</v>
      </c>
      <c r="J134" s="42"/>
      <c r="K134" s="42"/>
      <c r="L134" s="42"/>
      <c r="M134" s="42"/>
      <c r="N134" s="42"/>
      <c r="O134" s="42"/>
      <c r="P134" s="42"/>
      <c r="Q134" s="53"/>
      <c r="R134" s="53"/>
      <c r="S134" s="53"/>
      <c r="T134" s="91">
        <f t="shared" si="10"/>
        <v>0</v>
      </c>
      <c r="U134" s="73"/>
      <c r="V134" s="73"/>
      <c r="W134" s="73"/>
      <c r="X134" s="73"/>
      <c r="Y134" s="98">
        <f t="shared" si="11"/>
        <v>0</v>
      </c>
      <c r="Z134" s="73"/>
      <c r="AA134" s="73"/>
      <c r="AB134" s="73"/>
      <c r="AC134" s="73"/>
      <c r="AD134" s="94">
        <f t="shared" si="12"/>
        <v>0</v>
      </c>
      <c r="AE134" s="73"/>
      <c r="AF134" s="42"/>
      <c r="AG134" s="42"/>
      <c r="AH134" s="75">
        <f t="shared" si="9"/>
        <v>1479127</v>
      </c>
    </row>
    <row r="135" spans="1:34">
      <c r="A135" s="7" t="s">
        <v>144</v>
      </c>
      <c r="B135" s="8" t="s">
        <v>319</v>
      </c>
      <c r="C135" s="29" t="s">
        <v>201</v>
      </c>
      <c r="D135" s="74">
        <f>IF(ISBLANK(ORIGINAL!$D135), ,VID!D135)</f>
        <v>0</v>
      </c>
      <c r="E135" s="74">
        <f>IF(ISBLANK(ORIGINAL!$D135), ,VID!E135)</f>
        <v>0</v>
      </c>
      <c r="F135" s="74">
        <f>IF(ISBLANK(ORIGINAL!$D135), ,VID!F135)</f>
        <v>0</v>
      </c>
      <c r="G135" s="74">
        <f>IF(ISBLANK(ORIGINAL!$D135), ,VID!G135)</f>
        <v>0</v>
      </c>
      <c r="H135" s="74">
        <f>IF(ISBLANK(ORIGINAL!$D135), ,VID!H135)</f>
        <v>0</v>
      </c>
      <c r="I135" s="58">
        <f>VLOOKUP($A135,ORIGINAL!$A$1:$AE$169,4,FALSE)+VLOOKUP($A135,ADJ!$A$1:$AS$168,4,FALSE)</f>
        <v>0</v>
      </c>
      <c r="J135" s="42"/>
      <c r="K135" s="42"/>
      <c r="L135" s="42"/>
      <c r="M135" s="42"/>
      <c r="N135" s="42"/>
      <c r="O135" s="42"/>
      <c r="P135" s="42"/>
      <c r="Q135" s="53"/>
      <c r="R135" s="53"/>
      <c r="S135" s="53"/>
      <c r="T135" s="91">
        <f t="shared" si="10"/>
        <v>0</v>
      </c>
      <c r="U135" s="73"/>
      <c r="V135" s="73"/>
      <c r="W135" s="73"/>
      <c r="X135" s="73"/>
      <c r="Y135" s="98">
        <f t="shared" si="11"/>
        <v>0</v>
      </c>
      <c r="Z135" s="73"/>
      <c r="AA135" s="73"/>
      <c r="AB135" s="73"/>
      <c r="AC135" s="73"/>
      <c r="AD135" s="94">
        <f t="shared" si="12"/>
        <v>0</v>
      </c>
      <c r="AE135" s="73"/>
      <c r="AF135" s="42"/>
      <c r="AG135" s="42"/>
      <c r="AH135" s="75">
        <f t="shared" si="9"/>
        <v>89361</v>
      </c>
    </row>
    <row r="136" spans="1:34">
      <c r="A136" s="7" t="s">
        <v>145</v>
      </c>
      <c r="B136" s="8" t="s">
        <v>320</v>
      </c>
      <c r="C136" s="32" t="s">
        <v>183</v>
      </c>
      <c r="D136" s="74">
        <f>IF(ISBLANK(ORIGINAL!$D136), ,VID!D136)</f>
        <v>40511</v>
      </c>
      <c r="E136" s="74">
        <f>IF(ISBLANK(ORIGINAL!$D136), ,VID!E136)</f>
        <v>22182</v>
      </c>
      <c r="F136" s="74">
        <f>IF(ISBLANK(ORIGINAL!$D136), ,VID!F136)</f>
        <v>15832</v>
      </c>
      <c r="G136" s="74">
        <f>IF(ISBLANK(ORIGINAL!$D136), ,VID!G136)</f>
        <v>11032</v>
      </c>
      <c r="H136" s="74">
        <f>IF(ISBLANK(ORIGINAL!$D136), ,VID!H136)</f>
        <v>8342</v>
      </c>
      <c r="I136" s="58">
        <f>VLOOKUP($A136,ORIGINAL!$A$1:$AE$169,4,FALSE)+VLOOKUP($A136,ADJ!$A$1:$AS$168,4,FALSE)</f>
        <v>97899</v>
      </c>
      <c r="J136" s="42"/>
      <c r="K136" s="42"/>
      <c r="L136" s="42"/>
      <c r="M136" s="42"/>
      <c r="N136" s="42"/>
      <c r="O136" s="42"/>
      <c r="P136" s="42"/>
      <c r="Q136" s="53"/>
      <c r="R136" s="53"/>
      <c r="S136" s="53"/>
      <c r="T136" s="91">
        <f t="shared" si="10"/>
        <v>0</v>
      </c>
      <c r="U136" s="73"/>
      <c r="V136" s="73"/>
      <c r="W136" s="73"/>
      <c r="X136" s="73"/>
      <c r="Y136" s="98">
        <f t="shared" si="11"/>
        <v>0</v>
      </c>
      <c r="Z136" s="73"/>
      <c r="AA136" s="73"/>
      <c r="AB136" s="73"/>
      <c r="AC136" s="73"/>
      <c r="AD136" s="94">
        <f t="shared" si="12"/>
        <v>0</v>
      </c>
      <c r="AE136" s="73"/>
      <c r="AF136" s="42"/>
      <c r="AG136" s="42"/>
      <c r="AH136" s="75">
        <f t="shared" si="9"/>
        <v>0</v>
      </c>
    </row>
    <row r="137" spans="1:34">
      <c r="A137" s="7" t="s">
        <v>146</v>
      </c>
      <c r="B137" s="8" t="s">
        <v>321</v>
      </c>
      <c r="C137" s="33" t="s">
        <v>190</v>
      </c>
      <c r="D137" s="74">
        <f>IF(ISBLANK(ORIGINAL!$D137), ,VID!D137)</f>
        <v>93272</v>
      </c>
      <c r="E137" s="74">
        <f>IF(ISBLANK(ORIGINAL!$D137), ,VID!E137)</f>
        <v>51072</v>
      </c>
      <c r="F137" s="74">
        <f>IF(ISBLANK(ORIGINAL!$D137), ,VID!F137)</f>
        <v>36452</v>
      </c>
      <c r="G137" s="74">
        <f>IF(ISBLANK(ORIGINAL!$D137), ,VID!G137)</f>
        <v>25400</v>
      </c>
      <c r="H137" s="74">
        <f>IF(ISBLANK(ORIGINAL!$D137), ,VID!H137)</f>
        <v>19207</v>
      </c>
      <c r="I137" s="58">
        <f>VLOOKUP($A137,ORIGINAL!$A$1:$AE$169,4,FALSE)+VLOOKUP($A137,ADJ!$A$1:$AS$168,4,FALSE)</f>
        <v>225403</v>
      </c>
      <c r="J137" s="42"/>
      <c r="K137" s="42"/>
      <c r="L137" s="42"/>
      <c r="M137" s="42"/>
      <c r="N137" s="42"/>
      <c r="O137" s="42"/>
      <c r="P137" s="42"/>
      <c r="Q137" s="53"/>
      <c r="R137" s="53"/>
      <c r="S137" s="53"/>
      <c r="T137" s="91">
        <f t="shared" si="10"/>
        <v>0</v>
      </c>
      <c r="U137" s="73"/>
      <c r="V137" s="73"/>
      <c r="W137" s="73"/>
      <c r="X137" s="73"/>
      <c r="Y137" s="98">
        <f t="shared" si="11"/>
        <v>0</v>
      </c>
      <c r="Z137" s="73"/>
      <c r="AA137" s="73"/>
      <c r="AB137" s="73"/>
      <c r="AC137" s="73"/>
      <c r="AD137" s="94">
        <f t="shared" si="12"/>
        <v>0</v>
      </c>
      <c r="AE137" s="73"/>
      <c r="AF137" s="42"/>
      <c r="AG137" s="42"/>
      <c r="AH137" s="75">
        <f t="shared" si="9"/>
        <v>97899</v>
      </c>
    </row>
    <row r="138" spans="1:34">
      <c r="A138" s="7" t="s">
        <v>147</v>
      </c>
      <c r="B138" s="8" t="s">
        <v>322</v>
      </c>
      <c r="C138" s="34" t="s">
        <v>216</v>
      </c>
      <c r="D138" s="74">
        <f>IF(ISBLANK(ORIGINAL!$D138), ,VID!D138)</f>
        <v>3209852</v>
      </c>
      <c r="E138" s="74">
        <f>IF(ISBLANK(ORIGINAL!$D138), ,VID!E138)</f>
        <v>1757599</v>
      </c>
      <c r="F138" s="74">
        <f>IF(ISBLANK(ORIGINAL!$D138), ,VID!F138)</f>
        <v>1254477</v>
      </c>
      <c r="G138" s="74">
        <f>IF(ISBLANK(ORIGINAL!$D138), ,VID!G138)</f>
        <v>874122</v>
      </c>
      <c r="H138" s="74">
        <f>IF(ISBLANK(ORIGINAL!$D138), ,VID!H138)</f>
        <v>660980</v>
      </c>
      <c r="I138" s="58">
        <f>VLOOKUP($A138,ORIGINAL!$A$1:$AE$169,4,FALSE)+VLOOKUP($A138,ADJ!$A$1:$AS$168,4,FALSE)</f>
        <v>7757030</v>
      </c>
      <c r="J138" s="42"/>
      <c r="K138" s="42"/>
      <c r="L138" s="42"/>
      <c r="M138" s="42"/>
      <c r="N138" s="42"/>
      <c r="O138" s="42"/>
      <c r="P138" s="42"/>
      <c r="Q138" s="53"/>
      <c r="R138" s="53"/>
      <c r="S138" s="53"/>
      <c r="T138" s="91">
        <f t="shared" si="10"/>
        <v>0</v>
      </c>
      <c r="U138" s="73"/>
      <c r="V138" s="73"/>
      <c r="W138" s="73"/>
      <c r="X138" s="73"/>
      <c r="Y138" s="98">
        <f t="shared" si="11"/>
        <v>0</v>
      </c>
      <c r="Z138" s="73"/>
      <c r="AA138" s="73"/>
      <c r="AB138" s="73"/>
      <c r="AC138" s="73"/>
      <c r="AD138" s="94">
        <f t="shared" si="12"/>
        <v>0</v>
      </c>
      <c r="AE138" s="73"/>
      <c r="AF138" s="42"/>
      <c r="AG138" s="42"/>
      <c r="AH138" s="75">
        <f t="shared" si="9"/>
        <v>225403</v>
      </c>
    </row>
    <row r="139" spans="1:34">
      <c r="A139" s="7" t="s">
        <v>148</v>
      </c>
      <c r="B139" s="8" t="s">
        <v>323</v>
      </c>
      <c r="C139" s="32" t="s">
        <v>183</v>
      </c>
      <c r="D139" s="74">
        <f>IF(ISBLANK(ORIGINAL!$D139), ,VID!D139)</f>
        <v>0</v>
      </c>
      <c r="E139" s="74">
        <f>IF(ISBLANK(ORIGINAL!$D139), ,VID!E139)</f>
        <v>0</v>
      </c>
      <c r="F139" s="74">
        <f>IF(ISBLANK(ORIGINAL!$D139), ,VID!F139)</f>
        <v>0</v>
      </c>
      <c r="G139" s="74">
        <f>IF(ISBLANK(ORIGINAL!$D139), ,VID!G139)</f>
        <v>0</v>
      </c>
      <c r="H139" s="74">
        <f>IF(ISBLANK(ORIGINAL!$D139), ,VID!H139)</f>
        <v>0</v>
      </c>
      <c r="I139" s="58">
        <f>VLOOKUP($A139,ORIGINAL!$A$1:$AE$169,4,FALSE)+VLOOKUP($A139,ADJ!$A$1:$AS$168,4,FALSE)</f>
        <v>0</v>
      </c>
      <c r="J139" s="42"/>
      <c r="K139" s="42"/>
      <c r="L139" s="42"/>
      <c r="M139" s="42"/>
      <c r="N139" s="42"/>
      <c r="O139" s="42"/>
      <c r="P139" s="42"/>
      <c r="Q139" s="53"/>
      <c r="R139" s="53"/>
      <c r="S139" s="53"/>
      <c r="T139" s="91">
        <f t="shared" si="10"/>
        <v>0</v>
      </c>
      <c r="U139" s="73"/>
      <c r="V139" s="73"/>
      <c r="W139" s="73"/>
      <c r="X139" s="73"/>
      <c r="Y139" s="98">
        <f t="shared" si="11"/>
        <v>0</v>
      </c>
      <c r="Z139" s="73"/>
      <c r="AA139" s="73"/>
      <c r="AB139" s="73"/>
      <c r="AC139" s="73"/>
      <c r="AD139" s="94">
        <f t="shared" si="12"/>
        <v>0</v>
      </c>
      <c r="AE139" s="73"/>
      <c r="AF139" s="42"/>
      <c r="AG139" s="42"/>
      <c r="AH139" s="75">
        <f t="shared" si="9"/>
        <v>7757030</v>
      </c>
    </row>
    <row r="140" spans="1:34">
      <c r="A140" s="7" t="s">
        <v>149</v>
      </c>
      <c r="B140" s="8" t="s">
        <v>324</v>
      </c>
      <c r="C140" s="33" t="s">
        <v>190</v>
      </c>
      <c r="D140" s="74">
        <f>IF(ISBLANK(ORIGINAL!$D140), ,VID!D140)</f>
        <v>92619</v>
      </c>
      <c r="E140" s="74">
        <f>IF(ISBLANK(ORIGINAL!$D140), ,VID!E140)</f>
        <v>50715</v>
      </c>
      <c r="F140" s="74">
        <f>IF(ISBLANK(ORIGINAL!$D140), ,VID!F140)</f>
        <v>36197</v>
      </c>
      <c r="G140" s="74">
        <f>IF(ISBLANK(ORIGINAL!$D140), ,VID!G140)</f>
        <v>25222</v>
      </c>
      <c r="H140" s="74">
        <f>IF(ISBLANK(ORIGINAL!$D140), ,VID!H140)</f>
        <v>19072</v>
      </c>
      <c r="I140" s="58">
        <f>VLOOKUP($A140,ORIGINAL!$A$1:$AE$169,4,FALSE)+VLOOKUP($A140,ADJ!$A$1:$AS$168,4,FALSE)</f>
        <v>223825</v>
      </c>
      <c r="J140" s="42"/>
      <c r="K140" s="42"/>
      <c r="L140" s="42"/>
      <c r="M140" s="42"/>
      <c r="N140" s="42"/>
      <c r="O140" s="42"/>
      <c r="P140" s="42"/>
      <c r="Q140" s="53"/>
      <c r="R140" s="53"/>
      <c r="S140" s="53"/>
      <c r="T140" s="91">
        <f t="shared" si="10"/>
        <v>0</v>
      </c>
      <c r="U140" s="73"/>
      <c r="V140" s="73"/>
      <c r="W140" s="73"/>
      <c r="X140" s="73"/>
      <c r="Y140" s="98">
        <f t="shared" si="11"/>
        <v>0</v>
      </c>
      <c r="Z140" s="73"/>
      <c r="AA140" s="73"/>
      <c r="AB140" s="73"/>
      <c r="AC140" s="73"/>
      <c r="AD140" s="94">
        <f t="shared" si="12"/>
        <v>0</v>
      </c>
      <c r="AE140" s="73"/>
      <c r="AF140" s="42"/>
      <c r="AG140" s="42"/>
      <c r="AH140" s="75">
        <f t="shared" si="9"/>
        <v>0</v>
      </c>
    </row>
    <row r="141" spans="1:34">
      <c r="A141" s="7" t="s">
        <v>150</v>
      </c>
      <c r="B141" s="8" t="s">
        <v>325</v>
      </c>
      <c r="C141" s="26" t="s">
        <v>181</v>
      </c>
      <c r="D141" s="74">
        <f>IF(ISBLANK(ORIGINAL!$D141), ,VID!D141)</f>
        <v>234673</v>
      </c>
      <c r="E141" s="74">
        <f>IF(ISBLANK(ORIGINAL!$D141), ,VID!E141)</f>
        <v>128498</v>
      </c>
      <c r="F141" s="74">
        <f>IF(ISBLANK(ORIGINAL!$D141), ,VID!F141)</f>
        <v>91715</v>
      </c>
      <c r="G141" s="74">
        <f>IF(ISBLANK(ORIGINAL!$D141), ,VID!G141)</f>
        <v>63908</v>
      </c>
      <c r="H141" s="74">
        <f>IF(ISBLANK(ORIGINAL!$D141), ,VID!H141)</f>
        <v>48324</v>
      </c>
      <c r="I141" s="58">
        <f>VLOOKUP($A141,ORIGINAL!$A$1:$AE$169,4,FALSE)+VLOOKUP($A141,ADJ!$A$1:$AS$168,4,FALSE)</f>
        <v>567118</v>
      </c>
      <c r="J141" s="42"/>
      <c r="K141" s="42"/>
      <c r="L141" s="42"/>
      <c r="M141" s="42"/>
      <c r="N141" s="42"/>
      <c r="O141" s="42"/>
      <c r="P141" s="42"/>
      <c r="Q141" s="53"/>
      <c r="R141" s="53"/>
      <c r="S141" s="53"/>
      <c r="T141" s="91">
        <f t="shared" si="10"/>
        <v>0</v>
      </c>
      <c r="U141" s="73"/>
      <c r="V141" s="73"/>
      <c r="W141" s="73"/>
      <c r="X141" s="73"/>
      <c r="Y141" s="98">
        <f t="shared" si="11"/>
        <v>0</v>
      </c>
      <c r="Z141" s="73"/>
      <c r="AA141" s="73"/>
      <c r="AB141" s="73"/>
      <c r="AC141" s="73"/>
      <c r="AD141" s="94">
        <f t="shared" si="12"/>
        <v>0</v>
      </c>
      <c r="AE141" s="73"/>
      <c r="AF141" s="42"/>
      <c r="AG141" s="42"/>
      <c r="AH141" s="75">
        <f t="shared" si="9"/>
        <v>223825</v>
      </c>
    </row>
    <row r="142" spans="1:34">
      <c r="A142" s="7" t="s">
        <v>151</v>
      </c>
      <c r="B142" s="8" t="s">
        <v>326</v>
      </c>
      <c r="C142" s="32" t="s">
        <v>183</v>
      </c>
      <c r="D142" s="74">
        <f>IF(ISBLANK(ORIGINAL!$D142), ,VID!D142)</f>
        <v>456067</v>
      </c>
      <c r="E142" s="74">
        <f>IF(ISBLANK(ORIGINAL!$D142), ,VID!E142)</f>
        <v>249726</v>
      </c>
      <c r="F142" s="74">
        <f>IF(ISBLANK(ORIGINAL!$D142), ,VID!F142)</f>
        <v>178242</v>
      </c>
      <c r="G142" s="74">
        <f>IF(ISBLANK(ORIGINAL!$D142), ,VID!G142)</f>
        <v>124198</v>
      </c>
      <c r="H142" s="74">
        <f>IF(ISBLANK(ORIGINAL!$D142), ,VID!H142)</f>
        <v>93914</v>
      </c>
      <c r="I142" s="58">
        <f>VLOOKUP($A142,ORIGINAL!$A$1:$AE$169,4,FALSE)+VLOOKUP($A142,ADJ!$A$1:$AS$168,4,FALSE)</f>
        <v>1102147</v>
      </c>
      <c r="J142" s="42"/>
      <c r="K142" s="42"/>
      <c r="L142" s="42"/>
      <c r="M142" s="42"/>
      <c r="N142" s="42"/>
      <c r="O142" s="42"/>
      <c r="P142" s="42"/>
      <c r="Q142" s="76"/>
      <c r="R142" s="76"/>
      <c r="S142" s="76"/>
      <c r="T142" s="91">
        <f t="shared" si="10"/>
        <v>0</v>
      </c>
      <c r="U142" s="73"/>
      <c r="V142" s="73"/>
      <c r="W142" s="73"/>
      <c r="X142" s="73"/>
      <c r="Y142" s="98">
        <f t="shared" si="11"/>
        <v>0</v>
      </c>
      <c r="Z142" s="73"/>
      <c r="AA142" s="73"/>
      <c r="AB142" s="73"/>
      <c r="AC142" s="73"/>
      <c r="AD142" s="94">
        <f t="shared" si="12"/>
        <v>0</v>
      </c>
      <c r="AE142" s="73"/>
      <c r="AF142" s="42"/>
      <c r="AG142" s="42"/>
      <c r="AH142" s="75">
        <f t="shared" si="9"/>
        <v>567118</v>
      </c>
    </row>
    <row r="143" spans="1:34">
      <c r="A143" s="7" t="s">
        <v>152</v>
      </c>
      <c r="B143" s="8" t="s">
        <v>327</v>
      </c>
      <c r="C143" s="28" t="s">
        <v>187</v>
      </c>
      <c r="D143" s="74">
        <f>IF(ISBLANK(ORIGINAL!$D143), ,VID!D143)</f>
        <v>2902370</v>
      </c>
      <c r="E143" s="74">
        <f>IF(ISBLANK(ORIGINAL!$D143), ,VID!E143)</f>
        <v>1589233</v>
      </c>
      <c r="F143" s="74">
        <f>IF(ISBLANK(ORIGINAL!$D143), ,VID!F143)</f>
        <v>1134307</v>
      </c>
      <c r="G143" s="74">
        <f>IF(ISBLANK(ORIGINAL!$D143), ,VID!G143)</f>
        <v>790387</v>
      </c>
      <c r="H143" s="74">
        <f>IF(ISBLANK(ORIGINAL!$D143), ,VID!H143)</f>
        <v>597663</v>
      </c>
      <c r="I143" s="58">
        <f>VLOOKUP($A143,ORIGINAL!$A$1:$AE$169,4,FALSE)+VLOOKUP($A143,ADJ!$A$1:$AS$168,4,FALSE)</f>
        <v>7013960</v>
      </c>
      <c r="J143" s="42"/>
      <c r="K143" s="42"/>
      <c r="L143" s="42"/>
      <c r="M143" s="42"/>
      <c r="N143" s="42"/>
      <c r="O143" s="42"/>
      <c r="P143" s="42"/>
      <c r="Q143" s="53"/>
      <c r="R143" s="53"/>
      <c r="S143" s="53"/>
      <c r="T143" s="91">
        <f t="shared" si="10"/>
        <v>0</v>
      </c>
      <c r="U143" s="73"/>
      <c r="V143" s="73"/>
      <c r="W143" s="73"/>
      <c r="X143" s="73"/>
      <c r="Y143" s="98">
        <f t="shared" si="11"/>
        <v>0</v>
      </c>
      <c r="Z143" s="73"/>
      <c r="AA143" s="73"/>
      <c r="AB143" s="73"/>
      <c r="AC143" s="73"/>
      <c r="AD143" s="94">
        <f t="shared" si="12"/>
        <v>0</v>
      </c>
      <c r="AE143" s="73"/>
      <c r="AF143" s="42"/>
      <c r="AG143" s="42"/>
      <c r="AH143" s="75">
        <f t="shared" si="9"/>
        <v>1102147</v>
      </c>
    </row>
    <row r="144" spans="1:34">
      <c r="A144" s="7" t="s">
        <v>153</v>
      </c>
      <c r="B144" s="8" t="s">
        <v>328</v>
      </c>
      <c r="C144" s="27" t="s">
        <v>185</v>
      </c>
      <c r="D144" s="74">
        <f>IF(ISBLANK(ORIGINAL!$D144), ,VID!D144)</f>
        <v>0</v>
      </c>
      <c r="E144" s="74">
        <f>IF(ISBLANK(ORIGINAL!$D144), ,VID!E144)</f>
        <v>0</v>
      </c>
      <c r="F144" s="74">
        <f>IF(ISBLANK(ORIGINAL!$D144), ,VID!F144)</f>
        <v>0</v>
      </c>
      <c r="G144" s="74">
        <f>IF(ISBLANK(ORIGINAL!$D144), ,VID!G144)</f>
        <v>0</v>
      </c>
      <c r="H144" s="74">
        <f>IF(ISBLANK(ORIGINAL!$D144), ,VID!H144)</f>
        <v>0</v>
      </c>
      <c r="I144" s="58">
        <f>VLOOKUP($A144,ORIGINAL!$A$1:$AE$169,4,FALSE)+VLOOKUP($A144,ADJ!$A$1:$AS$168,4,FALSE)</f>
        <v>0</v>
      </c>
      <c r="J144" s="42"/>
      <c r="K144" s="42"/>
      <c r="L144" s="42"/>
      <c r="M144" s="42"/>
      <c r="N144" s="42"/>
      <c r="O144" s="42"/>
      <c r="P144" s="42"/>
      <c r="Q144" s="53"/>
      <c r="R144" s="53"/>
      <c r="S144" s="53"/>
      <c r="T144" s="91">
        <f t="shared" si="10"/>
        <v>0</v>
      </c>
      <c r="U144" s="73"/>
      <c r="V144" s="73"/>
      <c r="W144" s="73"/>
      <c r="X144" s="73"/>
      <c r="Y144" s="98">
        <f t="shared" si="11"/>
        <v>0</v>
      </c>
      <c r="Z144" s="73"/>
      <c r="AA144" s="73"/>
      <c r="AB144" s="73"/>
      <c r="AC144" s="73"/>
      <c r="AD144" s="94">
        <f t="shared" si="12"/>
        <v>0</v>
      </c>
      <c r="AE144" s="73"/>
      <c r="AF144" s="42"/>
      <c r="AG144" s="42"/>
      <c r="AH144" s="75">
        <f t="shared" si="9"/>
        <v>7013960</v>
      </c>
    </row>
    <row r="145" spans="1:34">
      <c r="A145" s="7" t="s">
        <v>154</v>
      </c>
      <c r="B145" s="8" t="s">
        <v>329</v>
      </c>
      <c r="C145" s="26" t="s">
        <v>181</v>
      </c>
      <c r="D145" s="74">
        <f>IF(ISBLANK(ORIGINAL!$D145), ,VID!D145)</f>
        <v>155694</v>
      </c>
      <c r="E145" s="74">
        <f>IF(ISBLANK(ORIGINAL!$D145), ,VID!E145)</f>
        <v>85252</v>
      </c>
      <c r="F145" s="74">
        <f>IF(ISBLANK(ORIGINAL!$D145), ,VID!F145)</f>
        <v>60848</v>
      </c>
      <c r="G145" s="74">
        <f>IF(ISBLANK(ORIGINAL!$D145), ,VID!G145)</f>
        <v>42399</v>
      </c>
      <c r="H145" s="74">
        <f>IF(ISBLANK(ORIGINAL!$D145), ,VID!H145)</f>
        <v>32061</v>
      </c>
      <c r="I145" s="58">
        <f>VLOOKUP($A145,ORIGINAL!$A$1:$AE$169,4,FALSE)+VLOOKUP($A145,ADJ!$A$1:$AS$168,4,FALSE)</f>
        <v>376254</v>
      </c>
      <c r="J145" s="42"/>
      <c r="K145" s="42"/>
      <c r="L145" s="42"/>
      <c r="M145" s="42"/>
      <c r="N145" s="42"/>
      <c r="O145" s="42"/>
      <c r="P145" s="42"/>
      <c r="Q145" s="53"/>
      <c r="R145" s="53"/>
      <c r="S145" s="53"/>
      <c r="T145" s="91">
        <f t="shared" si="10"/>
        <v>0</v>
      </c>
      <c r="U145" s="73"/>
      <c r="V145" s="73"/>
      <c r="W145" s="73"/>
      <c r="X145" s="73"/>
      <c r="Y145" s="98">
        <f t="shared" si="11"/>
        <v>0</v>
      </c>
      <c r="Z145" s="73"/>
      <c r="AA145" s="73"/>
      <c r="AB145" s="73"/>
      <c r="AC145" s="73"/>
      <c r="AD145" s="94">
        <f t="shared" si="12"/>
        <v>0</v>
      </c>
      <c r="AE145" s="73"/>
      <c r="AF145" s="42"/>
      <c r="AG145" s="42"/>
      <c r="AH145" s="75">
        <f t="shared" si="9"/>
        <v>0</v>
      </c>
    </row>
    <row r="146" spans="1:34">
      <c r="A146" s="7" t="s">
        <v>155</v>
      </c>
      <c r="B146" s="8" t="s">
        <v>330</v>
      </c>
      <c r="C146" s="32" t="s">
        <v>183</v>
      </c>
      <c r="D146" s="74">
        <f>IF(ISBLANK(ORIGINAL!$D146), ,VID!D146)</f>
        <v>44281</v>
      </c>
      <c r="E146" s="74">
        <f>IF(ISBLANK(ORIGINAL!$D146), ,VID!E146)</f>
        <v>24247</v>
      </c>
      <c r="F146" s="74">
        <f>IF(ISBLANK(ORIGINAL!$D146), ,VID!F146)</f>
        <v>17306</v>
      </c>
      <c r="G146" s="74">
        <f>IF(ISBLANK(ORIGINAL!$D146), ,VID!G146)</f>
        <v>12059</v>
      </c>
      <c r="H146" s="74">
        <f>IF(ISBLANK(ORIGINAL!$D146), ,VID!H146)</f>
        <v>9118</v>
      </c>
      <c r="I146" s="58">
        <f>VLOOKUP($A146,ORIGINAL!$A$1:$AE$169,4,FALSE)+VLOOKUP($A146,ADJ!$A$1:$AS$168,4,FALSE)</f>
        <v>107011</v>
      </c>
      <c r="J146" s="42"/>
      <c r="K146" s="42"/>
      <c r="L146" s="42"/>
      <c r="M146" s="42"/>
      <c r="N146" s="42"/>
      <c r="O146" s="42"/>
      <c r="P146" s="42"/>
      <c r="Q146" s="53"/>
      <c r="R146" s="53"/>
      <c r="S146" s="53"/>
      <c r="T146" s="91">
        <f t="shared" si="10"/>
        <v>0</v>
      </c>
      <c r="U146" s="73"/>
      <c r="V146" s="73"/>
      <c r="W146" s="73"/>
      <c r="X146" s="73"/>
      <c r="Y146" s="98">
        <f t="shared" si="11"/>
        <v>0</v>
      </c>
      <c r="Z146" s="73"/>
      <c r="AA146" s="73"/>
      <c r="AB146" s="73"/>
      <c r="AC146" s="73"/>
      <c r="AD146" s="94">
        <f t="shared" si="12"/>
        <v>0</v>
      </c>
      <c r="AE146" s="73"/>
      <c r="AF146" s="42"/>
      <c r="AG146" s="42"/>
      <c r="AH146" s="75">
        <f t="shared" si="9"/>
        <v>376254</v>
      </c>
    </row>
    <row r="147" spans="1:34">
      <c r="A147" s="7" t="s">
        <v>156</v>
      </c>
      <c r="B147" s="8" t="s">
        <v>331</v>
      </c>
      <c r="C147" s="29" t="s">
        <v>201</v>
      </c>
      <c r="D147" s="74">
        <f>IF(ISBLANK(ORIGINAL!$D147), ,VID!D147)</f>
        <v>162556</v>
      </c>
      <c r="E147" s="74">
        <f>IF(ISBLANK(ORIGINAL!$D147), ,VID!E147)</f>
        <v>89010</v>
      </c>
      <c r="F147" s="74">
        <f>IF(ISBLANK(ORIGINAL!$D147), ,VID!F147)</f>
        <v>63530</v>
      </c>
      <c r="G147" s="74">
        <f>IF(ISBLANK(ORIGINAL!$D147), ,VID!G147)</f>
        <v>44268</v>
      </c>
      <c r="H147" s="74">
        <f>IF(ISBLANK(ORIGINAL!$D147), ,VID!H147)</f>
        <v>33474</v>
      </c>
      <c r="I147" s="58">
        <f>VLOOKUP($A147,ORIGINAL!$A$1:$AE$169,4,FALSE)+VLOOKUP($A147,ADJ!$A$1:$AS$168,4,FALSE)</f>
        <v>392838</v>
      </c>
      <c r="J147" s="42"/>
      <c r="K147" s="42"/>
      <c r="L147" s="42"/>
      <c r="M147" s="42"/>
      <c r="N147" s="42"/>
      <c r="O147" s="42"/>
      <c r="P147" s="42"/>
      <c r="Q147" s="53"/>
      <c r="R147" s="53"/>
      <c r="S147" s="53"/>
      <c r="T147" s="91">
        <f t="shared" si="10"/>
        <v>0</v>
      </c>
      <c r="U147" s="73"/>
      <c r="V147" s="73"/>
      <c r="W147" s="73"/>
      <c r="X147" s="73"/>
      <c r="Y147" s="98">
        <f t="shared" si="11"/>
        <v>0</v>
      </c>
      <c r="Z147" s="73"/>
      <c r="AA147" s="73"/>
      <c r="AB147" s="73"/>
      <c r="AC147" s="73"/>
      <c r="AD147" s="94">
        <f t="shared" si="12"/>
        <v>0</v>
      </c>
      <c r="AE147" s="73"/>
      <c r="AF147" s="42"/>
      <c r="AG147" s="42"/>
      <c r="AH147" s="75">
        <f t="shared" si="9"/>
        <v>107011</v>
      </c>
    </row>
    <row r="148" spans="1:34">
      <c r="A148" s="7" t="s">
        <v>157</v>
      </c>
      <c r="B148" s="8" t="s">
        <v>332</v>
      </c>
      <c r="C148" s="32" t="s">
        <v>183</v>
      </c>
      <c r="D148" s="74">
        <f>IF(ISBLANK(ORIGINAL!$D148), ,VID!D148)</f>
        <v>310282</v>
      </c>
      <c r="E148" s="74">
        <f>IF(ISBLANK(ORIGINAL!$D148), ,VID!E148)</f>
        <v>169899</v>
      </c>
      <c r="F148" s="74">
        <f>IF(ISBLANK(ORIGINAL!$D148), ,VID!F148)</f>
        <v>121265</v>
      </c>
      <c r="G148" s="74">
        <f>IF(ISBLANK(ORIGINAL!$D148), ,VID!G148)</f>
        <v>84497</v>
      </c>
      <c r="H148" s="74">
        <f>IF(ISBLANK(ORIGINAL!$D148), ,VID!H148)</f>
        <v>63894</v>
      </c>
      <c r="I148" s="58">
        <f>VLOOKUP($A148,ORIGINAL!$A$1:$AE$169,4,FALSE)+VLOOKUP($A148,ADJ!$A$1:$AS$168,4,FALSE)</f>
        <v>749837</v>
      </c>
      <c r="J148" s="42"/>
      <c r="K148" s="42"/>
      <c r="L148" s="42"/>
      <c r="M148" s="42"/>
      <c r="N148" s="42"/>
      <c r="O148" s="42"/>
      <c r="P148" s="42"/>
      <c r="Q148" s="53"/>
      <c r="R148" s="53"/>
      <c r="S148" s="53"/>
      <c r="T148" s="91">
        <f t="shared" si="10"/>
        <v>0</v>
      </c>
      <c r="U148" s="73"/>
      <c r="V148" s="73"/>
      <c r="W148" s="73"/>
      <c r="X148" s="73"/>
      <c r="Y148" s="98">
        <f t="shared" si="11"/>
        <v>0</v>
      </c>
      <c r="Z148" s="73"/>
      <c r="AA148" s="73"/>
      <c r="AB148" s="73"/>
      <c r="AC148" s="73"/>
      <c r="AD148" s="94">
        <f t="shared" si="12"/>
        <v>0</v>
      </c>
      <c r="AE148" s="73"/>
      <c r="AF148" s="42"/>
      <c r="AG148" s="42"/>
      <c r="AH148" s="75">
        <f t="shared" si="9"/>
        <v>392838</v>
      </c>
    </row>
    <row r="149" spans="1:34">
      <c r="A149" s="7" t="s">
        <v>158</v>
      </c>
      <c r="B149" s="8" t="s">
        <v>333</v>
      </c>
      <c r="C149" s="26" t="s">
        <v>181</v>
      </c>
      <c r="D149" s="74">
        <f>IF(ISBLANK(ORIGINAL!$D149), ,VID!D149)</f>
        <v>239274</v>
      </c>
      <c r="E149" s="74">
        <f>IF(ISBLANK(ORIGINAL!$D149), ,VID!E149)</f>
        <v>131018</v>
      </c>
      <c r="F149" s="74">
        <f>IF(ISBLANK(ORIGINAL!$D149), ,VID!F149)</f>
        <v>93512</v>
      </c>
      <c r="G149" s="74">
        <f>IF(ISBLANK(ORIGINAL!$D149), ,VID!G149)</f>
        <v>65160</v>
      </c>
      <c r="H149" s="74">
        <f>IF(ISBLANK(ORIGINAL!$D149), ,VID!H149)</f>
        <v>49272</v>
      </c>
      <c r="I149" s="58">
        <f>VLOOKUP($A149,ORIGINAL!$A$1:$AE$169,4,FALSE)+VLOOKUP($A149,ADJ!$A$1:$AS$168,4,FALSE)</f>
        <v>578236</v>
      </c>
      <c r="J149" s="42"/>
      <c r="K149" s="42"/>
      <c r="L149" s="42"/>
      <c r="M149" s="42"/>
      <c r="N149" s="42"/>
      <c r="O149" s="42"/>
      <c r="P149" s="42"/>
      <c r="Q149" s="53"/>
      <c r="R149" s="53"/>
      <c r="S149" s="53"/>
      <c r="T149" s="91">
        <f t="shared" si="10"/>
        <v>0</v>
      </c>
      <c r="U149" s="73"/>
      <c r="V149" s="73"/>
      <c r="W149" s="73"/>
      <c r="X149" s="73"/>
      <c r="Y149" s="98">
        <f t="shared" si="11"/>
        <v>0</v>
      </c>
      <c r="Z149" s="73"/>
      <c r="AA149" s="73"/>
      <c r="AB149" s="73"/>
      <c r="AC149" s="73"/>
      <c r="AD149" s="94">
        <f t="shared" si="12"/>
        <v>0</v>
      </c>
      <c r="AE149" s="73"/>
      <c r="AF149" s="42"/>
      <c r="AG149" s="42"/>
      <c r="AH149" s="75">
        <f t="shared" si="9"/>
        <v>749837</v>
      </c>
    </row>
    <row r="150" spans="1:34">
      <c r="A150" s="7" t="s">
        <v>159</v>
      </c>
      <c r="B150" s="8" t="s">
        <v>334</v>
      </c>
      <c r="C150" s="28" t="s">
        <v>187</v>
      </c>
      <c r="D150" s="74">
        <f>IF(ISBLANK(ORIGINAL!$D150), ,VID!D150)</f>
        <v>532136</v>
      </c>
      <c r="E150" s="74">
        <f>IF(ISBLANK(ORIGINAL!$D150), ,VID!E150)</f>
        <v>291378</v>
      </c>
      <c r="F150" s="74">
        <f>IF(ISBLANK(ORIGINAL!$D150), ,VID!F150)</f>
        <v>207970</v>
      </c>
      <c r="G150" s="74">
        <f>IF(ISBLANK(ORIGINAL!$D150), ,VID!G150)</f>
        <v>144918</v>
      </c>
      <c r="H150" s="74">
        <f>IF(ISBLANK(ORIGINAL!$D150), ,VID!H150)</f>
        <v>109578</v>
      </c>
      <c r="I150" s="58">
        <f>VLOOKUP($A150,ORIGINAL!$A$1:$AE$169,4,FALSE)+VLOOKUP($A150,ADJ!$A$1:$AS$168,4,FALSE)</f>
        <v>1285980</v>
      </c>
      <c r="J150" s="42"/>
      <c r="K150" s="42"/>
      <c r="L150" s="42"/>
      <c r="M150" s="42"/>
      <c r="N150" s="42"/>
      <c r="O150" s="42"/>
      <c r="P150" s="42"/>
      <c r="Q150" s="53"/>
      <c r="R150" s="53"/>
      <c r="S150" s="53"/>
      <c r="T150" s="91">
        <f t="shared" si="10"/>
        <v>0</v>
      </c>
      <c r="U150" s="73"/>
      <c r="V150" s="73"/>
      <c r="W150" s="73"/>
      <c r="X150" s="73"/>
      <c r="Y150" s="98">
        <f t="shared" si="11"/>
        <v>0</v>
      </c>
      <c r="Z150" s="73"/>
      <c r="AA150" s="73"/>
      <c r="AB150" s="73"/>
      <c r="AC150" s="73"/>
      <c r="AD150" s="94">
        <f t="shared" si="12"/>
        <v>0</v>
      </c>
      <c r="AE150" s="73"/>
      <c r="AF150" s="42"/>
      <c r="AG150" s="42"/>
      <c r="AH150" s="75">
        <f t="shared" si="9"/>
        <v>578236</v>
      </c>
    </row>
    <row r="151" spans="1:34">
      <c r="A151" s="7" t="s">
        <v>160</v>
      </c>
      <c r="B151" s="8" t="s">
        <v>335</v>
      </c>
      <c r="C151" s="27" t="s">
        <v>185</v>
      </c>
      <c r="D151" s="74">
        <f>IF(ISBLANK(ORIGINAL!$D151), ,VID!D151)</f>
        <v>208175</v>
      </c>
      <c r="E151" s="74">
        <f>IF(ISBLANK(ORIGINAL!$D151), ,VID!E151)</f>
        <v>113989</v>
      </c>
      <c r="F151" s="74">
        <f>IF(ISBLANK(ORIGINAL!$D151), ,VID!F151)</f>
        <v>81359</v>
      </c>
      <c r="G151" s="74">
        <f>IF(ISBLANK(ORIGINAL!$D151), ,VID!G151)</f>
        <v>56691</v>
      </c>
      <c r="H151" s="74">
        <f>IF(ISBLANK(ORIGINAL!$D151), ,VID!H151)</f>
        <v>42868</v>
      </c>
      <c r="I151" s="58">
        <f>VLOOKUP($A151,ORIGINAL!$A$1:$AE$169,4,FALSE)+VLOOKUP($A151,ADJ!$A$1:$AS$168,4,FALSE)</f>
        <v>503082</v>
      </c>
      <c r="J151" s="42"/>
      <c r="K151" s="42"/>
      <c r="L151" s="42"/>
      <c r="M151" s="42"/>
      <c r="N151" s="42"/>
      <c r="O151" s="42"/>
      <c r="P151" s="42"/>
      <c r="Q151" s="53"/>
      <c r="R151" s="53"/>
      <c r="S151" s="53"/>
      <c r="T151" s="91">
        <f t="shared" si="10"/>
        <v>0</v>
      </c>
      <c r="U151" s="73"/>
      <c r="V151" s="73"/>
      <c r="W151" s="73"/>
      <c r="X151" s="73"/>
      <c r="Y151" s="98">
        <f t="shared" si="11"/>
        <v>0</v>
      </c>
      <c r="Z151" s="73"/>
      <c r="AA151" s="73"/>
      <c r="AB151" s="73"/>
      <c r="AC151" s="73"/>
      <c r="AD151" s="94">
        <f t="shared" si="12"/>
        <v>0</v>
      </c>
      <c r="AE151" s="73"/>
      <c r="AF151" s="42"/>
      <c r="AG151" s="42"/>
      <c r="AH151" s="75">
        <f t="shared" si="9"/>
        <v>1285980</v>
      </c>
    </row>
    <row r="152" spans="1:34">
      <c r="A152" s="7" t="s">
        <v>161</v>
      </c>
      <c r="B152" s="8" t="s">
        <v>336</v>
      </c>
      <c r="C152" s="27" t="s">
        <v>185</v>
      </c>
      <c r="D152" s="74">
        <f>IF(ISBLANK(ORIGINAL!$D152), ,VID!D152)</f>
        <v>135972</v>
      </c>
      <c r="E152" s="74">
        <f>IF(ISBLANK(ORIGINAL!$D152), ,VID!E152)</f>
        <v>74452</v>
      </c>
      <c r="F152" s="74">
        <f>IF(ISBLANK(ORIGINAL!$D152), ,VID!F152)</f>
        <v>53141</v>
      </c>
      <c r="G152" s="74">
        <f>IF(ISBLANK(ORIGINAL!$D152), ,VID!G152)</f>
        <v>37029</v>
      </c>
      <c r="H152" s="74">
        <f>IF(ISBLANK(ORIGINAL!$D152), ,VID!H152)</f>
        <v>28000</v>
      </c>
      <c r="I152" s="58">
        <f>VLOOKUP($A152,ORIGINAL!$A$1:$AE$169,4,FALSE)+VLOOKUP($A152,ADJ!$A$1:$AS$168,4,FALSE)</f>
        <v>328594</v>
      </c>
      <c r="J152" s="42"/>
      <c r="K152" s="42"/>
      <c r="L152" s="42"/>
      <c r="M152" s="42"/>
      <c r="N152" s="42"/>
      <c r="O152" s="42"/>
      <c r="P152" s="42"/>
      <c r="Q152" s="53"/>
      <c r="R152" s="53"/>
      <c r="S152" s="53"/>
      <c r="T152" s="91">
        <f t="shared" si="10"/>
        <v>0</v>
      </c>
      <c r="U152" s="73"/>
      <c r="V152" s="73"/>
      <c r="W152" s="73"/>
      <c r="X152" s="73"/>
      <c r="Y152" s="98">
        <f t="shared" si="11"/>
        <v>0</v>
      </c>
      <c r="Z152" s="73"/>
      <c r="AA152" s="73"/>
      <c r="AB152" s="73"/>
      <c r="AC152" s="73"/>
      <c r="AD152" s="94">
        <f t="shared" si="12"/>
        <v>0</v>
      </c>
      <c r="AE152" s="73"/>
      <c r="AF152" s="42"/>
      <c r="AG152" s="42"/>
      <c r="AH152" s="75">
        <f t="shared" si="9"/>
        <v>503082</v>
      </c>
    </row>
    <row r="153" spans="1:34">
      <c r="A153" s="7" t="s">
        <v>162</v>
      </c>
      <c r="B153" s="8" t="s">
        <v>337</v>
      </c>
      <c r="C153" s="32" t="s">
        <v>183</v>
      </c>
      <c r="D153" s="74">
        <f>IF(ISBLANK(ORIGINAL!$D153), ,VID!D153)</f>
        <v>92108</v>
      </c>
      <c r="E153" s="74">
        <f>IF(ISBLANK(ORIGINAL!$D153), ,VID!E153)</f>
        <v>50435</v>
      </c>
      <c r="F153" s="74">
        <f>IF(ISBLANK(ORIGINAL!$D153), ,VID!F153)</f>
        <v>35998</v>
      </c>
      <c r="G153" s="74">
        <f>IF(ISBLANK(ORIGINAL!$D153), ,VID!G153)</f>
        <v>25084</v>
      </c>
      <c r="H153" s="74">
        <f>IF(ISBLANK(ORIGINAL!$D153), ,VID!H153)</f>
        <v>18967</v>
      </c>
      <c r="I153" s="58">
        <f>VLOOKUP($A153,ORIGINAL!$A$1:$AE$169,4,FALSE)+VLOOKUP($A153,ADJ!$A$1:$AS$168,4,FALSE)</f>
        <v>222592</v>
      </c>
      <c r="J153" s="42"/>
      <c r="K153" s="42"/>
      <c r="L153" s="42"/>
      <c r="M153" s="42"/>
      <c r="N153" s="42"/>
      <c r="O153" s="42"/>
      <c r="P153" s="42"/>
      <c r="Q153" s="53"/>
      <c r="R153" s="53"/>
      <c r="S153" s="53"/>
      <c r="T153" s="91">
        <f t="shared" si="10"/>
        <v>0</v>
      </c>
      <c r="U153" s="73"/>
      <c r="V153" s="73"/>
      <c r="W153" s="73"/>
      <c r="X153" s="73"/>
      <c r="Y153" s="98">
        <f t="shared" si="11"/>
        <v>0</v>
      </c>
      <c r="Z153" s="73"/>
      <c r="AA153" s="73"/>
      <c r="AB153" s="73"/>
      <c r="AC153" s="73"/>
      <c r="AD153" s="94">
        <f t="shared" si="12"/>
        <v>0</v>
      </c>
      <c r="AE153" s="73"/>
      <c r="AF153" s="42"/>
      <c r="AG153" s="42"/>
      <c r="AH153" s="75">
        <f t="shared" si="9"/>
        <v>328594</v>
      </c>
    </row>
    <row r="154" spans="1:34">
      <c r="A154" s="7" t="s">
        <v>163</v>
      </c>
      <c r="B154" s="8" t="s">
        <v>338</v>
      </c>
      <c r="C154" s="29" t="s">
        <v>201</v>
      </c>
      <c r="D154" s="74">
        <f>IF(ISBLANK(ORIGINAL!$D154), ,VID!D154)</f>
        <v>1073187</v>
      </c>
      <c r="E154" s="74">
        <f>IF(ISBLANK(ORIGINAL!$D154), ,VID!E154)</f>
        <v>587639</v>
      </c>
      <c r="F154" s="74">
        <f>IF(ISBLANK(ORIGINAL!$D154), ,VID!F154)</f>
        <v>419424</v>
      </c>
      <c r="G154" s="74">
        <f>IF(ISBLANK(ORIGINAL!$D154), ,VID!G154)</f>
        <v>292256</v>
      </c>
      <c r="H154" s="74">
        <f>IF(ISBLANK(ORIGINAL!$D154), ,VID!H154)</f>
        <v>220993</v>
      </c>
      <c r="I154" s="58">
        <f>VLOOKUP($A154,ORIGINAL!$A$1:$AE$169,4,FALSE)+VLOOKUP($A154,ADJ!$A$1:$AS$168,4,FALSE)</f>
        <v>2593499</v>
      </c>
      <c r="J154" s="42"/>
      <c r="K154" s="42"/>
      <c r="L154" s="42"/>
      <c r="M154" s="42"/>
      <c r="N154" s="42"/>
      <c r="O154" s="42"/>
      <c r="P154" s="42"/>
      <c r="Q154" s="53"/>
      <c r="R154" s="53"/>
      <c r="S154" s="53"/>
      <c r="T154" s="91">
        <f t="shared" si="10"/>
        <v>0</v>
      </c>
      <c r="U154" s="73"/>
      <c r="V154" s="73"/>
      <c r="W154" s="73"/>
      <c r="X154" s="73"/>
      <c r="Y154" s="98">
        <f t="shared" si="11"/>
        <v>0</v>
      </c>
      <c r="Z154" s="73"/>
      <c r="AA154" s="73"/>
      <c r="AB154" s="73"/>
      <c r="AC154" s="73"/>
      <c r="AD154" s="94">
        <f t="shared" si="12"/>
        <v>0</v>
      </c>
      <c r="AE154" s="73"/>
      <c r="AF154" s="42"/>
      <c r="AG154" s="42"/>
      <c r="AH154" s="75">
        <f t="shared" si="9"/>
        <v>222592</v>
      </c>
    </row>
    <row r="155" spans="1:34">
      <c r="A155" s="7" t="s">
        <v>164</v>
      </c>
      <c r="B155" s="8" t="s">
        <v>339</v>
      </c>
      <c r="C155" s="27" t="s">
        <v>185</v>
      </c>
      <c r="D155" s="74">
        <f>IF(ISBLANK(ORIGINAL!$D155), ,VID!D155)</f>
        <v>193832</v>
      </c>
      <c r="E155" s="74">
        <f>IF(ISBLANK(ORIGINAL!$D155), ,VID!E155)</f>
        <v>106135</v>
      </c>
      <c r="F155" s="74">
        <f>IF(ISBLANK(ORIGINAL!$D155), ,VID!F155)</f>
        <v>75753</v>
      </c>
      <c r="G155" s="74">
        <f>IF(ISBLANK(ORIGINAL!$D155), ,VID!G155)</f>
        <v>52786</v>
      </c>
      <c r="H155" s="74">
        <f>IF(ISBLANK(ORIGINAL!$D155), ,VID!H155)</f>
        <v>39914</v>
      </c>
      <c r="I155" s="58">
        <f>VLOOKUP($A155,ORIGINAL!$A$1:$AE$169,4,FALSE)+VLOOKUP($A155,ADJ!$A$1:$AS$168,4,FALSE)</f>
        <v>468420</v>
      </c>
      <c r="J155" s="42"/>
      <c r="K155" s="42"/>
      <c r="L155" s="42"/>
      <c r="M155" s="42"/>
      <c r="N155" s="42"/>
      <c r="O155" s="42"/>
      <c r="P155" s="42"/>
      <c r="Q155" s="53"/>
      <c r="R155" s="53"/>
      <c r="S155" s="53"/>
      <c r="T155" s="91">
        <f t="shared" si="10"/>
        <v>0</v>
      </c>
      <c r="U155" s="73"/>
      <c r="V155" s="73"/>
      <c r="W155" s="73"/>
      <c r="X155" s="73"/>
      <c r="Y155" s="98">
        <f t="shared" si="11"/>
        <v>0</v>
      </c>
      <c r="Z155" s="73"/>
      <c r="AA155" s="73"/>
      <c r="AB155" s="73"/>
      <c r="AC155" s="73"/>
      <c r="AD155" s="94">
        <f t="shared" si="12"/>
        <v>0</v>
      </c>
      <c r="AE155" s="73"/>
      <c r="AF155" s="42"/>
      <c r="AG155" s="42"/>
      <c r="AH155" s="75">
        <f t="shared" si="9"/>
        <v>2593499</v>
      </c>
    </row>
    <row r="156" spans="1:34">
      <c r="A156" s="7" t="s">
        <v>165</v>
      </c>
      <c r="B156" s="8" t="s">
        <v>340</v>
      </c>
      <c r="C156" s="33" t="s">
        <v>190</v>
      </c>
      <c r="D156" s="74">
        <f>IF(ISBLANK(ORIGINAL!$D156), ,VID!D156)</f>
        <v>64384</v>
      </c>
      <c r="E156" s="74">
        <f>IF(ISBLANK(ORIGINAL!$D156), ,VID!E156)</f>
        <v>35254</v>
      </c>
      <c r="F156" s="74">
        <f>IF(ISBLANK(ORIGINAL!$D156), ,VID!F156)</f>
        <v>25163</v>
      </c>
      <c r="G156" s="74">
        <f>IF(ISBLANK(ORIGINAL!$D156), ,VID!G156)</f>
        <v>17534</v>
      </c>
      <c r="H156" s="74">
        <f>IF(ISBLANK(ORIGINAL!$D156), ,VID!H156)</f>
        <v>13258</v>
      </c>
      <c r="I156" s="58">
        <f>VLOOKUP($A156,ORIGINAL!$A$1:$AE$169,4,FALSE)+VLOOKUP($A156,ADJ!$A$1:$AS$168,4,FALSE)</f>
        <v>155593</v>
      </c>
      <c r="J156" s="42"/>
      <c r="K156" s="42"/>
      <c r="L156" s="42"/>
      <c r="M156" s="42"/>
      <c r="N156" s="42"/>
      <c r="O156" s="42"/>
      <c r="P156" s="42"/>
      <c r="Q156" s="53"/>
      <c r="R156" s="53"/>
      <c r="S156" s="53"/>
      <c r="T156" s="91">
        <f t="shared" si="10"/>
        <v>0</v>
      </c>
      <c r="U156" s="73"/>
      <c r="V156" s="73"/>
      <c r="W156" s="73"/>
      <c r="X156" s="73"/>
      <c r="Y156" s="98">
        <f t="shared" si="11"/>
        <v>0</v>
      </c>
      <c r="Z156" s="73"/>
      <c r="AA156" s="73"/>
      <c r="AB156" s="73"/>
      <c r="AC156" s="73"/>
      <c r="AD156" s="94">
        <f t="shared" si="12"/>
        <v>0</v>
      </c>
      <c r="AE156" s="73"/>
      <c r="AF156" s="42"/>
      <c r="AG156" s="42"/>
      <c r="AH156" s="75">
        <f t="shared" si="9"/>
        <v>468420</v>
      </c>
    </row>
    <row r="157" spans="1:34">
      <c r="A157" s="7" t="s">
        <v>166</v>
      </c>
      <c r="B157" s="8" t="s">
        <v>341</v>
      </c>
      <c r="C157" s="34" t="s">
        <v>216</v>
      </c>
      <c r="D157" s="74">
        <f>IF(ISBLANK(ORIGINAL!$D157), ,VID!D157)</f>
        <v>541119</v>
      </c>
      <c r="E157" s="74">
        <f>IF(ISBLANK(ORIGINAL!$D157), ,VID!E157)</f>
        <v>296298</v>
      </c>
      <c r="F157" s="74">
        <f>IF(ISBLANK(ORIGINAL!$D157), ,VID!F157)</f>
        <v>211481</v>
      </c>
      <c r="G157" s="74">
        <f>IF(ISBLANK(ORIGINAL!$D157), ,VID!G157)</f>
        <v>147360</v>
      </c>
      <c r="H157" s="74">
        <f>IF(ISBLANK(ORIGINAL!$D157), ,VID!H157)</f>
        <v>111428</v>
      </c>
      <c r="I157" s="58">
        <f>VLOOKUP($A157,ORIGINAL!$A$1:$AE$169,4,FALSE)+VLOOKUP($A157,ADJ!$A$1:$AS$168,4,FALSE)</f>
        <v>1307686</v>
      </c>
      <c r="J157" s="42"/>
      <c r="K157" s="42"/>
      <c r="L157" s="42"/>
      <c r="M157" s="42"/>
      <c r="N157" s="42"/>
      <c r="O157" s="42"/>
      <c r="P157" s="42"/>
      <c r="Q157" s="53"/>
      <c r="R157" s="53"/>
      <c r="S157" s="53"/>
      <c r="T157" s="91">
        <f t="shared" si="10"/>
        <v>0</v>
      </c>
      <c r="U157" s="73"/>
      <c r="V157" s="73"/>
      <c r="W157" s="73"/>
      <c r="X157" s="73"/>
      <c r="Y157" s="98">
        <f t="shared" si="11"/>
        <v>0</v>
      </c>
      <c r="Z157" s="73"/>
      <c r="AA157" s="73"/>
      <c r="AB157" s="73"/>
      <c r="AC157" s="73"/>
      <c r="AD157" s="94">
        <f t="shared" si="12"/>
        <v>0</v>
      </c>
      <c r="AE157" s="73"/>
      <c r="AF157" s="42"/>
      <c r="AG157" s="42"/>
      <c r="AH157" s="75">
        <f t="shared" si="9"/>
        <v>155593</v>
      </c>
    </row>
    <row r="158" spans="1:34">
      <c r="A158" s="7" t="s">
        <v>167</v>
      </c>
      <c r="B158" s="8" t="s">
        <v>342</v>
      </c>
      <c r="C158" s="33" t="s">
        <v>190</v>
      </c>
      <c r="D158" s="74">
        <f>IF(ISBLANK(ORIGINAL!$D158), ,VID!D158)</f>
        <v>94789</v>
      </c>
      <c r="E158" s="74">
        <f>IF(ISBLANK(ORIGINAL!$D158), ,VID!E158)</f>
        <v>51903</v>
      </c>
      <c r="F158" s="74">
        <f>IF(ISBLANK(ORIGINAL!$D158), ,VID!F158)</f>
        <v>37046</v>
      </c>
      <c r="G158" s="74">
        <f>IF(ISBLANK(ORIGINAL!$D158), ,VID!G158)</f>
        <v>25814</v>
      </c>
      <c r="H158" s="74">
        <f>IF(ISBLANK(ORIGINAL!$D158), ,VID!H158)</f>
        <v>19519</v>
      </c>
      <c r="I158" s="58">
        <f>VLOOKUP($A158,ORIGINAL!$A$1:$AE$169,4,FALSE)+VLOOKUP($A158,ADJ!$A$1:$AS$168,4,FALSE)</f>
        <v>229071</v>
      </c>
      <c r="J158" s="42"/>
      <c r="K158" s="42"/>
      <c r="L158" s="42"/>
      <c r="M158" s="42"/>
      <c r="N158" s="42"/>
      <c r="O158" s="42"/>
      <c r="P158" s="42"/>
      <c r="Q158" s="53"/>
      <c r="R158" s="53"/>
      <c r="S158" s="53"/>
      <c r="T158" s="91">
        <f t="shared" si="10"/>
        <v>0</v>
      </c>
      <c r="U158" s="73"/>
      <c r="V158" s="73"/>
      <c r="W158" s="73"/>
      <c r="X158" s="73"/>
      <c r="Y158" s="98">
        <f t="shared" si="11"/>
        <v>0</v>
      </c>
      <c r="Z158" s="73"/>
      <c r="AA158" s="73"/>
      <c r="AB158" s="73"/>
      <c r="AC158" s="73"/>
      <c r="AD158" s="94">
        <f t="shared" si="12"/>
        <v>0</v>
      </c>
      <c r="AE158" s="73"/>
      <c r="AF158" s="42"/>
      <c r="AG158" s="42"/>
      <c r="AH158" s="75">
        <f t="shared" si="9"/>
        <v>1307686</v>
      </c>
    </row>
    <row r="159" spans="1:34">
      <c r="A159" s="7" t="s">
        <v>168</v>
      </c>
      <c r="B159" s="8" t="s">
        <v>343</v>
      </c>
      <c r="C159" s="29" t="s">
        <v>201</v>
      </c>
      <c r="D159" s="74">
        <f>IF(ISBLANK(ORIGINAL!$D159), ,VID!D159)</f>
        <v>126482</v>
      </c>
      <c r="E159" s="74">
        <f>IF(ISBLANK(ORIGINAL!$D159), ,VID!E159)</f>
        <v>69257</v>
      </c>
      <c r="F159" s="74">
        <f>IF(ISBLANK(ORIGINAL!$D159), ,VID!F159)</f>
        <v>49432</v>
      </c>
      <c r="G159" s="74">
        <f>IF(ISBLANK(ORIGINAL!$D159), ,VID!G159)</f>
        <v>34444</v>
      </c>
      <c r="H159" s="74">
        <f>IF(ISBLANK(ORIGINAL!$D159), ,VID!H159)</f>
        <v>26046</v>
      </c>
      <c r="I159" s="58">
        <f>VLOOKUP($A159,ORIGINAL!$A$1:$AE$169,4,FALSE)+VLOOKUP($A159,ADJ!$A$1:$AS$168,4,FALSE)</f>
        <v>305661</v>
      </c>
      <c r="J159" s="42"/>
      <c r="K159" s="42"/>
      <c r="L159" s="42"/>
      <c r="M159" s="42"/>
      <c r="N159" s="42"/>
      <c r="O159" s="42"/>
      <c r="P159" s="42"/>
      <c r="Q159" s="53"/>
      <c r="R159" s="53"/>
      <c r="S159" s="53"/>
      <c r="T159" s="91">
        <f t="shared" si="10"/>
        <v>0</v>
      </c>
      <c r="U159" s="73"/>
      <c r="V159" s="73"/>
      <c r="W159" s="73"/>
      <c r="X159" s="73"/>
      <c r="Y159" s="98">
        <f t="shared" si="11"/>
        <v>0</v>
      </c>
      <c r="Z159" s="73"/>
      <c r="AA159" s="73"/>
      <c r="AB159" s="73"/>
      <c r="AC159" s="73"/>
      <c r="AD159" s="94">
        <f t="shared" si="12"/>
        <v>0</v>
      </c>
      <c r="AE159" s="73"/>
      <c r="AF159" s="42"/>
      <c r="AG159" s="42"/>
      <c r="AH159" s="75">
        <f t="shared" si="9"/>
        <v>229071</v>
      </c>
    </row>
    <row r="160" spans="1:34">
      <c r="A160" s="7" t="s">
        <v>169</v>
      </c>
      <c r="B160" s="8" t="s">
        <v>344</v>
      </c>
      <c r="C160" s="28" t="s">
        <v>187</v>
      </c>
      <c r="D160" s="74">
        <f>IF(ISBLANK(ORIGINAL!$D160), ,VID!D160)</f>
        <v>999164</v>
      </c>
      <c r="E160" s="74">
        <f>IF(ISBLANK(ORIGINAL!$D160), ,VID!E160)</f>
        <v>547106</v>
      </c>
      <c r="F160" s="74">
        <f>IF(ISBLANK(ORIGINAL!$D160), ,VID!F160)</f>
        <v>390494</v>
      </c>
      <c r="G160" s="74">
        <f>IF(ISBLANK(ORIGINAL!$D160), ,VID!G160)</f>
        <v>272096</v>
      </c>
      <c r="H160" s="74">
        <f>IF(ISBLANK(ORIGINAL!$D160), ,VID!H160)</f>
        <v>205750</v>
      </c>
      <c r="I160" s="58">
        <f>VLOOKUP($A160,ORIGINAL!$A$1:$AE$169,4,FALSE)+VLOOKUP($A160,ADJ!$A$1:$AS$168,4,FALSE)</f>
        <v>2414610</v>
      </c>
      <c r="J160" s="42"/>
      <c r="K160" s="42"/>
      <c r="L160" s="42"/>
      <c r="M160" s="42"/>
      <c r="N160" s="42"/>
      <c r="O160" s="42"/>
      <c r="P160" s="42"/>
      <c r="Q160" s="53"/>
      <c r="R160" s="53"/>
      <c r="S160" s="53"/>
      <c r="T160" s="91">
        <f t="shared" si="10"/>
        <v>0</v>
      </c>
      <c r="U160" s="73"/>
      <c r="V160" s="73"/>
      <c r="W160" s="73"/>
      <c r="X160" s="73"/>
      <c r="Y160" s="98">
        <f t="shared" si="11"/>
        <v>0</v>
      </c>
      <c r="Z160" s="73"/>
      <c r="AA160" s="73"/>
      <c r="AB160" s="73"/>
      <c r="AC160" s="73"/>
      <c r="AD160" s="94">
        <f t="shared" si="12"/>
        <v>0</v>
      </c>
      <c r="AE160" s="73"/>
      <c r="AF160" s="42"/>
      <c r="AG160" s="42"/>
      <c r="AH160" s="75">
        <f t="shared" si="9"/>
        <v>305661</v>
      </c>
    </row>
    <row r="161" spans="1:35">
      <c r="A161" s="7" t="s">
        <v>170</v>
      </c>
      <c r="B161" s="8" t="s">
        <v>345</v>
      </c>
      <c r="C161" s="32" t="s">
        <v>183</v>
      </c>
      <c r="D161" s="74">
        <f>IF(ISBLANK(ORIGINAL!$D161), ,VID!D161)</f>
        <v>47704</v>
      </c>
      <c r="E161" s="74">
        <f>IF(ISBLANK(ORIGINAL!$D161), ,VID!E161)</f>
        <v>26121</v>
      </c>
      <c r="F161" s="74">
        <f>IF(ISBLANK(ORIGINAL!$D161), ,VID!F161)</f>
        <v>18644</v>
      </c>
      <c r="G161" s="74">
        <f>IF(ISBLANK(ORIGINAL!$D161), ,VID!G161)</f>
        <v>12989</v>
      </c>
      <c r="H161" s="74">
        <f>IF(ISBLANK(ORIGINAL!$D161), ,VID!H161)</f>
        <v>9824</v>
      </c>
      <c r="I161" s="58">
        <f>VLOOKUP($A161,ORIGINAL!$A$1:$AE$169,4,FALSE)+VLOOKUP($A161,ADJ!$A$1:$AS$168,4,FALSE)</f>
        <v>115282</v>
      </c>
      <c r="J161" s="42"/>
      <c r="K161" s="42"/>
      <c r="L161" s="42"/>
      <c r="M161" s="42"/>
      <c r="N161" s="42"/>
      <c r="O161" s="42"/>
      <c r="P161" s="42"/>
      <c r="Q161" s="53"/>
      <c r="R161" s="53"/>
      <c r="S161" s="53"/>
      <c r="T161" s="91">
        <f t="shared" si="10"/>
        <v>0</v>
      </c>
      <c r="U161" s="73"/>
      <c r="V161" s="73"/>
      <c r="W161" s="73"/>
      <c r="X161" s="73"/>
      <c r="Y161" s="98">
        <f t="shared" si="11"/>
        <v>0</v>
      </c>
      <c r="Z161" s="73"/>
      <c r="AA161" s="73"/>
      <c r="AB161" s="73"/>
      <c r="AC161" s="73"/>
      <c r="AD161" s="94">
        <f t="shared" si="12"/>
        <v>0</v>
      </c>
      <c r="AE161" s="73"/>
      <c r="AF161" s="42"/>
      <c r="AG161" s="42"/>
      <c r="AH161" s="75">
        <f t="shared" si="9"/>
        <v>2414610</v>
      </c>
    </row>
    <row r="162" spans="1:35">
      <c r="A162" s="7" t="s">
        <v>171</v>
      </c>
      <c r="B162" s="8" t="s">
        <v>346</v>
      </c>
      <c r="C162" s="34" t="s">
        <v>216</v>
      </c>
      <c r="D162" s="74">
        <f>IF(ISBLANK(ORIGINAL!$D162), ,VID!D162)</f>
        <v>236510</v>
      </c>
      <c r="E162" s="74">
        <f>IF(ISBLANK(ORIGINAL!$D162), ,VID!E162)</f>
        <v>129504</v>
      </c>
      <c r="F162" s="74">
        <f>IF(ISBLANK(ORIGINAL!$D162), ,VID!F162)</f>
        <v>92433</v>
      </c>
      <c r="G162" s="74">
        <f>IF(ISBLANK(ORIGINAL!$D162), ,VID!G162)</f>
        <v>64406</v>
      </c>
      <c r="H162" s="74">
        <f>IF(ISBLANK(ORIGINAL!$D162), ,VID!H162)</f>
        <v>48704</v>
      </c>
      <c r="I162" s="58">
        <f>VLOOKUP($A162,ORIGINAL!$A$1:$AE$169,4,FALSE)+VLOOKUP($A162,ADJ!$A$1:$AS$168,4,FALSE)</f>
        <v>571557</v>
      </c>
      <c r="J162" s="42"/>
      <c r="K162" s="42"/>
      <c r="L162" s="42"/>
      <c r="M162" s="42"/>
      <c r="N162" s="42"/>
      <c r="O162" s="42"/>
      <c r="P162" s="42"/>
      <c r="Q162" s="54"/>
      <c r="R162" s="54"/>
      <c r="S162" s="54"/>
      <c r="T162" s="91">
        <f t="shared" si="10"/>
        <v>0</v>
      </c>
      <c r="U162" s="73"/>
      <c r="V162" s="73"/>
      <c r="W162" s="73"/>
      <c r="X162" s="73"/>
      <c r="Y162" s="98">
        <f t="shared" si="11"/>
        <v>0</v>
      </c>
      <c r="Z162" s="73"/>
      <c r="AA162" s="73"/>
      <c r="AB162" s="73"/>
      <c r="AC162" s="73"/>
      <c r="AD162" s="94">
        <f t="shared" si="12"/>
        <v>0</v>
      </c>
      <c r="AE162" s="73"/>
      <c r="AF162" s="42"/>
      <c r="AG162" s="42"/>
      <c r="AH162" s="75">
        <f>SUM(I161:P161)+T162+Y162+SUM(AD162:AG162)</f>
        <v>115282</v>
      </c>
    </row>
    <row r="163" spans="1:35">
      <c r="A163" s="20" t="s">
        <v>172</v>
      </c>
      <c r="B163" s="17" t="s">
        <v>347</v>
      </c>
      <c r="C163" s="26" t="s">
        <v>181</v>
      </c>
      <c r="D163" s="74">
        <f>IF(ISBLANK(ORIGINAL!$D163), ,VID!D163)</f>
        <v>131130</v>
      </c>
      <c r="E163" s="74">
        <f>IF(ISBLANK(ORIGINAL!$D163), ,VID!E163)</f>
        <v>71802</v>
      </c>
      <c r="F163" s="74">
        <f>IF(ISBLANK(ORIGINAL!$D163), ,VID!F163)</f>
        <v>51249</v>
      </c>
      <c r="G163" s="74">
        <f>IF(ISBLANK(ORIGINAL!$D163), ,VID!G163)</f>
        <v>35710</v>
      </c>
      <c r="H163" s="74">
        <f>IF(ISBLANK(ORIGINAL!$D163), ,VID!H163)</f>
        <v>27003</v>
      </c>
      <c r="I163" s="58">
        <f>VLOOKUP($A163,ORIGINAL!$A$1:$AE$169,4,FALSE)+VLOOKUP($A163,ADJ!$A$1:$AS$168,4,FALSE)</f>
        <v>316894</v>
      </c>
      <c r="J163" s="42"/>
      <c r="K163" s="42"/>
      <c r="L163" s="42"/>
      <c r="M163" s="42"/>
      <c r="N163" s="42"/>
      <c r="O163" s="42"/>
      <c r="P163" s="42"/>
      <c r="Q163" s="53"/>
      <c r="R163" s="53"/>
      <c r="S163" s="53"/>
      <c r="T163" s="91">
        <f t="shared" si="10"/>
        <v>0</v>
      </c>
      <c r="U163" s="73"/>
      <c r="V163" s="73"/>
      <c r="W163" s="73"/>
      <c r="X163" s="73"/>
      <c r="Y163" s="98">
        <f t="shared" si="11"/>
        <v>0</v>
      </c>
      <c r="Z163" s="73"/>
      <c r="AA163" s="73"/>
      <c r="AB163" s="73"/>
      <c r="AC163" s="73"/>
      <c r="AD163" s="94">
        <f t="shared" si="12"/>
        <v>0</v>
      </c>
      <c r="AE163" s="73"/>
      <c r="AF163" s="42"/>
      <c r="AG163" s="42"/>
      <c r="AH163" s="75">
        <f>SUM(I162:P162)+T163+Y163+SUM(AD163:AG163)</f>
        <v>571557</v>
      </c>
    </row>
    <row r="164" spans="1:35">
      <c r="A164" s="7" t="s">
        <v>173</v>
      </c>
      <c r="B164" s="8" t="s">
        <v>348</v>
      </c>
      <c r="C164" s="33" t="s">
        <v>190</v>
      </c>
      <c r="D164" s="74">
        <f>IF(ISBLANK(ORIGINAL!$D164), ,VID!D164)</f>
        <v>43170</v>
      </c>
      <c r="E164" s="74">
        <f>IF(ISBLANK(ORIGINAL!$D164), ,VID!E164)</f>
        <v>23638</v>
      </c>
      <c r="F164" s="74">
        <f>IF(ISBLANK(ORIGINAL!$D164), ,VID!F164)</f>
        <v>16872</v>
      </c>
      <c r="G164" s="74">
        <f>IF(ISBLANK(ORIGINAL!$D164), ,VID!G164)</f>
        <v>11755</v>
      </c>
      <c r="H164" s="74">
        <f>IF(ISBLANK(ORIGINAL!$D164), ,VID!H164)</f>
        <v>8890</v>
      </c>
      <c r="I164" s="58">
        <f>VLOOKUP($A164,ORIGINAL!$A$1:$AE$169,4,FALSE)+VLOOKUP($A164,ADJ!$A$1:$AS$168,4,FALSE)</f>
        <v>104325</v>
      </c>
      <c r="J164" s="42"/>
      <c r="K164" s="42"/>
      <c r="L164" s="42"/>
      <c r="M164" s="42"/>
      <c r="N164" s="42"/>
      <c r="O164" s="42"/>
      <c r="P164" s="42"/>
      <c r="Q164" s="53"/>
      <c r="R164" s="53"/>
      <c r="S164" s="53"/>
      <c r="T164" s="91">
        <f t="shared" si="10"/>
        <v>0</v>
      </c>
      <c r="U164" s="73"/>
      <c r="V164" s="73"/>
      <c r="W164" s="73"/>
      <c r="X164" s="73"/>
      <c r="Y164" s="98">
        <f t="shared" si="11"/>
        <v>0</v>
      </c>
      <c r="Z164" s="73"/>
      <c r="AA164" s="73"/>
      <c r="AB164" s="73"/>
      <c r="AC164" s="73"/>
      <c r="AD164" s="94">
        <f t="shared" si="12"/>
        <v>0</v>
      </c>
      <c r="AE164" s="73"/>
      <c r="AF164" s="42"/>
      <c r="AG164" s="42"/>
      <c r="AH164" s="75">
        <f>SUM(I163:P163)+T164+Y164+SUM(AD164:AG164)</f>
        <v>316894</v>
      </c>
    </row>
    <row r="165" spans="1:35">
      <c r="A165" s="7" t="s">
        <v>174</v>
      </c>
      <c r="B165" s="8" t="s">
        <v>349</v>
      </c>
      <c r="C165" s="34" t="s">
        <v>216</v>
      </c>
      <c r="D165" s="74">
        <f>IF(ISBLANK(ORIGINAL!$D165), ,VID!D165)</f>
        <v>126146</v>
      </c>
      <c r="E165" s="74">
        <f>IF(ISBLANK(ORIGINAL!$D165), ,VID!E165)</f>
        <v>69074</v>
      </c>
      <c r="F165" s="74">
        <f>IF(ISBLANK(ORIGINAL!$D165), ,VID!F165)</f>
        <v>49301</v>
      </c>
      <c r="G165" s="74">
        <f>IF(ISBLANK(ORIGINAL!$D165), ,VID!G165)</f>
        <v>34352</v>
      </c>
      <c r="H165" s="74">
        <f>IF(ISBLANK(ORIGINAL!$D165), ,VID!H165)</f>
        <v>25976</v>
      </c>
      <c r="I165" s="58">
        <f>VLOOKUP($A165,ORIGINAL!$A$1:$AE$169,4,FALSE)+VLOOKUP($A165,ADJ!$A$1:$AS$168,4,FALSE)</f>
        <v>304849</v>
      </c>
      <c r="J165" s="42"/>
      <c r="K165" s="42"/>
      <c r="L165" s="42"/>
      <c r="M165" s="42"/>
      <c r="N165" s="42"/>
      <c r="O165" s="42"/>
      <c r="P165" s="42"/>
      <c r="Q165" s="53"/>
      <c r="R165" s="53"/>
      <c r="S165" s="53"/>
      <c r="T165" s="91">
        <f t="shared" si="10"/>
        <v>0</v>
      </c>
      <c r="U165" s="73"/>
      <c r="V165" s="73"/>
      <c r="W165" s="73"/>
      <c r="X165" s="73"/>
      <c r="Y165" s="98">
        <f t="shared" si="11"/>
        <v>0</v>
      </c>
      <c r="Z165" s="73"/>
      <c r="AA165" s="73"/>
      <c r="AB165" s="73"/>
      <c r="AC165" s="73"/>
      <c r="AD165" s="94">
        <f t="shared" si="12"/>
        <v>0</v>
      </c>
      <c r="AE165" s="73"/>
      <c r="AF165" s="42"/>
      <c r="AG165" s="42"/>
      <c r="AH165" s="75">
        <f>SUM(I164:P164)+T165+Y165+SUM(AD165:AG165)</f>
        <v>104325</v>
      </c>
    </row>
    <row r="166" spans="1:35" ht="15.75">
      <c r="A166" s="7" t="s">
        <v>175</v>
      </c>
      <c r="B166" s="8" t="s">
        <v>350</v>
      </c>
      <c r="C166" s="29" t="s">
        <v>201</v>
      </c>
      <c r="D166" s="74">
        <f>IF(ISBLANK(ORIGINAL!$D166), ,VID!D166)</f>
        <v>115456</v>
      </c>
      <c r="E166" s="74">
        <f>IF(ISBLANK(ORIGINAL!$D166), ,VID!E166)</f>
        <v>63220</v>
      </c>
      <c r="F166" s="74">
        <f>IF(ISBLANK(ORIGINAL!$D166), ,VID!F166)</f>
        <v>45123</v>
      </c>
      <c r="G166" s="74">
        <f>IF(ISBLANK(ORIGINAL!$D166), ,VID!G166)</f>
        <v>31442</v>
      </c>
      <c r="H166" s="74">
        <f>IF(ISBLANK(ORIGINAL!$D166), ,VID!H166)</f>
        <v>23775</v>
      </c>
      <c r="I166" s="58">
        <f>VLOOKUP($A166,ORIGINAL!$A$1:$AE$169,4,FALSE)+VLOOKUP($A166,ADJ!$A$1:$AS$168,4,FALSE)</f>
        <v>279016</v>
      </c>
      <c r="J166" s="42"/>
      <c r="K166" s="42"/>
      <c r="L166" s="42"/>
      <c r="M166" s="42"/>
      <c r="N166" s="42"/>
      <c r="O166" s="42"/>
      <c r="P166" s="42"/>
      <c r="Q166" s="53"/>
      <c r="R166" s="53"/>
      <c r="S166" s="53"/>
      <c r="T166" s="91">
        <f t="shared" si="10"/>
        <v>0</v>
      </c>
      <c r="U166" s="73"/>
      <c r="V166" s="73"/>
      <c r="W166" s="73"/>
      <c r="X166" s="73"/>
      <c r="Y166" s="98">
        <f t="shared" si="11"/>
        <v>0</v>
      </c>
      <c r="Z166" s="73"/>
      <c r="AA166" s="73"/>
      <c r="AB166" s="73"/>
      <c r="AC166" s="73"/>
      <c r="AD166" s="94">
        <f t="shared" si="12"/>
        <v>0</v>
      </c>
      <c r="AE166" s="73"/>
      <c r="AF166" s="42"/>
      <c r="AG166" s="42"/>
      <c r="AH166" s="75">
        <f>SUM(I165:P165)+T166+Y166+SUM(AD166:AG166)</f>
        <v>304849</v>
      </c>
      <c r="AI166" s="23"/>
    </row>
    <row r="167" spans="1:35" s="14" customFormat="1">
      <c r="C167" s="30"/>
      <c r="D167" s="68"/>
      <c r="E167" s="66"/>
      <c r="F167" s="66"/>
      <c r="G167" s="66"/>
      <c r="H167" s="66"/>
      <c r="I167" s="66"/>
      <c r="J167" s="10"/>
      <c r="K167" s="18"/>
      <c r="L167" s="18"/>
      <c r="M167" s="18"/>
      <c r="N167" s="18"/>
      <c r="O167" s="18"/>
      <c r="P167" s="43"/>
      <c r="Q167" s="18"/>
      <c r="R167" s="18"/>
      <c r="S167" s="18"/>
      <c r="T167" s="92"/>
      <c r="U167" s="82"/>
      <c r="V167" s="82"/>
      <c r="W167" s="82"/>
      <c r="X167" s="82"/>
      <c r="Y167" s="99"/>
      <c r="Z167" s="82"/>
      <c r="AA167" s="77"/>
      <c r="AB167" s="77"/>
      <c r="AC167" s="82"/>
      <c r="AD167" s="95"/>
      <c r="AE167" s="77"/>
      <c r="AF167" s="18"/>
      <c r="AG167" s="18"/>
      <c r="AH167" s="68"/>
    </row>
    <row r="168" spans="1:35">
      <c r="A168" s="6"/>
      <c r="B168" s="4" t="s">
        <v>351</v>
      </c>
      <c r="D168" s="78">
        <f t="shared" ref="D168:I168" si="13">SUM(D2:D166)</f>
        <v>66903915</v>
      </c>
      <c r="E168" s="63">
        <f t="shared" si="13"/>
        <v>36634169</v>
      </c>
      <c r="F168" s="40">
        <f t="shared" si="13"/>
        <v>26147444</v>
      </c>
      <c r="G168" s="40">
        <f t="shared" si="13"/>
        <v>18219598</v>
      </c>
      <c r="H168" s="40">
        <f t="shared" si="13"/>
        <v>13777002</v>
      </c>
      <c r="I168" s="40">
        <f t="shared" si="13"/>
        <v>161625369</v>
      </c>
      <c r="J168" s="25">
        <f t="shared" ref="J168:O168" si="14">SUM(J2:J167)</f>
        <v>30256.55</v>
      </c>
      <c r="K168" s="25">
        <f t="shared" si="14"/>
        <v>0</v>
      </c>
      <c r="L168" s="25">
        <f t="shared" si="14"/>
        <v>0</v>
      </c>
      <c r="M168" s="25">
        <f t="shared" si="14"/>
        <v>0</v>
      </c>
      <c r="N168" s="25">
        <f t="shared" si="14"/>
        <v>0</v>
      </c>
      <c r="O168" s="25">
        <f t="shared" si="14"/>
        <v>0</v>
      </c>
      <c r="P168" s="25">
        <f t="shared" ref="P168:AE168" si="15">SUM(P2:P166)</f>
        <v>0</v>
      </c>
      <c r="Q168" s="25">
        <f t="shared" si="15"/>
        <v>0</v>
      </c>
      <c r="R168" s="25">
        <f t="shared" si="15"/>
        <v>0</v>
      </c>
      <c r="S168" s="25">
        <f t="shared" si="15"/>
        <v>0</v>
      </c>
      <c r="T168" s="88">
        <f t="shared" si="15"/>
        <v>0</v>
      </c>
      <c r="U168" s="25">
        <f t="shared" si="15"/>
        <v>0</v>
      </c>
      <c r="V168" s="25">
        <f t="shared" si="15"/>
        <v>0</v>
      </c>
      <c r="W168" s="25">
        <f t="shared" si="15"/>
        <v>0</v>
      </c>
      <c r="X168" s="25">
        <f t="shared" si="15"/>
        <v>0</v>
      </c>
      <c r="Y168" s="98">
        <f t="shared" si="15"/>
        <v>0</v>
      </c>
      <c r="Z168" s="25">
        <f t="shared" si="15"/>
        <v>0</v>
      </c>
      <c r="AA168" s="25">
        <f t="shared" si="15"/>
        <v>0</v>
      </c>
      <c r="AB168" s="25">
        <f t="shared" si="15"/>
        <v>0</v>
      </c>
      <c r="AC168" s="25">
        <f t="shared" si="15"/>
        <v>0</v>
      </c>
      <c r="AD168" s="94">
        <f t="shared" si="15"/>
        <v>0</v>
      </c>
      <c r="AE168" s="25">
        <f t="shared" si="15"/>
        <v>0</v>
      </c>
      <c r="AF168" s="25">
        <f>SUM(AF2:AF167)</f>
        <v>0</v>
      </c>
      <c r="AG168" s="25">
        <f>SUM(AG2:AG167)</f>
        <v>0</v>
      </c>
      <c r="AH168" s="65">
        <f>SUM(AH2:AH167)</f>
        <v>161857292.55000001</v>
      </c>
    </row>
    <row r="169" spans="1:35">
      <c r="A169" s="18">
        <v>1</v>
      </c>
      <c r="B169" s="18">
        <v>2</v>
      </c>
      <c r="C169" s="30">
        <v>3</v>
      </c>
      <c r="D169" s="37">
        <v>4</v>
      </c>
      <c r="E169" s="30">
        <v>5</v>
      </c>
      <c r="F169" s="30">
        <v>6</v>
      </c>
      <c r="G169" s="30">
        <v>7</v>
      </c>
      <c r="H169" s="30">
        <v>8</v>
      </c>
      <c r="I169" s="30">
        <v>9</v>
      </c>
      <c r="J169" s="56">
        <v>34302034</v>
      </c>
      <c r="K169" s="55">
        <v>1000000</v>
      </c>
      <c r="L169" s="55">
        <v>250000</v>
      </c>
      <c r="M169" s="55">
        <v>1600000</v>
      </c>
      <c r="N169" s="55">
        <v>100000</v>
      </c>
      <c r="O169" s="55">
        <v>1895175</v>
      </c>
      <c r="P169" s="55">
        <v>3012177</v>
      </c>
      <c r="Q169" s="55"/>
      <c r="R169" s="36"/>
      <c r="S169" s="84">
        <v>8200000</v>
      </c>
      <c r="T169" s="18">
        <v>31</v>
      </c>
      <c r="U169" s="55"/>
      <c r="X169" s="83">
        <v>4000000</v>
      </c>
      <c r="Y169" s="18">
        <v>36</v>
      </c>
      <c r="Z169" s="55"/>
      <c r="AA169" s="55"/>
      <c r="AB169" s="36"/>
      <c r="AC169" s="102">
        <v>2000000</v>
      </c>
      <c r="AD169" s="18">
        <v>41</v>
      </c>
      <c r="AE169" s="103">
        <v>710000</v>
      </c>
      <c r="AF169" s="55">
        <v>700000</v>
      </c>
      <c r="AG169" s="55">
        <v>100000</v>
      </c>
      <c r="AH169" s="18">
        <v>45</v>
      </c>
    </row>
    <row r="170" spans="1:35" s="36" customFormat="1">
      <c r="C170" s="37"/>
      <c r="J170" s="55">
        <f t="shared" ref="J170:P170" si="16">J168-J169</f>
        <v>-34271777.450000003</v>
      </c>
      <c r="K170" s="55">
        <f t="shared" si="16"/>
        <v>-1000000</v>
      </c>
      <c r="L170" s="55">
        <f t="shared" si="16"/>
        <v>-250000</v>
      </c>
      <c r="M170" s="55">
        <f t="shared" si="16"/>
        <v>-1600000</v>
      </c>
      <c r="N170" s="55">
        <f t="shared" si="16"/>
        <v>-100000</v>
      </c>
      <c r="O170" s="55">
        <f t="shared" si="16"/>
        <v>-1895175</v>
      </c>
      <c r="P170" s="55">
        <f t="shared" si="16"/>
        <v>-3012177</v>
      </c>
      <c r="Q170" s="55"/>
      <c r="S170" s="84">
        <f>S168+Q168+R168-S169</f>
        <v>-8200000</v>
      </c>
      <c r="T170" s="93"/>
      <c r="U170" s="55"/>
      <c r="V170" s="18"/>
      <c r="W170" s="18"/>
      <c r="X170" s="83">
        <f>U168+V168+W168+X168-X169</f>
        <v>-4000000</v>
      </c>
      <c r="Y170" s="100"/>
      <c r="Z170" s="55"/>
      <c r="AA170" s="55"/>
      <c r="AC170" s="102">
        <f>AC168+Z168+AA168+AB168-AC169</f>
        <v>-2000000</v>
      </c>
      <c r="AD170" s="93"/>
      <c r="AE170" s="103">
        <f>AE168-AE169</f>
        <v>-710000</v>
      </c>
      <c r="AF170" s="55">
        <f>AF168-AF169</f>
        <v>-700000</v>
      </c>
      <c r="AG170" s="55">
        <f>AG168-(AG169-45581.75)</f>
        <v>-54418.25</v>
      </c>
    </row>
    <row r="171" spans="1:35">
      <c r="E171" s="19"/>
      <c r="F171" s="19"/>
      <c r="G171" s="19"/>
      <c r="H171" s="19"/>
      <c r="I171" s="19"/>
      <c r="J171" s="36"/>
      <c r="AD171" s="96"/>
    </row>
    <row r="172" spans="1:35">
      <c r="E172" s="36"/>
      <c r="F172" s="36"/>
      <c r="G172" s="36"/>
      <c r="H172" s="36"/>
      <c r="I172" s="36"/>
      <c r="J172" s="30">
        <v>5</v>
      </c>
      <c r="K172" s="30">
        <v>6</v>
      </c>
      <c r="L172" s="30">
        <v>7</v>
      </c>
      <c r="M172" s="30">
        <v>8</v>
      </c>
      <c r="N172" s="30">
        <v>9</v>
      </c>
      <c r="O172" s="30">
        <v>10</v>
      </c>
      <c r="P172" s="30">
        <v>11</v>
      </c>
      <c r="Q172" s="30">
        <v>12</v>
      </c>
      <c r="R172" s="30">
        <v>13</v>
      </c>
      <c r="S172" s="30">
        <v>14</v>
      </c>
      <c r="U172" s="30">
        <v>15</v>
      </c>
      <c r="V172" s="30">
        <v>16</v>
      </c>
      <c r="W172" s="30">
        <v>17</v>
      </c>
      <c r="X172" s="30">
        <v>18</v>
      </c>
      <c r="Z172" s="30">
        <v>19</v>
      </c>
      <c r="AA172" s="30">
        <v>20</v>
      </c>
      <c r="AB172" s="30">
        <v>21</v>
      </c>
      <c r="AC172" s="30">
        <v>22</v>
      </c>
      <c r="AE172" s="30">
        <v>23</v>
      </c>
      <c r="AF172" s="30">
        <v>24</v>
      </c>
      <c r="AG172" s="30">
        <v>25</v>
      </c>
    </row>
    <row r="173" spans="1:35">
      <c r="E173" s="10"/>
      <c r="F173" s="10"/>
      <c r="G173" s="10"/>
      <c r="H173" s="10"/>
      <c r="I173" s="10"/>
      <c r="J173" s="36"/>
    </row>
  </sheetData>
  <autoFilter ref="A1:AL169" xr:uid="{00000000-0009-0000-0000-000002000000}">
    <sortState xmlns:xlrd2="http://schemas.microsoft.com/office/spreadsheetml/2017/richdata2" ref="A79:AP79">
      <sortCondition ref="B1:B166"/>
    </sortState>
  </autoFilter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78A4-E6E9-47E6-AC2D-E4E33ECC77EE}">
  <sheetPr>
    <tabColor theme="5"/>
    <pageSetUpPr fitToPage="1"/>
  </sheetPr>
  <dimension ref="A1:V170"/>
  <sheetViews>
    <sheetView zoomScale="80" zoomScaleNormal="80" workbookViewId="0">
      <pane xSplit="2" ySplit="1" topLeftCell="C2" activePane="bottomRight" state="frozen"/>
      <selection activeCell="K10" sqref="K10"/>
      <selection pane="topRight" activeCell="K10" sqref="K10"/>
      <selection pane="bottomLeft" activeCell="K10" sqref="K10"/>
      <selection pane="bottomRight" activeCell="K19" sqref="K19"/>
    </sheetView>
  </sheetViews>
  <sheetFormatPr defaultRowHeight="15"/>
  <cols>
    <col min="1" max="1" width="9.140625" style="18"/>
    <col min="2" max="2" width="12.85546875" style="18" bestFit="1" customWidth="1"/>
    <col min="3" max="3" width="13.5703125" style="30" bestFit="1" customWidth="1"/>
    <col min="4" max="4" width="16.28515625" style="36" bestFit="1" customWidth="1"/>
    <col min="5" max="8" width="16.28515625" style="18" bestFit="1" customWidth="1"/>
    <col min="9" max="20" width="18.85546875" style="18" customWidth="1"/>
    <col min="21" max="21" width="17.28515625" style="36" bestFit="1" customWidth="1"/>
    <col min="22" max="22" width="21.85546875" style="36" customWidth="1"/>
    <col min="23" max="16384" width="9.140625" style="18"/>
  </cols>
  <sheetData>
    <row r="1" spans="1:22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170">
        <v>45901</v>
      </c>
      <c r="K1" s="170">
        <v>45931</v>
      </c>
      <c r="L1" s="170">
        <v>45962</v>
      </c>
      <c r="M1" s="170">
        <v>45992</v>
      </c>
      <c r="N1" s="170">
        <v>46023</v>
      </c>
      <c r="O1" s="170">
        <v>46054</v>
      </c>
      <c r="P1" s="170">
        <v>46082</v>
      </c>
      <c r="Q1" s="170">
        <v>46113</v>
      </c>
      <c r="R1" s="170">
        <v>46143</v>
      </c>
      <c r="S1" s="170">
        <v>46174</v>
      </c>
      <c r="T1" s="170">
        <v>46204</v>
      </c>
      <c r="U1" s="16" t="s">
        <v>179</v>
      </c>
      <c r="V1" s="16" t="s">
        <v>352</v>
      </c>
    </row>
    <row r="2" spans="1:22">
      <c r="A2" s="7" t="s">
        <v>1</v>
      </c>
      <c r="B2" s="8" t="s">
        <v>180</v>
      </c>
      <c r="C2" s="26" t="s">
        <v>181</v>
      </c>
      <c r="D2" s="74">
        <v>178057</v>
      </c>
      <c r="E2" s="74">
        <v>97498</v>
      </c>
      <c r="F2" s="74">
        <v>69588</v>
      </c>
      <c r="G2" s="74">
        <v>48489</v>
      </c>
      <c r="H2" s="74">
        <v>36666</v>
      </c>
      <c r="I2" s="145">
        <f>SUM(D2:H2)</f>
        <v>430298</v>
      </c>
      <c r="J2" s="73">
        <f>ROUND((I2/12)*2,0)</f>
        <v>71716</v>
      </c>
      <c r="K2" s="73">
        <f>ROUND(($I2/12),0)</f>
        <v>35858</v>
      </c>
      <c r="L2" s="73">
        <f t="shared" ref="L2:T2" si="0">ROUND(($I2/12),0)</f>
        <v>35858</v>
      </c>
      <c r="M2" s="73">
        <f t="shared" si="0"/>
        <v>35858</v>
      </c>
      <c r="N2" s="73">
        <f t="shared" si="0"/>
        <v>35858</v>
      </c>
      <c r="O2" s="73">
        <f t="shared" si="0"/>
        <v>35858</v>
      </c>
      <c r="P2" s="73">
        <f t="shared" si="0"/>
        <v>35858</v>
      </c>
      <c r="Q2" s="73">
        <f t="shared" si="0"/>
        <v>35858</v>
      </c>
      <c r="R2" s="73">
        <f t="shared" si="0"/>
        <v>35858</v>
      </c>
      <c r="S2" s="73">
        <f t="shared" si="0"/>
        <v>35858</v>
      </c>
      <c r="T2" s="73">
        <f t="shared" si="0"/>
        <v>35858</v>
      </c>
      <c r="U2" s="75">
        <f>SUM(J2:T2)</f>
        <v>430296</v>
      </c>
      <c r="V2" s="171">
        <f>I2-U2</f>
        <v>2</v>
      </c>
    </row>
    <row r="3" spans="1:22">
      <c r="A3" s="7" t="s">
        <v>2</v>
      </c>
      <c r="B3" s="8" t="s">
        <v>182</v>
      </c>
      <c r="C3" s="32" t="s">
        <v>183</v>
      </c>
      <c r="D3" s="74">
        <v>98060</v>
      </c>
      <c r="E3" s="74">
        <v>53694</v>
      </c>
      <c r="F3" s="74">
        <v>38324</v>
      </c>
      <c r="G3" s="74">
        <v>26704</v>
      </c>
      <c r="H3" s="74">
        <v>20193</v>
      </c>
      <c r="I3" s="145">
        <f t="shared" ref="I3:I66" si="1">SUM(D3:H3)</f>
        <v>236975</v>
      </c>
      <c r="J3" s="73">
        <f t="shared" ref="J3:J66" si="2">ROUND((I3/12)*2,0)</f>
        <v>39496</v>
      </c>
      <c r="K3" s="73">
        <f t="shared" ref="K3:T66" si="3">ROUND(($I3/12),0)</f>
        <v>19748</v>
      </c>
      <c r="L3" s="73">
        <f t="shared" si="3"/>
        <v>19748</v>
      </c>
      <c r="M3" s="73">
        <f t="shared" si="3"/>
        <v>19748</v>
      </c>
      <c r="N3" s="73">
        <f t="shared" si="3"/>
        <v>19748</v>
      </c>
      <c r="O3" s="73">
        <f t="shared" si="3"/>
        <v>19748</v>
      </c>
      <c r="P3" s="73">
        <f t="shared" si="3"/>
        <v>19748</v>
      </c>
      <c r="Q3" s="73">
        <f t="shared" si="3"/>
        <v>19748</v>
      </c>
      <c r="R3" s="73">
        <f t="shared" si="3"/>
        <v>19748</v>
      </c>
      <c r="S3" s="73">
        <f t="shared" si="3"/>
        <v>19748</v>
      </c>
      <c r="T3" s="73">
        <f t="shared" si="3"/>
        <v>19748</v>
      </c>
      <c r="U3" s="75">
        <f t="shared" ref="U3:U66" si="4">SUM(J3:T3)</f>
        <v>236976</v>
      </c>
      <c r="V3" s="171">
        <f t="shared" ref="V3:V66" si="5">I3-U3</f>
        <v>-1</v>
      </c>
    </row>
    <row r="4" spans="1:22">
      <c r="A4" s="7" t="s">
        <v>4</v>
      </c>
      <c r="B4" s="8" t="s">
        <v>184</v>
      </c>
      <c r="C4" s="27" t="s">
        <v>185</v>
      </c>
      <c r="D4" s="74">
        <v>337301</v>
      </c>
      <c r="E4" s="74">
        <v>184694</v>
      </c>
      <c r="F4" s="74">
        <v>131824</v>
      </c>
      <c r="G4" s="74">
        <v>91855</v>
      </c>
      <c r="H4" s="74">
        <v>69458</v>
      </c>
      <c r="I4" s="145">
        <f t="shared" si="1"/>
        <v>815132</v>
      </c>
      <c r="J4" s="73">
        <f t="shared" si="2"/>
        <v>135855</v>
      </c>
      <c r="K4" s="73">
        <f t="shared" si="3"/>
        <v>67928</v>
      </c>
      <c r="L4" s="73">
        <f t="shared" si="3"/>
        <v>67928</v>
      </c>
      <c r="M4" s="73">
        <f t="shared" si="3"/>
        <v>67928</v>
      </c>
      <c r="N4" s="73">
        <f t="shared" si="3"/>
        <v>67928</v>
      </c>
      <c r="O4" s="73">
        <f t="shared" si="3"/>
        <v>67928</v>
      </c>
      <c r="P4" s="73">
        <f t="shared" si="3"/>
        <v>67928</v>
      </c>
      <c r="Q4" s="73">
        <f t="shared" si="3"/>
        <v>67928</v>
      </c>
      <c r="R4" s="73">
        <f t="shared" si="3"/>
        <v>67928</v>
      </c>
      <c r="S4" s="73">
        <f t="shared" si="3"/>
        <v>67928</v>
      </c>
      <c r="T4" s="73">
        <f t="shared" si="3"/>
        <v>67928</v>
      </c>
      <c r="U4" s="75">
        <f t="shared" si="4"/>
        <v>815135</v>
      </c>
      <c r="V4" s="171">
        <f t="shared" si="5"/>
        <v>-3</v>
      </c>
    </row>
    <row r="5" spans="1:22">
      <c r="A5" s="24" t="s">
        <v>6</v>
      </c>
      <c r="B5" s="8" t="s">
        <v>186</v>
      </c>
      <c r="C5" s="28" t="s">
        <v>187</v>
      </c>
      <c r="D5" s="74">
        <v>247760</v>
      </c>
      <c r="E5" s="74">
        <v>135664</v>
      </c>
      <c r="F5" s="74">
        <v>96830</v>
      </c>
      <c r="G5" s="74">
        <v>67471</v>
      </c>
      <c r="H5" s="74">
        <v>51019</v>
      </c>
      <c r="I5" s="145">
        <f t="shared" si="1"/>
        <v>598744</v>
      </c>
      <c r="J5" s="73">
        <f t="shared" si="2"/>
        <v>99791</v>
      </c>
      <c r="K5" s="73">
        <f t="shared" si="3"/>
        <v>49895</v>
      </c>
      <c r="L5" s="73">
        <f t="shared" si="3"/>
        <v>49895</v>
      </c>
      <c r="M5" s="73">
        <f t="shared" si="3"/>
        <v>49895</v>
      </c>
      <c r="N5" s="73">
        <f t="shared" si="3"/>
        <v>49895</v>
      </c>
      <c r="O5" s="73">
        <f t="shared" si="3"/>
        <v>49895</v>
      </c>
      <c r="P5" s="73">
        <f t="shared" si="3"/>
        <v>49895</v>
      </c>
      <c r="Q5" s="73">
        <f t="shared" si="3"/>
        <v>49895</v>
      </c>
      <c r="R5" s="73">
        <f t="shared" si="3"/>
        <v>49895</v>
      </c>
      <c r="S5" s="73">
        <f t="shared" si="3"/>
        <v>49895</v>
      </c>
      <c r="T5" s="73">
        <f t="shared" si="3"/>
        <v>49895</v>
      </c>
      <c r="U5" s="75">
        <f t="shared" si="4"/>
        <v>598741</v>
      </c>
      <c r="V5" s="171">
        <f t="shared" si="5"/>
        <v>3</v>
      </c>
    </row>
    <row r="6" spans="1:22">
      <c r="A6" s="7" t="s">
        <v>8</v>
      </c>
      <c r="B6" s="8" t="s">
        <v>188</v>
      </c>
      <c r="C6" s="27" t="s">
        <v>185</v>
      </c>
      <c r="D6" s="74">
        <v>117978</v>
      </c>
      <c r="E6" s="74">
        <v>64600</v>
      </c>
      <c r="F6" s="74">
        <v>46108</v>
      </c>
      <c r="G6" s="74">
        <v>32128</v>
      </c>
      <c r="H6" s="74">
        <v>24294</v>
      </c>
      <c r="I6" s="145">
        <f t="shared" si="1"/>
        <v>285108</v>
      </c>
      <c r="J6" s="73">
        <f t="shared" si="2"/>
        <v>47518</v>
      </c>
      <c r="K6" s="73">
        <f t="shared" si="3"/>
        <v>23759</v>
      </c>
      <c r="L6" s="73">
        <f t="shared" si="3"/>
        <v>23759</v>
      </c>
      <c r="M6" s="73">
        <f t="shared" si="3"/>
        <v>23759</v>
      </c>
      <c r="N6" s="73">
        <f t="shared" si="3"/>
        <v>23759</v>
      </c>
      <c r="O6" s="73">
        <f t="shared" si="3"/>
        <v>23759</v>
      </c>
      <c r="P6" s="73">
        <f t="shared" si="3"/>
        <v>23759</v>
      </c>
      <c r="Q6" s="73">
        <f t="shared" si="3"/>
        <v>23759</v>
      </c>
      <c r="R6" s="73">
        <f t="shared" si="3"/>
        <v>23759</v>
      </c>
      <c r="S6" s="73">
        <f t="shared" si="3"/>
        <v>23759</v>
      </c>
      <c r="T6" s="73">
        <f t="shared" si="3"/>
        <v>23759</v>
      </c>
      <c r="U6" s="75">
        <f t="shared" si="4"/>
        <v>285108</v>
      </c>
      <c r="V6" s="171">
        <f t="shared" si="5"/>
        <v>0</v>
      </c>
    </row>
    <row r="7" spans="1:22">
      <c r="A7" s="7" t="s">
        <v>10</v>
      </c>
      <c r="B7" s="8" t="s">
        <v>189</v>
      </c>
      <c r="C7" s="33" t="s">
        <v>190</v>
      </c>
      <c r="D7" s="74">
        <v>81596</v>
      </c>
      <c r="E7" s="74">
        <v>44679</v>
      </c>
      <c r="F7" s="74">
        <v>31889</v>
      </c>
      <c r="G7" s="74">
        <v>22220</v>
      </c>
      <c r="H7" s="74">
        <v>16802</v>
      </c>
      <c r="I7" s="145">
        <f t="shared" si="1"/>
        <v>197186</v>
      </c>
      <c r="J7" s="73">
        <f t="shared" si="2"/>
        <v>32864</v>
      </c>
      <c r="K7" s="73">
        <f t="shared" si="3"/>
        <v>16432</v>
      </c>
      <c r="L7" s="73">
        <f t="shared" si="3"/>
        <v>16432</v>
      </c>
      <c r="M7" s="73">
        <f t="shared" si="3"/>
        <v>16432</v>
      </c>
      <c r="N7" s="73">
        <f t="shared" si="3"/>
        <v>16432</v>
      </c>
      <c r="O7" s="73">
        <f t="shared" si="3"/>
        <v>16432</v>
      </c>
      <c r="P7" s="73">
        <f t="shared" si="3"/>
        <v>16432</v>
      </c>
      <c r="Q7" s="73">
        <f t="shared" si="3"/>
        <v>16432</v>
      </c>
      <c r="R7" s="73">
        <f t="shared" si="3"/>
        <v>16432</v>
      </c>
      <c r="S7" s="73">
        <f t="shared" si="3"/>
        <v>16432</v>
      </c>
      <c r="T7" s="73">
        <f t="shared" si="3"/>
        <v>16432</v>
      </c>
      <c r="U7" s="75">
        <f t="shared" si="4"/>
        <v>197184</v>
      </c>
      <c r="V7" s="171">
        <f t="shared" si="5"/>
        <v>2</v>
      </c>
    </row>
    <row r="8" spans="1:22">
      <c r="A8" s="7" t="s">
        <v>12</v>
      </c>
      <c r="B8" s="8" t="s">
        <v>191</v>
      </c>
      <c r="C8" s="28" t="s">
        <v>187</v>
      </c>
      <c r="D8" s="74">
        <v>90451</v>
      </c>
      <c r="E8" s="74">
        <v>49528</v>
      </c>
      <c r="F8" s="74">
        <v>35350</v>
      </c>
      <c r="G8" s="74">
        <v>24632</v>
      </c>
      <c r="H8" s="74">
        <v>18626</v>
      </c>
      <c r="I8" s="145">
        <f t="shared" si="1"/>
        <v>218587</v>
      </c>
      <c r="J8" s="73">
        <f t="shared" si="2"/>
        <v>36431</v>
      </c>
      <c r="K8" s="73">
        <f t="shared" si="3"/>
        <v>18216</v>
      </c>
      <c r="L8" s="73">
        <f t="shared" si="3"/>
        <v>18216</v>
      </c>
      <c r="M8" s="73">
        <f t="shared" si="3"/>
        <v>18216</v>
      </c>
      <c r="N8" s="73">
        <f t="shared" si="3"/>
        <v>18216</v>
      </c>
      <c r="O8" s="73">
        <f t="shared" si="3"/>
        <v>18216</v>
      </c>
      <c r="P8" s="73">
        <f t="shared" si="3"/>
        <v>18216</v>
      </c>
      <c r="Q8" s="73">
        <f t="shared" si="3"/>
        <v>18216</v>
      </c>
      <c r="R8" s="73">
        <f t="shared" si="3"/>
        <v>18216</v>
      </c>
      <c r="S8" s="73">
        <f t="shared" si="3"/>
        <v>18216</v>
      </c>
      <c r="T8" s="73">
        <f t="shared" si="3"/>
        <v>18216</v>
      </c>
      <c r="U8" s="75">
        <f t="shared" si="4"/>
        <v>218591</v>
      </c>
      <c r="V8" s="171">
        <f t="shared" si="5"/>
        <v>-4</v>
      </c>
    </row>
    <row r="9" spans="1:22">
      <c r="A9" s="7" t="s">
        <v>14</v>
      </c>
      <c r="B9" s="8" t="s">
        <v>192</v>
      </c>
      <c r="C9" s="28" t="s">
        <v>187</v>
      </c>
      <c r="D9" s="74">
        <v>475778</v>
      </c>
      <c r="E9" s="74">
        <v>260520</v>
      </c>
      <c r="F9" s="74">
        <v>185944</v>
      </c>
      <c r="G9" s="74">
        <v>129566</v>
      </c>
      <c r="H9" s="74">
        <v>97973</v>
      </c>
      <c r="I9" s="145">
        <f t="shared" si="1"/>
        <v>1149781</v>
      </c>
      <c r="J9" s="73">
        <f t="shared" si="2"/>
        <v>191630</v>
      </c>
      <c r="K9" s="73">
        <f t="shared" si="3"/>
        <v>95815</v>
      </c>
      <c r="L9" s="73">
        <f t="shared" si="3"/>
        <v>95815</v>
      </c>
      <c r="M9" s="73">
        <f t="shared" si="3"/>
        <v>95815</v>
      </c>
      <c r="N9" s="73">
        <f t="shared" si="3"/>
        <v>95815</v>
      </c>
      <c r="O9" s="73">
        <f t="shared" si="3"/>
        <v>95815</v>
      </c>
      <c r="P9" s="73">
        <f t="shared" si="3"/>
        <v>95815</v>
      </c>
      <c r="Q9" s="73">
        <f t="shared" si="3"/>
        <v>95815</v>
      </c>
      <c r="R9" s="73">
        <f t="shared" si="3"/>
        <v>95815</v>
      </c>
      <c r="S9" s="73">
        <f t="shared" si="3"/>
        <v>95815</v>
      </c>
      <c r="T9" s="73">
        <f t="shared" si="3"/>
        <v>95815</v>
      </c>
      <c r="U9" s="75">
        <f t="shared" si="4"/>
        <v>1149780</v>
      </c>
      <c r="V9" s="171">
        <f t="shared" si="5"/>
        <v>1</v>
      </c>
    </row>
    <row r="10" spans="1:22">
      <c r="A10" s="7" t="s">
        <v>16</v>
      </c>
      <c r="B10" s="8" t="s">
        <v>193</v>
      </c>
      <c r="C10" s="33" t="s">
        <v>190</v>
      </c>
      <c r="D10" s="74">
        <v>40084</v>
      </c>
      <c r="E10" s="74">
        <v>21948</v>
      </c>
      <c r="F10" s="74">
        <v>15665</v>
      </c>
      <c r="G10" s="74">
        <v>10916</v>
      </c>
      <c r="H10" s="74">
        <v>8254</v>
      </c>
      <c r="I10" s="145">
        <f t="shared" si="1"/>
        <v>96867</v>
      </c>
      <c r="J10" s="73">
        <f t="shared" si="2"/>
        <v>16145</v>
      </c>
      <c r="K10" s="73">
        <f t="shared" si="3"/>
        <v>8072</v>
      </c>
      <c r="L10" s="73">
        <f t="shared" si="3"/>
        <v>8072</v>
      </c>
      <c r="M10" s="73">
        <f t="shared" si="3"/>
        <v>8072</v>
      </c>
      <c r="N10" s="73">
        <f t="shared" si="3"/>
        <v>8072</v>
      </c>
      <c r="O10" s="73">
        <f t="shared" si="3"/>
        <v>8072</v>
      </c>
      <c r="P10" s="73">
        <f t="shared" si="3"/>
        <v>8072</v>
      </c>
      <c r="Q10" s="73">
        <f t="shared" si="3"/>
        <v>8072</v>
      </c>
      <c r="R10" s="73">
        <f t="shared" si="3"/>
        <v>8072</v>
      </c>
      <c r="S10" s="73">
        <f t="shared" si="3"/>
        <v>8072</v>
      </c>
      <c r="T10" s="73">
        <f t="shared" si="3"/>
        <v>8072</v>
      </c>
      <c r="U10" s="75">
        <f t="shared" si="4"/>
        <v>96865</v>
      </c>
      <c r="V10" s="171">
        <f t="shared" si="5"/>
        <v>2</v>
      </c>
    </row>
    <row r="11" spans="1:22">
      <c r="A11" s="7" t="s">
        <v>18</v>
      </c>
      <c r="B11" s="8" t="s">
        <v>194</v>
      </c>
      <c r="C11" s="28" t="s">
        <v>187</v>
      </c>
      <c r="D11" s="74">
        <v>823732</v>
      </c>
      <c r="E11" s="74">
        <v>451046</v>
      </c>
      <c r="F11" s="74">
        <v>321932</v>
      </c>
      <c r="G11" s="74">
        <v>224322</v>
      </c>
      <c r="H11" s="74">
        <v>169625</v>
      </c>
      <c r="I11" s="145">
        <f t="shared" si="1"/>
        <v>1990657</v>
      </c>
      <c r="J11" s="73">
        <f t="shared" si="2"/>
        <v>331776</v>
      </c>
      <c r="K11" s="73">
        <f t="shared" si="3"/>
        <v>165888</v>
      </c>
      <c r="L11" s="73">
        <f t="shared" si="3"/>
        <v>165888</v>
      </c>
      <c r="M11" s="73">
        <f t="shared" si="3"/>
        <v>165888</v>
      </c>
      <c r="N11" s="73">
        <f t="shared" si="3"/>
        <v>165888</v>
      </c>
      <c r="O11" s="73">
        <f t="shared" si="3"/>
        <v>165888</v>
      </c>
      <c r="P11" s="73">
        <f t="shared" si="3"/>
        <v>165888</v>
      </c>
      <c r="Q11" s="73">
        <f t="shared" si="3"/>
        <v>165888</v>
      </c>
      <c r="R11" s="73">
        <f t="shared" si="3"/>
        <v>165888</v>
      </c>
      <c r="S11" s="73">
        <f t="shared" si="3"/>
        <v>165888</v>
      </c>
      <c r="T11" s="73">
        <f t="shared" si="3"/>
        <v>165888</v>
      </c>
      <c r="U11" s="75">
        <f t="shared" si="4"/>
        <v>1990656</v>
      </c>
      <c r="V11" s="171">
        <f t="shared" si="5"/>
        <v>1</v>
      </c>
    </row>
    <row r="12" spans="1:22">
      <c r="A12" s="7" t="s">
        <v>20</v>
      </c>
      <c r="B12" s="8" t="s">
        <v>195</v>
      </c>
      <c r="C12" s="28" t="s">
        <v>187</v>
      </c>
      <c r="D12" s="74">
        <v>3961834</v>
      </c>
      <c r="E12" s="74">
        <v>2169358</v>
      </c>
      <c r="F12" s="74">
        <v>1548367</v>
      </c>
      <c r="G12" s="74">
        <v>1078906</v>
      </c>
      <c r="H12" s="74">
        <v>815830</v>
      </c>
      <c r="I12" s="145">
        <f t="shared" si="1"/>
        <v>9574295</v>
      </c>
      <c r="J12" s="73">
        <f t="shared" si="2"/>
        <v>1595716</v>
      </c>
      <c r="K12" s="73">
        <f t="shared" si="3"/>
        <v>797858</v>
      </c>
      <c r="L12" s="73">
        <f t="shared" si="3"/>
        <v>797858</v>
      </c>
      <c r="M12" s="73">
        <f t="shared" si="3"/>
        <v>797858</v>
      </c>
      <c r="N12" s="73">
        <f t="shared" si="3"/>
        <v>797858</v>
      </c>
      <c r="O12" s="73">
        <f t="shared" si="3"/>
        <v>797858</v>
      </c>
      <c r="P12" s="73">
        <f t="shared" si="3"/>
        <v>797858</v>
      </c>
      <c r="Q12" s="73">
        <f t="shared" si="3"/>
        <v>797858</v>
      </c>
      <c r="R12" s="73">
        <f t="shared" si="3"/>
        <v>797858</v>
      </c>
      <c r="S12" s="73">
        <f t="shared" si="3"/>
        <v>797858</v>
      </c>
      <c r="T12" s="73">
        <f t="shared" si="3"/>
        <v>797858</v>
      </c>
      <c r="U12" s="75">
        <f t="shared" si="4"/>
        <v>9574296</v>
      </c>
      <c r="V12" s="171">
        <f t="shared" si="5"/>
        <v>-1</v>
      </c>
    </row>
    <row r="13" spans="1:22">
      <c r="A13" s="7" t="s">
        <v>22</v>
      </c>
      <c r="B13" s="8" t="s">
        <v>196</v>
      </c>
      <c r="C13" s="26" t="s">
        <v>181</v>
      </c>
      <c r="D13" s="74">
        <v>315972</v>
      </c>
      <c r="E13" s="74">
        <v>173015</v>
      </c>
      <c r="F13" s="74">
        <v>123489</v>
      </c>
      <c r="G13" s="74">
        <v>86047</v>
      </c>
      <c r="H13" s="74">
        <v>65066</v>
      </c>
      <c r="I13" s="145">
        <f t="shared" si="1"/>
        <v>763589</v>
      </c>
      <c r="J13" s="73">
        <f t="shared" si="2"/>
        <v>127265</v>
      </c>
      <c r="K13" s="73">
        <f t="shared" si="3"/>
        <v>63632</v>
      </c>
      <c r="L13" s="73">
        <f t="shared" si="3"/>
        <v>63632</v>
      </c>
      <c r="M13" s="73">
        <f t="shared" si="3"/>
        <v>63632</v>
      </c>
      <c r="N13" s="73">
        <f t="shared" si="3"/>
        <v>63632</v>
      </c>
      <c r="O13" s="73">
        <f t="shared" si="3"/>
        <v>63632</v>
      </c>
      <c r="P13" s="73">
        <f t="shared" si="3"/>
        <v>63632</v>
      </c>
      <c r="Q13" s="73">
        <f t="shared" si="3"/>
        <v>63632</v>
      </c>
      <c r="R13" s="73">
        <f t="shared" si="3"/>
        <v>63632</v>
      </c>
      <c r="S13" s="73">
        <f t="shared" si="3"/>
        <v>63632</v>
      </c>
      <c r="T13" s="73">
        <f t="shared" si="3"/>
        <v>63632</v>
      </c>
      <c r="U13" s="75">
        <f t="shared" si="4"/>
        <v>763585</v>
      </c>
      <c r="V13" s="171">
        <f t="shared" si="5"/>
        <v>4</v>
      </c>
    </row>
    <row r="14" spans="1:22">
      <c r="A14" s="7" t="s">
        <v>24</v>
      </c>
      <c r="B14" s="8" t="s">
        <v>197</v>
      </c>
      <c r="C14" s="27" t="s">
        <v>185</v>
      </c>
      <c r="D14" s="74">
        <v>827784</v>
      </c>
      <c r="E14" s="74">
        <v>453264</v>
      </c>
      <c r="F14" s="74">
        <v>323515</v>
      </c>
      <c r="G14" s="74">
        <v>225426</v>
      </c>
      <c r="H14" s="74">
        <v>170459</v>
      </c>
      <c r="I14" s="145">
        <f t="shared" si="1"/>
        <v>2000448</v>
      </c>
      <c r="J14" s="73">
        <f t="shared" si="2"/>
        <v>333408</v>
      </c>
      <c r="K14" s="73">
        <f t="shared" si="3"/>
        <v>166704</v>
      </c>
      <c r="L14" s="73">
        <f t="shared" si="3"/>
        <v>166704</v>
      </c>
      <c r="M14" s="73">
        <f t="shared" si="3"/>
        <v>166704</v>
      </c>
      <c r="N14" s="73">
        <f t="shared" si="3"/>
        <v>166704</v>
      </c>
      <c r="O14" s="73">
        <f t="shared" si="3"/>
        <v>166704</v>
      </c>
      <c r="P14" s="73">
        <f t="shared" si="3"/>
        <v>166704</v>
      </c>
      <c r="Q14" s="73">
        <f t="shared" si="3"/>
        <v>166704</v>
      </c>
      <c r="R14" s="73">
        <f t="shared" si="3"/>
        <v>166704</v>
      </c>
      <c r="S14" s="73">
        <f t="shared" si="3"/>
        <v>166704</v>
      </c>
      <c r="T14" s="73">
        <f t="shared" si="3"/>
        <v>166704</v>
      </c>
      <c r="U14" s="75">
        <f t="shared" si="4"/>
        <v>2000448</v>
      </c>
      <c r="V14" s="171">
        <f t="shared" si="5"/>
        <v>0</v>
      </c>
    </row>
    <row r="15" spans="1:22">
      <c r="A15" s="7" t="s">
        <v>25</v>
      </c>
      <c r="B15" s="8" t="s">
        <v>198</v>
      </c>
      <c r="C15" s="27" t="s">
        <v>185</v>
      </c>
      <c r="D15" s="74">
        <v>612986</v>
      </c>
      <c r="E15" s="74">
        <v>335650</v>
      </c>
      <c r="F15" s="74">
        <v>239568</v>
      </c>
      <c r="G15" s="74">
        <v>166931</v>
      </c>
      <c r="H15" s="74">
        <v>126227</v>
      </c>
      <c r="I15" s="145">
        <f t="shared" si="1"/>
        <v>1481362</v>
      </c>
      <c r="J15" s="73">
        <f t="shared" si="2"/>
        <v>246894</v>
      </c>
      <c r="K15" s="73">
        <f t="shared" si="3"/>
        <v>123447</v>
      </c>
      <c r="L15" s="73">
        <f t="shared" si="3"/>
        <v>123447</v>
      </c>
      <c r="M15" s="73">
        <f t="shared" si="3"/>
        <v>123447</v>
      </c>
      <c r="N15" s="73">
        <f t="shared" si="3"/>
        <v>123447</v>
      </c>
      <c r="O15" s="73">
        <f t="shared" si="3"/>
        <v>123447</v>
      </c>
      <c r="P15" s="73">
        <f t="shared" si="3"/>
        <v>123447</v>
      </c>
      <c r="Q15" s="73">
        <f t="shared" si="3"/>
        <v>123447</v>
      </c>
      <c r="R15" s="73">
        <f t="shared" si="3"/>
        <v>123447</v>
      </c>
      <c r="S15" s="73">
        <f t="shared" si="3"/>
        <v>123447</v>
      </c>
      <c r="T15" s="73">
        <f t="shared" si="3"/>
        <v>123447</v>
      </c>
      <c r="U15" s="75">
        <f t="shared" si="4"/>
        <v>1481364</v>
      </c>
      <c r="V15" s="171">
        <f t="shared" si="5"/>
        <v>-2</v>
      </c>
    </row>
    <row r="16" spans="1:22">
      <c r="A16" s="7" t="s">
        <v>26</v>
      </c>
      <c r="B16" s="8" t="s">
        <v>199</v>
      </c>
      <c r="C16" s="32" t="s">
        <v>183</v>
      </c>
      <c r="D16" s="74">
        <v>67558</v>
      </c>
      <c r="E16" s="74">
        <v>36992</v>
      </c>
      <c r="F16" s="74">
        <v>26402</v>
      </c>
      <c r="G16" s="74">
        <v>18398</v>
      </c>
      <c r="H16" s="74">
        <v>13912</v>
      </c>
      <c r="I16" s="145">
        <f t="shared" si="1"/>
        <v>163262</v>
      </c>
      <c r="J16" s="73">
        <f t="shared" si="2"/>
        <v>27210</v>
      </c>
      <c r="K16" s="73">
        <f t="shared" si="3"/>
        <v>13605</v>
      </c>
      <c r="L16" s="73">
        <f t="shared" si="3"/>
        <v>13605</v>
      </c>
      <c r="M16" s="73">
        <f t="shared" si="3"/>
        <v>13605</v>
      </c>
      <c r="N16" s="73">
        <f t="shared" si="3"/>
        <v>13605</v>
      </c>
      <c r="O16" s="73">
        <f t="shared" si="3"/>
        <v>13605</v>
      </c>
      <c r="P16" s="73">
        <f t="shared" si="3"/>
        <v>13605</v>
      </c>
      <c r="Q16" s="73">
        <f t="shared" si="3"/>
        <v>13605</v>
      </c>
      <c r="R16" s="73">
        <f t="shared" si="3"/>
        <v>13605</v>
      </c>
      <c r="S16" s="73">
        <f t="shared" si="3"/>
        <v>13605</v>
      </c>
      <c r="T16" s="73">
        <f t="shared" si="3"/>
        <v>13605</v>
      </c>
      <c r="U16" s="75">
        <f t="shared" si="4"/>
        <v>163260</v>
      </c>
      <c r="V16" s="171">
        <f t="shared" si="5"/>
        <v>2</v>
      </c>
    </row>
    <row r="17" spans="1:22">
      <c r="A17" s="7" t="s">
        <v>27</v>
      </c>
      <c r="B17" s="8" t="s">
        <v>200</v>
      </c>
      <c r="C17" s="29" t="s">
        <v>201</v>
      </c>
      <c r="D17" s="74">
        <v>67342</v>
      </c>
      <c r="E17" s="74">
        <v>36874</v>
      </c>
      <c r="F17" s="74">
        <v>26319</v>
      </c>
      <c r="G17" s="74">
        <v>18339</v>
      </c>
      <c r="H17" s="74">
        <v>13867</v>
      </c>
      <c r="I17" s="145">
        <f t="shared" si="1"/>
        <v>162741</v>
      </c>
      <c r="J17" s="73">
        <f t="shared" si="2"/>
        <v>27124</v>
      </c>
      <c r="K17" s="73">
        <f t="shared" si="3"/>
        <v>13562</v>
      </c>
      <c r="L17" s="73">
        <f t="shared" si="3"/>
        <v>13562</v>
      </c>
      <c r="M17" s="73">
        <f t="shared" si="3"/>
        <v>13562</v>
      </c>
      <c r="N17" s="73">
        <f t="shared" si="3"/>
        <v>13562</v>
      </c>
      <c r="O17" s="73">
        <f t="shared" si="3"/>
        <v>13562</v>
      </c>
      <c r="P17" s="73">
        <f t="shared" si="3"/>
        <v>13562</v>
      </c>
      <c r="Q17" s="73">
        <f t="shared" si="3"/>
        <v>13562</v>
      </c>
      <c r="R17" s="73">
        <f t="shared" si="3"/>
        <v>13562</v>
      </c>
      <c r="S17" s="73">
        <f t="shared" si="3"/>
        <v>13562</v>
      </c>
      <c r="T17" s="73">
        <f t="shared" si="3"/>
        <v>13562</v>
      </c>
      <c r="U17" s="75">
        <f t="shared" si="4"/>
        <v>162744</v>
      </c>
      <c r="V17" s="171">
        <f t="shared" si="5"/>
        <v>-3</v>
      </c>
    </row>
    <row r="18" spans="1:22">
      <c r="A18" s="7" t="s">
        <v>28</v>
      </c>
      <c r="B18" s="8" t="s">
        <v>202</v>
      </c>
      <c r="C18" s="32" t="s">
        <v>183</v>
      </c>
      <c r="D18" s="74">
        <v>165189</v>
      </c>
      <c r="E18" s="74">
        <v>90451</v>
      </c>
      <c r="F18" s="74">
        <v>64559</v>
      </c>
      <c r="G18" s="74">
        <v>44985</v>
      </c>
      <c r="H18" s="74">
        <v>34016</v>
      </c>
      <c r="I18" s="145">
        <f t="shared" si="1"/>
        <v>399200</v>
      </c>
      <c r="J18" s="73">
        <f t="shared" si="2"/>
        <v>66533</v>
      </c>
      <c r="K18" s="73">
        <f t="shared" si="3"/>
        <v>33267</v>
      </c>
      <c r="L18" s="73">
        <f t="shared" si="3"/>
        <v>33267</v>
      </c>
      <c r="M18" s="73">
        <f t="shared" si="3"/>
        <v>33267</v>
      </c>
      <c r="N18" s="73">
        <f t="shared" si="3"/>
        <v>33267</v>
      </c>
      <c r="O18" s="73">
        <f t="shared" si="3"/>
        <v>33267</v>
      </c>
      <c r="P18" s="73">
        <f t="shared" si="3"/>
        <v>33267</v>
      </c>
      <c r="Q18" s="73">
        <f t="shared" si="3"/>
        <v>33267</v>
      </c>
      <c r="R18" s="73">
        <f t="shared" si="3"/>
        <v>33267</v>
      </c>
      <c r="S18" s="73">
        <f t="shared" si="3"/>
        <v>33267</v>
      </c>
      <c r="T18" s="73">
        <f t="shared" si="3"/>
        <v>33267</v>
      </c>
      <c r="U18" s="75">
        <f t="shared" si="4"/>
        <v>399203</v>
      </c>
      <c r="V18" s="171">
        <f t="shared" si="5"/>
        <v>-3</v>
      </c>
    </row>
    <row r="19" spans="1:22">
      <c r="A19" s="7" t="s">
        <v>29</v>
      </c>
      <c r="B19" s="8" t="s">
        <v>203</v>
      </c>
      <c r="C19" s="28" t="s">
        <v>187</v>
      </c>
      <c r="D19" s="74">
        <v>281503</v>
      </c>
      <c r="E19" s="74">
        <v>154141</v>
      </c>
      <c r="F19" s="74">
        <v>110016</v>
      </c>
      <c r="G19" s="74">
        <v>76660</v>
      </c>
      <c r="H19" s="74">
        <v>57968</v>
      </c>
      <c r="I19" s="145">
        <f t="shared" si="1"/>
        <v>680288</v>
      </c>
      <c r="J19" s="73">
        <f t="shared" si="2"/>
        <v>113381</v>
      </c>
      <c r="K19" s="73">
        <f t="shared" si="3"/>
        <v>56691</v>
      </c>
      <c r="L19" s="73">
        <f t="shared" si="3"/>
        <v>56691</v>
      </c>
      <c r="M19" s="73">
        <f t="shared" si="3"/>
        <v>56691</v>
      </c>
      <c r="N19" s="73">
        <f t="shared" si="3"/>
        <v>56691</v>
      </c>
      <c r="O19" s="73">
        <f t="shared" si="3"/>
        <v>56691</v>
      </c>
      <c r="P19" s="73">
        <f t="shared" si="3"/>
        <v>56691</v>
      </c>
      <c r="Q19" s="73">
        <f t="shared" si="3"/>
        <v>56691</v>
      </c>
      <c r="R19" s="73">
        <f t="shared" si="3"/>
        <v>56691</v>
      </c>
      <c r="S19" s="73">
        <f t="shared" si="3"/>
        <v>56691</v>
      </c>
      <c r="T19" s="73">
        <f t="shared" si="3"/>
        <v>56691</v>
      </c>
      <c r="U19" s="75">
        <f t="shared" si="4"/>
        <v>680291</v>
      </c>
      <c r="V19" s="171">
        <f t="shared" si="5"/>
        <v>-3</v>
      </c>
    </row>
    <row r="20" spans="1:22">
      <c r="A20" s="7" t="s">
        <v>30</v>
      </c>
      <c r="B20" s="8" t="s">
        <v>204</v>
      </c>
      <c r="C20" s="28" t="s">
        <v>187</v>
      </c>
      <c r="D20" s="74">
        <v>220790</v>
      </c>
      <c r="E20" s="74">
        <v>120897</v>
      </c>
      <c r="F20" s="74">
        <v>86289</v>
      </c>
      <c r="G20" s="74">
        <v>60127</v>
      </c>
      <c r="H20" s="74">
        <v>45466</v>
      </c>
      <c r="I20" s="145">
        <f t="shared" si="1"/>
        <v>533569</v>
      </c>
      <c r="J20" s="73">
        <f t="shared" si="2"/>
        <v>88928</v>
      </c>
      <c r="K20" s="73">
        <f t="shared" si="3"/>
        <v>44464</v>
      </c>
      <c r="L20" s="73">
        <f t="shared" si="3"/>
        <v>44464</v>
      </c>
      <c r="M20" s="73">
        <f t="shared" si="3"/>
        <v>44464</v>
      </c>
      <c r="N20" s="73">
        <f t="shared" si="3"/>
        <v>44464</v>
      </c>
      <c r="O20" s="73">
        <f t="shared" si="3"/>
        <v>44464</v>
      </c>
      <c r="P20" s="73">
        <f t="shared" si="3"/>
        <v>44464</v>
      </c>
      <c r="Q20" s="73">
        <f t="shared" si="3"/>
        <v>44464</v>
      </c>
      <c r="R20" s="73">
        <f t="shared" si="3"/>
        <v>44464</v>
      </c>
      <c r="S20" s="73">
        <f t="shared" si="3"/>
        <v>44464</v>
      </c>
      <c r="T20" s="73">
        <f t="shared" si="3"/>
        <v>44464</v>
      </c>
      <c r="U20" s="75">
        <f t="shared" si="4"/>
        <v>533568</v>
      </c>
      <c r="V20" s="171">
        <f t="shared" si="5"/>
        <v>1</v>
      </c>
    </row>
    <row r="21" spans="1:22">
      <c r="A21" s="7" t="s">
        <v>31</v>
      </c>
      <c r="B21" s="8" t="s">
        <v>205</v>
      </c>
      <c r="C21" s="29" t="s">
        <v>201</v>
      </c>
      <c r="D21" s="74">
        <v>127039</v>
      </c>
      <c r="E21" s="74">
        <v>69562</v>
      </c>
      <c r="F21" s="74">
        <v>49650</v>
      </c>
      <c r="G21" s="74">
        <v>34596</v>
      </c>
      <c r="H21" s="74">
        <v>26160</v>
      </c>
      <c r="I21" s="145">
        <f t="shared" si="1"/>
        <v>307007</v>
      </c>
      <c r="J21" s="73">
        <f t="shared" si="2"/>
        <v>51168</v>
      </c>
      <c r="K21" s="73">
        <f t="shared" si="3"/>
        <v>25584</v>
      </c>
      <c r="L21" s="73">
        <f t="shared" si="3"/>
        <v>25584</v>
      </c>
      <c r="M21" s="73">
        <f t="shared" si="3"/>
        <v>25584</v>
      </c>
      <c r="N21" s="73">
        <f t="shared" si="3"/>
        <v>25584</v>
      </c>
      <c r="O21" s="73">
        <f t="shared" si="3"/>
        <v>25584</v>
      </c>
      <c r="P21" s="73">
        <f t="shared" si="3"/>
        <v>25584</v>
      </c>
      <c r="Q21" s="73">
        <f t="shared" si="3"/>
        <v>25584</v>
      </c>
      <c r="R21" s="73">
        <f t="shared" si="3"/>
        <v>25584</v>
      </c>
      <c r="S21" s="73">
        <f t="shared" si="3"/>
        <v>25584</v>
      </c>
      <c r="T21" s="73">
        <f t="shared" si="3"/>
        <v>25584</v>
      </c>
      <c r="U21" s="75">
        <f t="shared" si="4"/>
        <v>307008</v>
      </c>
      <c r="V21" s="171">
        <f t="shared" si="5"/>
        <v>-1</v>
      </c>
    </row>
    <row r="22" spans="1:22">
      <c r="A22" s="7" t="s">
        <v>32</v>
      </c>
      <c r="B22" s="8" t="s">
        <v>206</v>
      </c>
      <c r="C22" s="32" t="s">
        <v>183</v>
      </c>
      <c r="D22" s="74">
        <v>31798</v>
      </c>
      <c r="E22" s="74">
        <v>17412</v>
      </c>
      <c r="F22" s="74">
        <v>12427</v>
      </c>
      <c r="G22" s="74">
        <v>8659</v>
      </c>
      <c r="H22" s="74">
        <v>6548</v>
      </c>
      <c r="I22" s="145">
        <f t="shared" si="1"/>
        <v>76844</v>
      </c>
      <c r="J22" s="73">
        <f t="shared" si="2"/>
        <v>12807</v>
      </c>
      <c r="K22" s="73">
        <f t="shared" si="3"/>
        <v>6404</v>
      </c>
      <c r="L22" s="73">
        <f t="shared" si="3"/>
        <v>6404</v>
      </c>
      <c r="M22" s="73">
        <f t="shared" si="3"/>
        <v>6404</v>
      </c>
      <c r="N22" s="73">
        <f t="shared" si="3"/>
        <v>6404</v>
      </c>
      <c r="O22" s="73">
        <f t="shared" si="3"/>
        <v>6404</v>
      </c>
      <c r="P22" s="73">
        <f t="shared" si="3"/>
        <v>6404</v>
      </c>
      <c r="Q22" s="73">
        <f t="shared" si="3"/>
        <v>6404</v>
      </c>
      <c r="R22" s="73">
        <f t="shared" si="3"/>
        <v>6404</v>
      </c>
      <c r="S22" s="73">
        <f t="shared" si="3"/>
        <v>6404</v>
      </c>
      <c r="T22" s="73">
        <f t="shared" si="3"/>
        <v>6404</v>
      </c>
      <c r="U22" s="75">
        <f t="shared" si="4"/>
        <v>76847</v>
      </c>
      <c r="V22" s="171">
        <f t="shared" si="5"/>
        <v>-3</v>
      </c>
    </row>
    <row r="23" spans="1:22">
      <c r="A23" s="7" t="s">
        <v>33</v>
      </c>
      <c r="B23" s="8" t="s">
        <v>207</v>
      </c>
      <c r="C23" s="29" t="s">
        <v>201</v>
      </c>
      <c r="D23" s="74">
        <v>1354214</v>
      </c>
      <c r="E23" s="74">
        <v>741519</v>
      </c>
      <c r="F23" s="74">
        <v>529254</v>
      </c>
      <c r="G23" s="74">
        <v>368786</v>
      </c>
      <c r="H23" s="74">
        <v>278863</v>
      </c>
      <c r="I23" s="145">
        <f t="shared" si="1"/>
        <v>3272636</v>
      </c>
      <c r="J23" s="73">
        <f t="shared" si="2"/>
        <v>545439</v>
      </c>
      <c r="K23" s="73">
        <f t="shared" si="3"/>
        <v>272720</v>
      </c>
      <c r="L23" s="73">
        <f t="shared" si="3"/>
        <v>272720</v>
      </c>
      <c r="M23" s="73">
        <f t="shared" si="3"/>
        <v>272720</v>
      </c>
      <c r="N23" s="73">
        <f t="shared" si="3"/>
        <v>272720</v>
      </c>
      <c r="O23" s="73">
        <f t="shared" si="3"/>
        <v>272720</v>
      </c>
      <c r="P23" s="73">
        <f t="shared" si="3"/>
        <v>272720</v>
      </c>
      <c r="Q23" s="73">
        <f t="shared" si="3"/>
        <v>272720</v>
      </c>
      <c r="R23" s="73">
        <f t="shared" si="3"/>
        <v>272720</v>
      </c>
      <c r="S23" s="73">
        <f t="shared" si="3"/>
        <v>272720</v>
      </c>
      <c r="T23" s="73">
        <f t="shared" si="3"/>
        <v>272720</v>
      </c>
      <c r="U23" s="75">
        <f t="shared" si="4"/>
        <v>3272639</v>
      </c>
      <c r="V23" s="171">
        <f t="shared" si="5"/>
        <v>-3</v>
      </c>
    </row>
    <row r="24" spans="1:22">
      <c r="A24" s="7" t="s">
        <v>34</v>
      </c>
      <c r="B24" s="8" t="s">
        <v>208</v>
      </c>
      <c r="C24" s="26" t="s">
        <v>181</v>
      </c>
      <c r="D24" s="74">
        <v>135836</v>
      </c>
      <c r="E24" s="74">
        <v>74379</v>
      </c>
      <c r="F24" s="74">
        <v>53087</v>
      </c>
      <c r="G24" s="74">
        <v>36991</v>
      </c>
      <c r="H24" s="74">
        <v>27972</v>
      </c>
      <c r="I24" s="145">
        <f t="shared" si="1"/>
        <v>328265</v>
      </c>
      <c r="J24" s="73">
        <f t="shared" si="2"/>
        <v>54711</v>
      </c>
      <c r="K24" s="73">
        <f t="shared" si="3"/>
        <v>27355</v>
      </c>
      <c r="L24" s="73">
        <f t="shared" si="3"/>
        <v>27355</v>
      </c>
      <c r="M24" s="73">
        <f t="shared" si="3"/>
        <v>27355</v>
      </c>
      <c r="N24" s="73">
        <f t="shared" ref="L24:T39" si="6">ROUND(($I24/12),0)</f>
        <v>27355</v>
      </c>
      <c r="O24" s="73">
        <f t="shared" si="6"/>
        <v>27355</v>
      </c>
      <c r="P24" s="73">
        <f t="shared" si="6"/>
        <v>27355</v>
      </c>
      <c r="Q24" s="73">
        <f t="shared" si="6"/>
        <v>27355</v>
      </c>
      <c r="R24" s="73">
        <f t="shared" si="6"/>
        <v>27355</v>
      </c>
      <c r="S24" s="73">
        <f t="shared" si="6"/>
        <v>27355</v>
      </c>
      <c r="T24" s="73">
        <f t="shared" si="6"/>
        <v>27355</v>
      </c>
      <c r="U24" s="75">
        <f t="shared" si="4"/>
        <v>328261</v>
      </c>
      <c r="V24" s="171">
        <f t="shared" si="5"/>
        <v>4</v>
      </c>
    </row>
    <row r="25" spans="1:22">
      <c r="A25" s="7" t="s">
        <v>35</v>
      </c>
      <c r="B25" s="8" t="s">
        <v>209</v>
      </c>
      <c r="C25" s="27" t="s">
        <v>185</v>
      </c>
      <c r="D25" s="74">
        <v>100149</v>
      </c>
      <c r="E25" s="74">
        <v>54838</v>
      </c>
      <c r="F25" s="74">
        <v>39140</v>
      </c>
      <c r="G25" s="74">
        <v>27273</v>
      </c>
      <c r="H25" s="74">
        <v>20623</v>
      </c>
      <c r="I25" s="145">
        <f t="shared" si="1"/>
        <v>242023</v>
      </c>
      <c r="J25" s="73">
        <f t="shared" si="2"/>
        <v>40337</v>
      </c>
      <c r="K25" s="73">
        <f t="shared" si="3"/>
        <v>20169</v>
      </c>
      <c r="L25" s="73">
        <f t="shared" si="6"/>
        <v>20169</v>
      </c>
      <c r="M25" s="73">
        <f t="shared" si="6"/>
        <v>20169</v>
      </c>
      <c r="N25" s="73">
        <f t="shared" si="6"/>
        <v>20169</v>
      </c>
      <c r="O25" s="73">
        <f t="shared" si="6"/>
        <v>20169</v>
      </c>
      <c r="P25" s="73">
        <f t="shared" si="6"/>
        <v>20169</v>
      </c>
      <c r="Q25" s="73">
        <f t="shared" si="6"/>
        <v>20169</v>
      </c>
      <c r="R25" s="73">
        <f t="shared" si="6"/>
        <v>20169</v>
      </c>
      <c r="S25" s="73">
        <f t="shared" si="6"/>
        <v>20169</v>
      </c>
      <c r="T25" s="73">
        <f t="shared" si="6"/>
        <v>20169</v>
      </c>
      <c r="U25" s="75">
        <f t="shared" si="4"/>
        <v>242027</v>
      </c>
      <c r="V25" s="171">
        <f t="shared" si="5"/>
        <v>-4</v>
      </c>
    </row>
    <row r="26" spans="1:22">
      <c r="A26" s="7" t="s">
        <v>36</v>
      </c>
      <c r="B26" s="8" t="s">
        <v>210</v>
      </c>
      <c r="C26" s="26" t="s">
        <v>181</v>
      </c>
      <c r="D26" s="74">
        <v>256302</v>
      </c>
      <c r="E26" s="74">
        <v>140341</v>
      </c>
      <c r="F26" s="74">
        <v>100168</v>
      </c>
      <c r="G26" s="74">
        <v>69797</v>
      </c>
      <c r="H26" s="74">
        <v>52778</v>
      </c>
      <c r="I26" s="145">
        <f t="shared" si="1"/>
        <v>619386</v>
      </c>
      <c r="J26" s="73">
        <f t="shared" si="2"/>
        <v>103231</v>
      </c>
      <c r="K26" s="73">
        <f t="shared" si="3"/>
        <v>51616</v>
      </c>
      <c r="L26" s="73">
        <f t="shared" si="6"/>
        <v>51616</v>
      </c>
      <c r="M26" s="73">
        <f t="shared" si="6"/>
        <v>51616</v>
      </c>
      <c r="N26" s="73">
        <f t="shared" si="6"/>
        <v>51616</v>
      </c>
      <c r="O26" s="73">
        <f t="shared" si="6"/>
        <v>51616</v>
      </c>
      <c r="P26" s="73">
        <f t="shared" si="6"/>
        <v>51616</v>
      </c>
      <c r="Q26" s="73">
        <f t="shared" si="6"/>
        <v>51616</v>
      </c>
      <c r="R26" s="73">
        <f t="shared" si="6"/>
        <v>51616</v>
      </c>
      <c r="S26" s="73">
        <f t="shared" si="6"/>
        <v>51616</v>
      </c>
      <c r="T26" s="73">
        <f t="shared" si="6"/>
        <v>51616</v>
      </c>
      <c r="U26" s="75">
        <f t="shared" si="4"/>
        <v>619391</v>
      </c>
      <c r="V26" s="171">
        <f t="shared" si="5"/>
        <v>-5</v>
      </c>
    </row>
    <row r="27" spans="1:22">
      <c r="A27" s="24" t="s">
        <v>37</v>
      </c>
      <c r="B27" s="8" t="s">
        <v>211</v>
      </c>
      <c r="C27" s="33" t="s">
        <v>190</v>
      </c>
      <c r="D27" s="74">
        <v>115906</v>
      </c>
      <c r="E27" s="74">
        <v>63466</v>
      </c>
      <c r="F27" s="74">
        <v>45298</v>
      </c>
      <c r="G27" s="74">
        <v>31563</v>
      </c>
      <c r="H27" s="74">
        <v>23868</v>
      </c>
      <c r="I27" s="145">
        <f t="shared" si="1"/>
        <v>280101</v>
      </c>
      <c r="J27" s="73">
        <f t="shared" si="2"/>
        <v>46684</v>
      </c>
      <c r="K27" s="73">
        <f t="shared" si="3"/>
        <v>23342</v>
      </c>
      <c r="L27" s="73">
        <f t="shared" si="6"/>
        <v>23342</v>
      </c>
      <c r="M27" s="73">
        <f t="shared" si="6"/>
        <v>23342</v>
      </c>
      <c r="N27" s="73">
        <f t="shared" si="6"/>
        <v>23342</v>
      </c>
      <c r="O27" s="73">
        <f t="shared" si="6"/>
        <v>23342</v>
      </c>
      <c r="P27" s="73">
        <f t="shared" si="6"/>
        <v>23342</v>
      </c>
      <c r="Q27" s="73">
        <f t="shared" si="6"/>
        <v>23342</v>
      </c>
      <c r="R27" s="73">
        <f t="shared" si="6"/>
        <v>23342</v>
      </c>
      <c r="S27" s="73">
        <f t="shared" si="6"/>
        <v>23342</v>
      </c>
      <c r="T27" s="73">
        <f t="shared" si="6"/>
        <v>23342</v>
      </c>
      <c r="U27" s="75">
        <f t="shared" si="4"/>
        <v>280104</v>
      </c>
      <c r="V27" s="171">
        <f t="shared" si="5"/>
        <v>-3</v>
      </c>
    </row>
    <row r="28" spans="1:22">
      <c r="A28" s="7" t="s">
        <v>38</v>
      </c>
      <c r="B28" s="8" t="s">
        <v>212</v>
      </c>
      <c r="C28" s="33" t="s">
        <v>190</v>
      </c>
      <c r="D28" s="74">
        <v>27274</v>
      </c>
      <c r="E28" s="74">
        <v>14935</v>
      </c>
      <c r="F28" s="74">
        <v>10660</v>
      </c>
      <c r="G28" s="74">
        <v>7428</v>
      </c>
      <c r="H28" s="74">
        <v>5616</v>
      </c>
      <c r="I28" s="145">
        <f t="shared" si="1"/>
        <v>65913</v>
      </c>
      <c r="J28" s="73">
        <f t="shared" si="2"/>
        <v>10986</v>
      </c>
      <c r="K28" s="73">
        <f t="shared" si="3"/>
        <v>5493</v>
      </c>
      <c r="L28" s="73">
        <f t="shared" si="6"/>
        <v>5493</v>
      </c>
      <c r="M28" s="73">
        <f t="shared" si="6"/>
        <v>5493</v>
      </c>
      <c r="N28" s="73">
        <f t="shared" si="6"/>
        <v>5493</v>
      </c>
      <c r="O28" s="73">
        <f t="shared" si="6"/>
        <v>5493</v>
      </c>
      <c r="P28" s="73">
        <f t="shared" si="6"/>
        <v>5493</v>
      </c>
      <c r="Q28" s="73">
        <f t="shared" si="6"/>
        <v>5493</v>
      </c>
      <c r="R28" s="73">
        <f t="shared" si="6"/>
        <v>5493</v>
      </c>
      <c r="S28" s="73">
        <f t="shared" si="6"/>
        <v>5493</v>
      </c>
      <c r="T28" s="73">
        <f t="shared" si="6"/>
        <v>5493</v>
      </c>
      <c r="U28" s="75">
        <f t="shared" si="4"/>
        <v>65916</v>
      </c>
      <c r="V28" s="171">
        <f t="shared" si="5"/>
        <v>-3</v>
      </c>
    </row>
    <row r="29" spans="1:22">
      <c r="A29" s="7" t="s">
        <v>39</v>
      </c>
      <c r="B29" s="8" t="s">
        <v>213</v>
      </c>
      <c r="C29" s="32" t="s">
        <v>183</v>
      </c>
      <c r="D29" s="74">
        <v>105619</v>
      </c>
      <c r="E29" s="74">
        <v>57833</v>
      </c>
      <c r="F29" s="74">
        <v>41278</v>
      </c>
      <c r="G29" s="74">
        <v>28763</v>
      </c>
      <c r="H29" s="74">
        <v>21750</v>
      </c>
      <c r="I29" s="145">
        <f t="shared" si="1"/>
        <v>255243</v>
      </c>
      <c r="J29" s="73">
        <f t="shared" si="2"/>
        <v>42541</v>
      </c>
      <c r="K29" s="73">
        <f t="shared" si="3"/>
        <v>21270</v>
      </c>
      <c r="L29" s="73">
        <f t="shared" si="6"/>
        <v>21270</v>
      </c>
      <c r="M29" s="73">
        <f t="shared" si="6"/>
        <v>21270</v>
      </c>
      <c r="N29" s="73">
        <f t="shared" si="6"/>
        <v>21270</v>
      </c>
      <c r="O29" s="73">
        <f t="shared" si="6"/>
        <v>21270</v>
      </c>
      <c r="P29" s="73">
        <f t="shared" si="6"/>
        <v>21270</v>
      </c>
      <c r="Q29" s="73">
        <f t="shared" si="6"/>
        <v>21270</v>
      </c>
      <c r="R29" s="73">
        <f t="shared" si="6"/>
        <v>21270</v>
      </c>
      <c r="S29" s="73">
        <f t="shared" si="6"/>
        <v>21270</v>
      </c>
      <c r="T29" s="73">
        <f t="shared" si="6"/>
        <v>21270</v>
      </c>
      <c r="U29" s="75">
        <f t="shared" si="4"/>
        <v>255241</v>
      </c>
      <c r="V29" s="171">
        <f t="shared" si="5"/>
        <v>2</v>
      </c>
    </row>
    <row r="30" spans="1:22">
      <c r="A30" s="7" t="s">
        <v>40</v>
      </c>
      <c r="B30" s="8" t="s">
        <v>214</v>
      </c>
      <c r="C30" s="32" t="s">
        <v>183</v>
      </c>
      <c r="D30" s="74">
        <v>31815</v>
      </c>
      <c r="E30" s="74">
        <v>17421</v>
      </c>
      <c r="F30" s="74">
        <v>12434</v>
      </c>
      <c r="G30" s="74">
        <v>8664</v>
      </c>
      <c r="H30" s="74">
        <v>6552</v>
      </c>
      <c r="I30" s="145">
        <f t="shared" si="1"/>
        <v>76886</v>
      </c>
      <c r="J30" s="73">
        <f t="shared" si="2"/>
        <v>12814</v>
      </c>
      <c r="K30" s="73">
        <f t="shared" si="3"/>
        <v>6407</v>
      </c>
      <c r="L30" s="73">
        <f t="shared" si="6"/>
        <v>6407</v>
      </c>
      <c r="M30" s="73">
        <f t="shared" si="6"/>
        <v>6407</v>
      </c>
      <c r="N30" s="73">
        <f t="shared" si="6"/>
        <v>6407</v>
      </c>
      <c r="O30" s="73">
        <f t="shared" si="6"/>
        <v>6407</v>
      </c>
      <c r="P30" s="73">
        <f t="shared" si="6"/>
        <v>6407</v>
      </c>
      <c r="Q30" s="73">
        <f t="shared" si="6"/>
        <v>6407</v>
      </c>
      <c r="R30" s="73">
        <f t="shared" si="6"/>
        <v>6407</v>
      </c>
      <c r="S30" s="73">
        <f t="shared" si="6"/>
        <v>6407</v>
      </c>
      <c r="T30" s="73">
        <f t="shared" si="6"/>
        <v>6407</v>
      </c>
      <c r="U30" s="75">
        <f t="shared" si="4"/>
        <v>76884</v>
      </c>
      <c r="V30" s="171">
        <f t="shared" si="5"/>
        <v>2</v>
      </c>
    </row>
    <row r="31" spans="1:22">
      <c r="A31" s="7" t="s">
        <v>41</v>
      </c>
      <c r="B31" s="8" t="s">
        <v>215</v>
      </c>
      <c r="C31" s="34" t="s">
        <v>216</v>
      </c>
      <c r="D31" s="74">
        <v>1125688</v>
      </c>
      <c r="E31" s="74">
        <v>616386</v>
      </c>
      <c r="F31" s="74">
        <v>439942</v>
      </c>
      <c r="G31" s="74">
        <v>306554</v>
      </c>
      <c r="H31" s="74">
        <v>231804</v>
      </c>
      <c r="I31" s="145">
        <f t="shared" si="1"/>
        <v>2720374</v>
      </c>
      <c r="J31" s="73">
        <f t="shared" si="2"/>
        <v>453396</v>
      </c>
      <c r="K31" s="73">
        <f t="shared" si="3"/>
        <v>226698</v>
      </c>
      <c r="L31" s="73">
        <f t="shared" si="6"/>
        <v>226698</v>
      </c>
      <c r="M31" s="73">
        <f t="shared" si="6"/>
        <v>226698</v>
      </c>
      <c r="N31" s="73">
        <f t="shared" si="6"/>
        <v>226698</v>
      </c>
      <c r="O31" s="73">
        <f t="shared" si="6"/>
        <v>226698</v>
      </c>
      <c r="P31" s="73">
        <f t="shared" si="6"/>
        <v>226698</v>
      </c>
      <c r="Q31" s="73">
        <f t="shared" si="6"/>
        <v>226698</v>
      </c>
      <c r="R31" s="73">
        <f t="shared" si="6"/>
        <v>226698</v>
      </c>
      <c r="S31" s="73">
        <f t="shared" si="6"/>
        <v>226698</v>
      </c>
      <c r="T31" s="73">
        <f t="shared" si="6"/>
        <v>226698</v>
      </c>
      <c r="U31" s="75">
        <f t="shared" si="4"/>
        <v>2720376</v>
      </c>
      <c r="V31" s="171">
        <f t="shared" si="5"/>
        <v>-2</v>
      </c>
    </row>
    <row r="32" spans="1:22">
      <c r="A32" s="7" t="s">
        <v>42</v>
      </c>
      <c r="B32" s="8" t="s">
        <v>217</v>
      </c>
      <c r="C32" s="28" t="s">
        <v>187</v>
      </c>
      <c r="D32" s="74">
        <v>337066</v>
      </c>
      <c r="E32" s="74">
        <v>184565</v>
      </c>
      <c r="F32" s="74">
        <v>131732</v>
      </c>
      <c r="G32" s="74">
        <v>91791</v>
      </c>
      <c r="H32" s="74">
        <v>69410</v>
      </c>
      <c r="I32" s="145">
        <f t="shared" si="1"/>
        <v>814564</v>
      </c>
      <c r="J32" s="73">
        <f t="shared" si="2"/>
        <v>135761</v>
      </c>
      <c r="K32" s="73">
        <f t="shared" si="3"/>
        <v>67880</v>
      </c>
      <c r="L32" s="73">
        <f t="shared" si="6"/>
        <v>67880</v>
      </c>
      <c r="M32" s="73">
        <f t="shared" si="6"/>
        <v>67880</v>
      </c>
      <c r="N32" s="73">
        <f t="shared" si="6"/>
        <v>67880</v>
      </c>
      <c r="O32" s="73">
        <f t="shared" si="6"/>
        <v>67880</v>
      </c>
      <c r="P32" s="73">
        <f t="shared" si="6"/>
        <v>67880</v>
      </c>
      <c r="Q32" s="73">
        <f t="shared" si="6"/>
        <v>67880</v>
      </c>
      <c r="R32" s="73">
        <f t="shared" si="6"/>
        <v>67880</v>
      </c>
      <c r="S32" s="73">
        <f t="shared" si="6"/>
        <v>67880</v>
      </c>
      <c r="T32" s="73">
        <f t="shared" si="6"/>
        <v>67880</v>
      </c>
      <c r="U32" s="75">
        <f t="shared" si="4"/>
        <v>814561</v>
      </c>
      <c r="V32" s="171">
        <f t="shared" si="5"/>
        <v>3</v>
      </c>
    </row>
    <row r="33" spans="1:22">
      <c r="A33" s="7" t="s">
        <v>43</v>
      </c>
      <c r="B33" s="8" t="s">
        <v>218</v>
      </c>
      <c r="C33" s="28" t="s">
        <v>187</v>
      </c>
      <c r="D33" s="74">
        <v>148414</v>
      </c>
      <c r="E33" s="74">
        <v>81266</v>
      </c>
      <c r="F33" s="74">
        <v>58003</v>
      </c>
      <c r="G33" s="74">
        <v>40416</v>
      </c>
      <c r="H33" s="74">
        <v>30562</v>
      </c>
      <c r="I33" s="145">
        <f t="shared" si="1"/>
        <v>358661</v>
      </c>
      <c r="J33" s="73">
        <f t="shared" si="2"/>
        <v>59777</v>
      </c>
      <c r="K33" s="73">
        <f t="shared" si="3"/>
        <v>29888</v>
      </c>
      <c r="L33" s="73">
        <f t="shared" si="6"/>
        <v>29888</v>
      </c>
      <c r="M33" s="73">
        <f t="shared" si="6"/>
        <v>29888</v>
      </c>
      <c r="N33" s="73">
        <f t="shared" si="6"/>
        <v>29888</v>
      </c>
      <c r="O33" s="73">
        <f t="shared" si="6"/>
        <v>29888</v>
      </c>
      <c r="P33" s="73">
        <f t="shared" si="6"/>
        <v>29888</v>
      </c>
      <c r="Q33" s="73">
        <f t="shared" si="6"/>
        <v>29888</v>
      </c>
      <c r="R33" s="73">
        <f t="shared" si="6"/>
        <v>29888</v>
      </c>
      <c r="S33" s="73">
        <f t="shared" si="6"/>
        <v>29888</v>
      </c>
      <c r="T33" s="73">
        <f t="shared" si="6"/>
        <v>29888</v>
      </c>
      <c r="U33" s="75">
        <f t="shared" si="4"/>
        <v>358657</v>
      </c>
      <c r="V33" s="171">
        <f t="shared" si="5"/>
        <v>4</v>
      </c>
    </row>
    <row r="34" spans="1:22">
      <c r="A34" s="7" t="s">
        <v>44</v>
      </c>
      <c r="B34" s="8" t="s">
        <v>219</v>
      </c>
      <c r="C34" s="34" t="s">
        <v>216</v>
      </c>
      <c r="D34" s="74">
        <v>152048</v>
      </c>
      <c r="E34" s="74">
        <v>83256</v>
      </c>
      <c r="F34" s="74">
        <v>59423</v>
      </c>
      <c r="G34" s="74">
        <v>41406</v>
      </c>
      <c r="H34" s="74">
        <v>31310</v>
      </c>
      <c r="I34" s="145">
        <f t="shared" si="1"/>
        <v>367443</v>
      </c>
      <c r="J34" s="73">
        <f t="shared" si="2"/>
        <v>61241</v>
      </c>
      <c r="K34" s="73">
        <f t="shared" si="3"/>
        <v>30620</v>
      </c>
      <c r="L34" s="73">
        <f t="shared" si="6"/>
        <v>30620</v>
      </c>
      <c r="M34" s="73">
        <f t="shared" si="6"/>
        <v>30620</v>
      </c>
      <c r="N34" s="73">
        <f t="shared" si="6"/>
        <v>30620</v>
      </c>
      <c r="O34" s="73">
        <f t="shared" si="6"/>
        <v>30620</v>
      </c>
      <c r="P34" s="73">
        <f t="shared" si="6"/>
        <v>30620</v>
      </c>
      <c r="Q34" s="73">
        <f t="shared" si="6"/>
        <v>30620</v>
      </c>
      <c r="R34" s="73">
        <f t="shared" si="6"/>
        <v>30620</v>
      </c>
      <c r="S34" s="73">
        <f t="shared" si="6"/>
        <v>30620</v>
      </c>
      <c r="T34" s="73">
        <f t="shared" si="6"/>
        <v>30620</v>
      </c>
      <c r="U34" s="75">
        <f t="shared" si="4"/>
        <v>367441</v>
      </c>
      <c r="V34" s="171">
        <f t="shared" si="5"/>
        <v>2</v>
      </c>
    </row>
    <row r="35" spans="1:22">
      <c r="A35" s="7" t="s">
        <v>45</v>
      </c>
      <c r="B35" s="8" t="s">
        <v>220</v>
      </c>
      <c r="C35" s="28" t="s">
        <v>187</v>
      </c>
      <c r="D35" s="74">
        <v>294833</v>
      </c>
      <c r="E35" s="74">
        <v>161440</v>
      </c>
      <c r="F35" s="74">
        <v>115227</v>
      </c>
      <c r="G35" s="74">
        <v>80290</v>
      </c>
      <c r="H35" s="74">
        <v>60714</v>
      </c>
      <c r="I35" s="145">
        <f t="shared" si="1"/>
        <v>712504</v>
      </c>
      <c r="J35" s="73">
        <f t="shared" si="2"/>
        <v>118751</v>
      </c>
      <c r="K35" s="73">
        <f t="shared" si="3"/>
        <v>59375</v>
      </c>
      <c r="L35" s="73">
        <f t="shared" si="6"/>
        <v>59375</v>
      </c>
      <c r="M35" s="73">
        <f t="shared" si="6"/>
        <v>59375</v>
      </c>
      <c r="N35" s="73">
        <f t="shared" si="6"/>
        <v>59375</v>
      </c>
      <c r="O35" s="73">
        <f t="shared" si="6"/>
        <v>59375</v>
      </c>
      <c r="P35" s="73">
        <f t="shared" si="6"/>
        <v>59375</v>
      </c>
      <c r="Q35" s="73">
        <f t="shared" si="6"/>
        <v>59375</v>
      </c>
      <c r="R35" s="73">
        <f t="shared" si="6"/>
        <v>59375</v>
      </c>
      <c r="S35" s="73">
        <f t="shared" si="6"/>
        <v>59375</v>
      </c>
      <c r="T35" s="73">
        <f t="shared" si="6"/>
        <v>59375</v>
      </c>
      <c r="U35" s="75">
        <f t="shared" si="4"/>
        <v>712501</v>
      </c>
      <c r="V35" s="171">
        <f t="shared" si="5"/>
        <v>3</v>
      </c>
    </row>
    <row r="36" spans="1:22">
      <c r="A36" s="7" t="s">
        <v>46</v>
      </c>
      <c r="B36" s="8" t="s">
        <v>221</v>
      </c>
      <c r="C36" s="32" t="s">
        <v>183</v>
      </c>
      <c r="D36" s="74">
        <v>42474</v>
      </c>
      <c r="E36" s="74">
        <v>23257</v>
      </c>
      <c r="F36" s="74">
        <v>16599</v>
      </c>
      <c r="G36" s="74">
        <v>11566</v>
      </c>
      <c r="H36" s="74">
        <v>8746</v>
      </c>
      <c r="I36" s="145">
        <f t="shared" si="1"/>
        <v>102642</v>
      </c>
      <c r="J36" s="73">
        <f t="shared" si="2"/>
        <v>17107</v>
      </c>
      <c r="K36" s="73">
        <f t="shared" si="3"/>
        <v>8554</v>
      </c>
      <c r="L36" s="73">
        <f t="shared" si="6"/>
        <v>8554</v>
      </c>
      <c r="M36" s="73">
        <f t="shared" si="6"/>
        <v>8554</v>
      </c>
      <c r="N36" s="73">
        <f t="shared" si="6"/>
        <v>8554</v>
      </c>
      <c r="O36" s="73">
        <f t="shared" si="6"/>
        <v>8554</v>
      </c>
      <c r="P36" s="73">
        <f t="shared" si="6"/>
        <v>8554</v>
      </c>
      <c r="Q36" s="73">
        <f t="shared" si="6"/>
        <v>8554</v>
      </c>
      <c r="R36" s="73">
        <f t="shared" si="6"/>
        <v>8554</v>
      </c>
      <c r="S36" s="73">
        <f t="shared" si="6"/>
        <v>8554</v>
      </c>
      <c r="T36" s="73">
        <f t="shared" si="6"/>
        <v>8554</v>
      </c>
      <c r="U36" s="75">
        <f t="shared" si="4"/>
        <v>102647</v>
      </c>
      <c r="V36" s="171">
        <f t="shared" si="5"/>
        <v>-5</v>
      </c>
    </row>
    <row r="37" spans="1:22">
      <c r="A37" s="7" t="s">
        <v>47</v>
      </c>
      <c r="B37" s="8" t="s">
        <v>222</v>
      </c>
      <c r="C37" s="33" t="s">
        <v>190</v>
      </c>
      <c r="D37" s="74">
        <v>39022</v>
      </c>
      <c r="E37" s="74">
        <v>21366</v>
      </c>
      <c r="F37" s="74">
        <v>15250</v>
      </c>
      <c r="G37" s="74">
        <v>10626</v>
      </c>
      <c r="H37" s="74">
        <v>8035</v>
      </c>
      <c r="I37" s="145">
        <f t="shared" si="1"/>
        <v>94299</v>
      </c>
      <c r="J37" s="73">
        <f t="shared" si="2"/>
        <v>15717</v>
      </c>
      <c r="K37" s="73">
        <f t="shared" si="3"/>
        <v>7858</v>
      </c>
      <c r="L37" s="73">
        <f t="shared" si="6"/>
        <v>7858</v>
      </c>
      <c r="M37" s="73">
        <f t="shared" si="6"/>
        <v>7858</v>
      </c>
      <c r="N37" s="73">
        <f t="shared" si="6"/>
        <v>7858</v>
      </c>
      <c r="O37" s="73">
        <f t="shared" si="6"/>
        <v>7858</v>
      </c>
      <c r="P37" s="73">
        <f t="shared" si="6"/>
        <v>7858</v>
      </c>
      <c r="Q37" s="73">
        <f t="shared" si="6"/>
        <v>7858</v>
      </c>
      <c r="R37" s="73">
        <f t="shared" si="6"/>
        <v>7858</v>
      </c>
      <c r="S37" s="73">
        <f t="shared" si="6"/>
        <v>7858</v>
      </c>
      <c r="T37" s="73">
        <f t="shared" si="6"/>
        <v>7858</v>
      </c>
      <c r="U37" s="75">
        <f t="shared" si="4"/>
        <v>94297</v>
      </c>
      <c r="V37" s="171">
        <f t="shared" si="5"/>
        <v>2</v>
      </c>
    </row>
    <row r="38" spans="1:22">
      <c r="A38" s="7" t="s">
        <v>48</v>
      </c>
      <c r="B38" s="8" t="s">
        <v>223</v>
      </c>
      <c r="C38" s="32" t="s">
        <v>183</v>
      </c>
      <c r="D38" s="74">
        <v>38383</v>
      </c>
      <c r="E38" s="74">
        <v>21017</v>
      </c>
      <c r="F38" s="74">
        <v>15000</v>
      </c>
      <c r="G38" s="74">
        <v>10453</v>
      </c>
      <c r="H38" s="74">
        <v>7904</v>
      </c>
      <c r="I38" s="145">
        <f t="shared" si="1"/>
        <v>92757</v>
      </c>
      <c r="J38" s="73">
        <f t="shared" si="2"/>
        <v>15460</v>
      </c>
      <c r="K38" s="73">
        <f t="shared" si="3"/>
        <v>7730</v>
      </c>
      <c r="L38" s="73">
        <f t="shared" si="6"/>
        <v>7730</v>
      </c>
      <c r="M38" s="73">
        <f t="shared" si="6"/>
        <v>7730</v>
      </c>
      <c r="N38" s="73">
        <f t="shared" si="6"/>
        <v>7730</v>
      </c>
      <c r="O38" s="73">
        <f t="shared" si="6"/>
        <v>7730</v>
      </c>
      <c r="P38" s="73">
        <f t="shared" si="6"/>
        <v>7730</v>
      </c>
      <c r="Q38" s="73">
        <f t="shared" si="6"/>
        <v>7730</v>
      </c>
      <c r="R38" s="73">
        <f t="shared" si="6"/>
        <v>7730</v>
      </c>
      <c r="S38" s="73">
        <f t="shared" si="6"/>
        <v>7730</v>
      </c>
      <c r="T38" s="73">
        <f t="shared" si="6"/>
        <v>7730</v>
      </c>
      <c r="U38" s="75">
        <f t="shared" si="4"/>
        <v>92760</v>
      </c>
      <c r="V38" s="171">
        <f t="shared" si="5"/>
        <v>-3</v>
      </c>
    </row>
    <row r="39" spans="1:22">
      <c r="A39" s="7" t="s">
        <v>49</v>
      </c>
      <c r="B39" s="8" t="s">
        <v>224</v>
      </c>
      <c r="C39" s="33" t="s">
        <v>190</v>
      </c>
      <c r="D39" s="74">
        <v>81314</v>
      </c>
      <c r="E39" s="74">
        <v>44525</v>
      </c>
      <c r="F39" s="74">
        <v>31780</v>
      </c>
      <c r="G39" s="74">
        <v>22144</v>
      </c>
      <c r="H39" s="74">
        <v>16744</v>
      </c>
      <c r="I39" s="145">
        <f t="shared" si="1"/>
        <v>196507</v>
      </c>
      <c r="J39" s="73">
        <f t="shared" si="2"/>
        <v>32751</v>
      </c>
      <c r="K39" s="73">
        <f t="shared" si="3"/>
        <v>16376</v>
      </c>
      <c r="L39" s="73">
        <f t="shared" si="6"/>
        <v>16376</v>
      </c>
      <c r="M39" s="73">
        <f t="shared" si="6"/>
        <v>16376</v>
      </c>
      <c r="N39" s="73">
        <f t="shared" si="6"/>
        <v>16376</v>
      </c>
      <c r="O39" s="73">
        <f t="shared" si="6"/>
        <v>16376</v>
      </c>
      <c r="P39" s="73">
        <f t="shared" si="6"/>
        <v>16376</v>
      </c>
      <c r="Q39" s="73">
        <f t="shared" si="6"/>
        <v>16376</v>
      </c>
      <c r="R39" s="73">
        <f t="shared" si="6"/>
        <v>16376</v>
      </c>
      <c r="S39" s="73">
        <f t="shared" si="6"/>
        <v>16376</v>
      </c>
      <c r="T39" s="73">
        <f t="shared" si="6"/>
        <v>16376</v>
      </c>
      <c r="U39" s="75">
        <f t="shared" si="4"/>
        <v>196511</v>
      </c>
      <c r="V39" s="171">
        <f t="shared" si="5"/>
        <v>-4</v>
      </c>
    </row>
    <row r="40" spans="1:22">
      <c r="A40" s="7" t="s">
        <v>50</v>
      </c>
      <c r="B40" s="8" t="s">
        <v>225</v>
      </c>
      <c r="C40" s="34" t="s">
        <v>216</v>
      </c>
      <c r="D40" s="74">
        <v>5186897</v>
      </c>
      <c r="E40" s="74">
        <v>2840157</v>
      </c>
      <c r="F40" s="74">
        <v>2027147</v>
      </c>
      <c r="G40" s="74">
        <v>1412521</v>
      </c>
      <c r="H40" s="74">
        <v>1068097</v>
      </c>
      <c r="I40" s="145">
        <f t="shared" si="1"/>
        <v>12534819</v>
      </c>
      <c r="J40" s="73">
        <f t="shared" si="2"/>
        <v>2089137</v>
      </c>
      <c r="K40" s="73">
        <f t="shared" si="3"/>
        <v>1044568</v>
      </c>
      <c r="L40" s="73">
        <f t="shared" ref="L40:T55" si="7">ROUND(($I40/12),0)</f>
        <v>1044568</v>
      </c>
      <c r="M40" s="73">
        <f t="shared" si="7"/>
        <v>1044568</v>
      </c>
      <c r="N40" s="73">
        <f t="shared" si="7"/>
        <v>1044568</v>
      </c>
      <c r="O40" s="73">
        <f t="shared" si="7"/>
        <v>1044568</v>
      </c>
      <c r="P40" s="73">
        <f t="shared" si="7"/>
        <v>1044568</v>
      </c>
      <c r="Q40" s="73">
        <f t="shared" si="7"/>
        <v>1044568</v>
      </c>
      <c r="R40" s="73">
        <f t="shared" si="7"/>
        <v>1044568</v>
      </c>
      <c r="S40" s="73">
        <f t="shared" si="7"/>
        <v>1044568</v>
      </c>
      <c r="T40" s="73">
        <f t="shared" si="7"/>
        <v>1044568</v>
      </c>
      <c r="U40" s="75">
        <f t="shared" si="4"/>
        <v>12534817</v>
      </c>
      <c r="V40" s="171">
        <f t="shared" si="5"/>
        <v>2</v>
      </c>
    </row>
    <row r="41" spans="1:22">
      <c r="A41" s="7" t="s">
        <v>51</v>
      </c>
      <c r="B41" s="8" t="s">
        <v>226</v>
      </c>
      <c r="C41" s="32" t="s">
        <v>183</v>
      </c>
      <c r="D41" s="74">
        <v>98972</v>
      </c>
      <c r="E41" s="74">
        <v>54193</v>
      </c>
      <c r="F41" s="74">
        <v>38680</v>
      </c>
      <c r="G41" s="74">
        <v>26952</v>
      </c>
      <c r="H41" s="74">
        <v>20380</v>
      </c>
      <c r="I41" s="145">
        <f t="shared" si="1"/>
        <v>239177</v>
      </c>
      <c r="J41" s="73">
        <f t="shared" si="2"/>
        <v>39863</v>
      </c>
      <c r="K41" s="73">
        <f t="shared" si="3"/>
        <v>19931</v>
      </c>
      <c r="L41" s="73">
        <f t="shared" si="7"/>
        <v>19931</v>
      </c>
      <c r="M41" s="73">
        <f t="shared" si="7"/>
        <v>19931</v>
      </c>
      <c r="N41" s="73">
        <f t="shared" si="7"/>
        <v>19931</v>
      </c>
      <c r="O41" s="73">
        <f t="shared" si="7"/>
        <v>19931</v>
      </c>
      <c r="P41" s="73">
        <f t="shared" si="7"/>
        <v>19931</v>
      </c>
      <c r="Q41" s="73">
        <f t="shared" si="7"/>
        <v>19931</v>
      </c>
      <c r="R41" s="73">
        <f t="shared" si="7"/>
        <v>19931</v>
      </c>
      <c r="S41" s="73">
        <f t="shared" si="7"/>
        <v>19931</v>
      </c>
      <c r="T41" s="73">
        <f t="shared" si="7"/>
        <v>19931</v>
      </c>
      <c r="U41" s="75">
        <f t="shared" si="4"/>
        <v>239173</v>
      </c>
      <c r="V41" s="171">
        <f t="shared" si="5"/>
        <v>4</v>
      </c>
    </row>
    <row r="42" spans="1:22" s="22" customFormat="1" ht="15.75">
      <c r="A42" s="7" t="s">
        <v>52</v>
      </c>
      <c r="B42" s="8" t="s">
        <v>227</v>
      </c>
      <c r="C42" s="33" t="s">
        <v>190</v>
      </c>
      <c r="D42" s="74">
        <v>149444</v>
      </c>
      <c r="E42" s="74">
        <v>81830</v>
      </c>
      <c r="F42" s="74">
        <v>58406</v>
      </c>
      <c r="G42" s="74">
        <v>40696</v>
      </c>
      <c r="H42" s="74">
        <v>30774</v>
      </c>
      <c r="I42" s="145">
        <f t="shared" si="1"/>
        <v>361150</v>
      </c>
      <c r="J42" s="73">
        <f t="shared" si="2"/>
        <v>60192</v>
      </c>
      <c r="K42" s="73">
        <f t="shared" si="3"/>
        <v>30096</v>
      </c>
      <c r="L42" s="73">
        <f t="shared" si="7"/>
        <v>30096</v>
      </c>
      <c r="M42" s="73">
        <f t="shared" si="7"/>
        <v>30096</v>
      </c>
      <c r="N42" s="73">
        <f t="shared" si="7"/>
        <v>30096</v>
      </c>
      <c r="O42" s="73">
        <f t="shared" si="7"/>
        <v>30096</v>
      </c>
      <c r="P42" s="73">
        <f t="shared" si="7"/>
        <v>30096</v>
      </c>
      <c r="Q42" s="73">
        <f t="shared" si="7"/>
        <v>30096</v>
      </c>
      <c r="R42" s="73">
        <f t="shared" si="7"/>
        <v>30096</v>
      </c>
      <c r="S42" s="73">
        <f t="shared" si="7"/>
        <v>30096</v>
      </c>
      <c r="T42" s="73">
        <f t="shared" si="7"/>
        <v>30096</v>
      </c>
      <c r="U42" s="75">
        <f t="shared" si="4"/>
        <v>361152</v>
      </c>
      <c r="V42" s="171">
        <f t="shared" si="5"/>
        <v>-2</v>
      </c>
    </row>
    <row r="43" spans="1:22" s="22" customFormat="1" ht="15.75">
      <c r="A43" s="7" t="s">
        <v>53</v>
      </c>
      <c r="B43" s="8" t="s">
        <v>228</v>
      </c>
      <c r="C43" s="34" t="s">
        <v>216</v>
      </c>
      <c r="D43" s="74">
        <v>1271836</v>
      </c>
      <c r="E43" s="74">
        <v>696411</v>
      </c>
      <c r="F43" s="74">
        <v>497060</v>
      </c>
      <c r="G43" s="74">
        <v>346352</v>
      </c>
      <c r="H43" s="74">
        <v>261899</v>
      </c>
      <c r="I43" s="145">
        <f t="shared" si="1"/>
        <v>3073558</v>
      </c>
      <c r="J43" s="73">
        <f t="shared" si="2"/>
        <v>512260</v>
      </c>
      <c r="K43" s="73">
        <f t="shared" si="3"/>
        <v>256130</v>
      </c>
      <c r="L43" s="73">
        <f t="shared" si="7"/>
        <v>256130</v>
      </c>
      <c r="M43" s="73">
        <f t="shared" si="7"/>
        <v>256130</v>
      </c>
      <c r="N43" s="73">
        <f t="shared" si="7"/>
        <v>256130</v>
      </c>
      <c r="O43" s="73">
        <f t="shared" si="7"/>
        <v>256130</v>
      </c>
      <c r="P43" s="73">
        <f t="shared" si="7"/>
        <v>256130</v>
      </c>
      <c r="Q43" s="73">
        <f t="shared" si="7"/>
        <v>256130</v>
      </c>
      <c r="R43" s="73">
        <f t="shared" si="7"/>
        <v>256130</v>
      </c>
      <c r="S43" s="73">
        <f t="shared" si="7"/>
        <v>256130</v>
      </c>
      <c r="T43" s="73">
        <f t="shared" si="7"/>
        <v>256130</v>
      </c>
      <c r="U43" s="75">
        <f t="shared" si="4"/>
        <v>3073560</v>
      </c>
      <c r="V43" s="171">
        <f t="shared" si="5"/>
        <v>-2</v>
      </c>
    </row>
    <row r="44" spans="1:22" s="22" customFormat="1" ht="15.75">
      <c r="A44" s="7" t="s">
        <v>54</v>
      </c>
      <c r="B44" s="8" t="s">
        <v>229</v>
      </c>
      <c r="C44" s="28" t="s">
        <v>187</v>
      </c>
      <c r="D44" s="74">
        <v>111701</v>
      </c>
      <c r="E44" s="74">
        <v>61164</v>
      </c>
      <c r="F44" s="74">
        <v>43655</v>
      </c>
      <c r="G44" s="74">
        <v>30419</v>
      </c>
      <c r="H44" s="74">
        <v>23002</v>
      </c>
      <c r="I44" s="145">
        <f t="shared" si="1"/>
        <v>269941</v>
      </c>
      <c r="J44" s="73">
        <f t="shared" si="2"/>
        <v>44990</v>
      </c>
      <c r="K44" s="73">
        <f t="shared" si="3"/>
        <v>22495</v>
      </c>
      <c r="L44" s="73">
        <f t="shared" si="7"/>
        <v>22495</v>
      </c>
      <c r="M44" s="73">
        <f t="shared" si="7"/>
        <v>22495</v>
      </c>
      <c r="N44" s="73">
        <f t="shared" si="7"/>
        <v>22495</v>
      </c>
      <c r="O44" s="73">
        <f t="shared" si="7"/>
        <v>22495</v>
      </c>
      <c r="P44" s="73">
        <f t="shared" si="7"/>
        <v>22495</v>
      </c>
      <c r="Q44" s="73">
        <f t="shared" si="7"/>
        <v>22495</v>
      </c>
      <c r="R44" s="73">
        <f t="shared" si="7"/>
        <v>22495</v>
      </c>
      <c r="S44" s="73">
        <f t="shared" si="7"/>
        <v>22495</v>
      </c>
      <c r="T44" s="73">
        <f t="shared" si="7"/>
        <v>22495</v>
      </c>
      <c r="U44" s="75">
        <f t="shared" si="4"/>
        <v>269940</v>
      </c>
      <c r="V44" s="171">
        <f t="shared" si="5"/>
        <v>1</v>
      </c>
    </row>
    <row r="45" spans="1:22" s="22" customFormat="1" ht="15.75">
      <c r="A45" s="7" t="s">
        <v>55</v>
      </c>
      <c r="B45" s="8" t="s">
        <v>230</v>
      </c>
      <c r="C45" s="29" t="s">
        <v>201</v>
      </c>
      <c r="D45" s="74">
        <v>118739</v>
      </c>
      <c r="E45" s="74">
        <v>65017</v>
      </c>
      <c r="F45" s="74">
        <v>46406</v>
      </c>
      <c r="G45" s="74">
        <v>32336</v>
      </c>
      <c r="H45" s="74">
        <v>24451</v>
      </c>
      <c r="I45" s="145">
        <f t="shared" si="1"/>
        <v>286949</v>
      </c>
      <c r="J45" s="73">
        <f t="shared" si="2"/>
        <v>47825</v>
      </c>
      <c r="K45" s="73">
        <f t="shared" si="3"/>
        <v>23912</v>
      </c>
      <c r="L45" s="73">
        <f t="shared" si="7"/>
        <v>23912</v>
      </c>
      <c r="M45" s="73">
        <f t="shared" si="7"/>
        <v>23912</v>
      </c>
      <c r="N45" s="73">
        <f t="shared" si="7"/>
        <v>23912</v>
      </c>
      <c r="O45" s="73">
        <f t="shared" si="7"/>
        <v>23912</v>
      </c>
      <c r="P45" s="73">
        <f t="shared" si="7"/>
        <v>23912</v>
      </c>
      <c r="Q45" s="73">
        <f t="shared" si="7"/>
        <v>23912</v>
      </c>
      <c r="R45" s="73">
        <f t="shared" si="7"/>
        <v>23912</v>
      </c>
      <c r="S45" s="73">
        <f t="shared" si="7"/>
        <v>23912</v>
      </c>
      <c r="T45" s="73">
        <f t="shared" si="7"/>
        <v>23912</v>
      </c>
      <c r="U45" s="75">
        <f t="shared" si="4"/>
        <v>286945</v>
      </c>
      <c r="V45" s="171">
        <f t="shared" si="5"/>
        <v>4</v>
      </c>
    </row>
    <row r="46" spans="1:22" s="22" customFormat="1" ht="15.75">
      <c r="A46" s="7" t="s">
        <v>56</v>
      </c>
      <c r="B46" s="8" t="s">
        <v>231</v>
      </c>
      <c r="C46" s="34" t="s">
        <v>216</v>
      </c>
      <c r="D46" s="74">
        <v>81995</v>
      </c>
      <c r="E46" s="74">
        <v>44898</v>
      </c>
      <c r="F46" s="74">
        <v>32045</v>
      </c>
      <c r="G46" s="74">
        <v>22329</v>
      </c>
      <c r="H46" s="74">
        <v>16885</v>
      </c>
      <c r="I46" s="145">
        <f t="shared" si="1"/>
        <v>198152</v>
      </c>
      <c r="J46" s="73">
        <f t="shared" si="2"/>
        <v>33025</v>
      </c>
      <c r="K46" s="73">
        <f t="shared" si="3"/>
        <v>16513</v>
      </c>
      <c r="L46" s="73">
        <f t="shared" si="7"/>
        <v>16513</v>
      </c>
      <c r="M46" s="73">
        <f t="shared" si="7"/>
        <v>16513</v>
      </c>
      <c r="N46" s="73">
        <f t="shared" si="7"/>
        <v>16513</v>
      </c>
      <c r="O46" s="73">
        <f t="shared" si="7"/>
        <v>16513</v>
      </c>
      <c r="P46" s="73">
        <f t="shared" si="7"/>
        <v>16513</v>
      </c>
      <c r="Q46" s="73">
        <f t="shared" si="7"/>
        <v>16513</v>
      </c>
      <c r="R46" s="73">
        <f t="shared" si="7"/>
        <v>16513</v>
      </c>
      <c r="S46" s="73">
        <f t="shared" si="7"/>
        <v>16513</v>
      </c>
      <c r="T46" s="73">
        <f t="shared" si="7"/>
        <v>16513</v>
      </c>
      <c r="U46" s="75">
        <f t="shared" si="4"/>
        <v>198155</v>
      </c>
      <c r="V46" s="171">
        <f t="shared" si="5"/>
        <v>-3</v>
      </c>
    </row>
    <row r="47" spans="1:22" s="22" customFormat="1" ht="15.75">
      <c r="A47" s="7" t="s">
        <v>57</v>
      </c>
      <c r="B47" s="8" t="s">
        <v>232</v>
      </c>
      <c r="C47" s="32" t="s">
        <v>183</v>
      </c>
      <c r="D47" s="74">
        <v>524660</v>
      </c>
      <c r="E47" s="74">
        <v>287284</v>
      </c>
      <c r="F47" s="74">
        <v>205048</v>
      </c>
      <c r="G47" s="74">
        <v>142878</v>
      </c>
      <c r="H47" s="74">
        <v>108039</v>
      </c>
      <c r="I47" s="145">
        <f t="shared" si="1"/>
        <v>1267909</v>
      </c>
      <c r="J47" s="73">
        <f t="shared" si="2"/>
        <v>211318</v>
      </c>
      <c r="K47" s="73">
        <f t="shared" si="3"/>
        <v>105659</v>
      </c>
      <c r="L47" s="73">
        <f t="shared" si="7"/>
        <v>105659</v>
      </c>
      <c r="M47" s="73">
        <f t="shared" si="7"/>
        <v>105659</v>
      </c>
      <c r="N47" s="73">
        <f t="shared" si="7"/>
        <v>105659</v>
      </c>
      <c r="O47" s="73">
        <f t="shared" si="7"/>
        <v>105659</v>
      </c>
      <c r="P47" s="73">
        <f t="shared" si="7"/>
        <v>105659</v>
      </c>
      <c r="Q47" s="73">
        <f t="shared" si="7"/>
        <v>105659</v>
      </c>
      <c r="R47" s="73">
        <f t="shared" si="7"/>
        <v>105659</v>
      </c>
      <c r="S47" s="73">
        <f t="shared" si="7"/>
        <v>105659</v>
      </c>
      <c r="T47" s="73">
        <f t="shared" si="7"/>
        <v>105659</v>
      </c>
      <c r="U47" s="75">
        <f t="shared" si="4"/>
        <v>1267908</v>
      </c>
      <c r="V47" s="171">
        <f t="shared" si="5"/>
        <v>1</v>
      </c>
    </row>
    <row r="48" spans="1:22" s="22" customFormat="1" ht="15.75">
      <c r="A48" s="7" t="s">
        <v>58</v>
      </c>
      <c r="B48" s="8" t="s">
        <v>233</v>
      </c>
      <c r="C48" s="34" t="s">
        <v>216</v>
      </c>
      <c r="D48" s="74">
        <v>342292</v>
      </c>
      <c r="E48" s="74">
        <v>187426</v>
      </c>
      <c r="F48" s="74">
        <v>133775</v>
      </c>
      <c r="G48" s="74">
        <v>93214</v>
      </c>
      <c r="H48" s="74">
        <v>70485</v>
      </c>
      <c r="I48" s="145">
        <f t="shared" si="1"/>
        <v>827192</v>
      </c>
      <c r="J48" s="73">
        <f t="shared" si="2"/>
        <v>137865</v>
      </c>
      <c r="K48" s="73">
        <f t="shared" si="3"/>
        <v>68933</v>
      </c>
      <c r="L48" s="73">
        <f t="shared" si="7"/>
        <v>68933</v>
      </c>
      <c r="M48" s="73">
        <f t="shared" si="7"/>
        <v>68933</v>
      </c>
      <c r="N48" s="73">
        <f t="shared" si="7"/>
        <v>68933</v>
      </c>
      <c r="O48" s="73">
        <f t="shared" si="7"/>
        <v>68933</v>
      </c>
      <c r="P48" s="73">
        <f t="shared" si="7"/>
        <v>68933</v>
      </c>
      <c r="Q48" s="73">
        <f t="shared" si="7"/>
        <v>68933</v>
      </c>
      <c r="R48" s="73">
        <f t="shared" si="7"/>
        <v>68933</v>
      </c>
      <c r="S48" s="73">
        <f t="shared" si="7"/>
        <v>68933</v>
      </c>
      <c r="T48" s="73">
        <f t="shared" si="7"/>
        <v>68933</v>
      </c>
      <c r="U48" s="75">
        <f t="shared" si="4"/>
        <v>827195</v>
      </c>
      <c r="V48" s="171">
        <f t="shared" si="5"/>
        <v>-3</v>
      </c>
    </row>
    <row r="49" spans="1:22" s="22" customFormat="1" ht="15.75">
      <c r="A49" s="7" t="s">
        <v>59</v>
      </c>
      <c r="B49" s="8" t="s">
        <v>234</v>
      </c>
      <c r="C49" s="32" t="s">
        <v>183</v>
      </c>
      <c r="D49" s="74">
        <v>1856320</v>
      </c>
      <c r="E49" s="74">
        <v>1016454</v>
      </c>
      <c r="F49" s="74">
        <v>725488</v>
      </c>
      <c r="G49" s="74">
        <v>505522</v>
      </c>
      <c r="H49" s="74">
        <v>382258</v>
      </c>
      <c r="I49" s="145">
        <f t="shared" si="1"/>
        <v>4486042</v>
      </c>
      <c r="J49" s="73">
        <f t="shared" si="2"/>
        <v>747674</v>
      </c>
      <c r="K49" s="73">
        <f t="shared" si="3"/>
        <v>373837</v>
      </c>
      <c r="L49" s="73">
        <f t="shared" si="7"/>
        <v>373837</v>
      </c>
      <c r="M49" s="73">
        <f t="shared" si="7"/>
        <v>373837</v>
      </c>
      <c r="N49" s="73">
        <f t="shared" si="7"/>
        <v>373837</v>
      </c>
      <c r="O49" s="73">
        <f t="shared" si="7"/>
        <v>373837</v>
      </c>
      <c r="P49" s="73">
        <f t="shared" si="7"/>
        <v>373837</v>
      </c>
      <c r="Q49" s="73">
        <f t="shared" si="7"/>
        <v>373837</v>
      </c>
      <c r="R49" s="73">
        <f t="shared" si="7"/>
        <v>373837</v>
      </c>
      <c r="S49" s="73">
        <f t="shared" si="7"/>
        <v>373837</v>
      </c>
      <c r="T49" s="73">
        <f t="shared" si="7"/>
        <v>373837</v>
      </c>
      <c r="U49" s="75">
        <f t="shared" si="4"/>
        <v>4486044</v>
      </c>
      <c r="V49" s="171">
        <f t="shared" si="5"/>
        <v>-2</v>
      </c>
    </row>
    <row r="50" spans="1:22" s="22" customFormat="1" ht="15.75">
      <c r="A50" s="7" t="s">
        <v>60</v>
      </c>
      <c r="B50" s="8" t="s">
        <v>235</v>
      </c>
      <c r="C50" s="28" t="s">
        <v>187</v>
      </c>
      <c r="D50" s="74">
        <v>123922</v>
      </c>
      <c r="E50" s="74">
        <v>67855</v>
      </c>
      <c r="F50" s="74">
        <v>48431</v>
      </c>
      <c r="G50" s="74">
        <v>33747</v>
      </c>
      <c r="H50" s="74">
        <v>25518</v>
      </c>
      <c r="I50" s="145">
        <f t="shared" si="1"/>
        <v>299473</v>
      </c>
      <c r="J50" s="73">
        <f t="shared" si="2"/>
        <v>49912</v>
      </c>
      <c r="K50" s="73">
        <f t="shared" si="3"/>
        <v>24956</v>
      </c>
      <c r="L50" s="73">
        <f t="shared" si="7"/>
        <v>24956</v>
      </c>
      <c r="M50" s="73">
        <f t="shared" si="7"/>
        <v>24956</v>
      </c>
      <c r="N50" s="73">
        <f t="shared" si="7"/>
        <v>24956</v>
      </c>
      <c r="O50" s="73">
        <f t="shared" si="7"/>
        <v>24956</v>
      </c>
      <c r="P50" s="73">
        <f t="shared" si="7"/>
        <v>24956</v>
      </c>
      <c r="Q50" s="73">
        <f t="shared" si="7"/>
        <v>24956</v>
      </c>
      <c r="R50" s="73">
        <f t="shared" si="7"/>
        <v>24956</v>
      </c>
      <c r="S50" s="73">
        <f t="shared" si="7"/>
        <v>24956</v>
      </c>
      <c r="T50" s="73">
        <f t="shared" si="7"/>
        <v>24956</v>
      </c>
      <c r="U50" s="75">
        <f t="shared" si="4"/>
        <v>299472</v>
      </c>
      <c r="V50" s="171">
        <f t="shared" si="5"/>
        <v>1</v>
      </c>
    </row>
    <row r="51" spans="1:22" s="22" customFormat="1" ht="15.75">
      <c r="A51" s="7" t="s">
        <v>61</v>
      </c>
      <c r="B51" s="8" t="s">
        <v>236</v>
      </c>
      <c r="C51" s="34" t="s">
        <v>216</v>
      </c>
      <c r="D51" s="74">
        <v>121950</v>
      </c>
      <c r="E51" s="74">
        <v>66776</v>
      </c>
      <c r="F51" s="74">
        <v>47661</v>
      </c>
      <c r="G51" s="74">
        <v>33210</v>
      </c>
      <c r="H51" s="74">
        <v>25112</v>
      </c>
      <c r="I51" s="145">
        <f t="shared" si="1"/>
        <v>294709</v>
      </c>
      <c r="J51" s="73">
        <f t="shared" si="2"/>
        <v>49118</v>
      </c>
      <c r="K51" s="73">
        <f t="shared" si="3"/>
        <v>24559</v>
      </c>
      <c r="L51" s="73">
        <f t="shared" si="7"/>
        <v>24559</v>
      </c>
      <c r="M51" s="73">
        <f t="shared" si="7"/>
        <v>24559</v>
      </c>
      <c r="N51" s="73">
        <f t="shared" si="7"/>
        <v>24559</v>
      </c>
      <c r="O51" s="73">
        <f t="shared" si="7"/>
        <v>24559</v>
      </c>
      <c r="P51" s="73">
        <f t="shared" si="7"/>
        <v>24559</v>
      </c>
      <c r="Q51" s="73">
        <f t="shared" si="7"/>
        <v>24559</v>
      </c>
      <c r="R51" s="73">
        <f t="shared" si="7"/>
        <v>24559</v>
      </c>
      <c r="S51" s="73">
        <f t="shared" si="7"/>
        <v>24559</v>
      </c>
      <c r="T51" s="73">
        <f t="shared" si="7"/>
        <v>24559</v>
      </c>
      <c r="U51" s="75">
        <f t="shared" si="4"/>
        <v>294708</v>
      </c>
      <c r="V51" s="171">
        <f t="shared" si="5"/>
        <v>1</v>
      </c>
    </row>
    <row r="52" spans="1:22" s="22" customFormat="1" ht="15.75">
      <c r="A52" s="7" t="s">
        <v>62</v>
      </c>
      <c r="B52" s="8" t="s">
        <v>237</v>
      </c>
      <c r="C52" s="28" t="s">
        <v>187</v>
      </c>
      <c r="D52" s="74">
        <v>83533</v>
      </c>
      <c r="E52" s="74">
        <v>45740</v>
      </c>
      <c r="F52" s="74">
        <v>32647</v>
      </c>
      <c r="G52" s="74">
        <v>22748</v>
      </c>
      <c r="H52" s="74">
        <v>17201</v>
      </c>
      <c r="I52" s="145">
        <f t="shared" si="1"/>
        <v>201869</v>
      </c>
      <c r="J52" s="73">
        <f t="shared" si="2"/>
        <v>33645</v>
      </c>
      <c r="K52" s="73">
        <f t="shared" si="3"/>
        <v>16822</v>
      </c>
      <c r="L52" s="73">
        <f t="shared" si="7"/>
        <v>16822</v>
      </c>
      <c r="M52" s="73">
        <f t="shared" si="7"/>
        <v>16822</v>
      </c>
      <c r="N52" s="73">
        <f t="shared" si="7"/>
        <v>16822</v>
      </c>
      <c r="O52" s="73">
        <f t="shared" si="7"/>
        <v>16822</v>
      </c>
      <c r="P52" s="73">
        <f t="shared" si="7"/>
        <v>16822</v>
      </c>
      <c r="Q52" s="73">
        <f t="shared" si="7"/>
        <v>16822</v>
      </c>
      <c r="R52" s="73">
        <f t="shared" si="7"/>
        <v>16822</v>
      </c>
      <c r="S52" s="73">
        <f t="shared" si="7"/>
        <v>16822</v>
      </c>
      <c r="T52" s="73">
        <f t="shared" si="7"/>
        <v>16822</v>
      </c>
      <c r="U52" s="75">
        <f t="shared" si="4"/>
        <v>201865</v>
      </c>
      <c r="V52" s="171">
        <f t="shared" si="5"/>
        <v>4</v>
      </c>
    </row>
    <row r="53" spans="1:22" s="22" customFormat="1" ht="15.75">
      <c r="A53" s="7" t="s">
        <v>63</v>
      </c>
      <c r="B53" s="8" t="s">
        <v>238</v>
      </c>
      <c r="C53" s="33" t="s">
        <v>190</v>
      </c>
      <c r="D53" s="74">
        <v>84207</v>
      </c>
      <c r="E53" s="74">
        <v>46109</v>
      </c>
      <c r="F53" s="74">
        <v>32910</v>
      </c>
      <c r="G53" s="74">
        <v>22932</v>
      </c>
      <c r="H53" s="74">
        <v>17340</v>
      </c>
      <c r="I53" s="145">
        <f t="shared" si="1"/>
        <v>203498</v>
      </c>
      <c r="J53" s="73">
        <f t="shared" si="2"/>
        <v>33916</v>
      </c>
      <c r="K53" s="73">
        <f t="shared" si="3"/>
        <v>16958</v>
      </c>
      <c r="L53" s="73">
        <f t="shared" si="7"/>
        <v>16958</v>
      </c>
      <c r="M53" s="73">
        <f t="shared" si="7"/>
        <v>16958</v>
      </c>
      <c r="N53" s="73">
        <f t="shared" si="7"/>
        <v>16958</v>
      </c>
      <c r="O53" s="73">
        <f t="shared" si="7"/>
        <v>16958</v>
      </c>
      <c r="P53" s="73">
        <f t="shared" si="7"/>
        <v>16958</v>
      </c>
      <c r="Q53" s="73">
        <f t="shared" si="7"/>
        <v>16958</v>
      </c>
      <c r="R53" s="73">
        <f t="shared" si="7"/>
        <v>16958</v>
      </c>
      <c r="S53" s="73">
        <f t="shared" si="7"/>
        <v>16958</v>
      </c>
      <c r="T53" s="73">
        <f t="shared" si="7"/>
        <v>16958</v>
      </c>
      <c r="U53" s="75">
        <f t="shared" si="4"/>
        <v>203496</v>
      </c>
      <c r="V53" s="171">
        <f t="shared" si="5"/>
        <v>2</v>
      </c>
    </row>
    <row r="54" spans="1:22" s="22" customFormat="1" ht="15.75">
      <c r="A54" s="7" t="s">
        <v>64</v>
      </c>
      <c r="B54" s="8" t="s">
        <v>239</v>
      </c>
      <c r="C54" s="27" t="s">
        <v>185</v>
      </c>
      <c r="D54" s="74">
        <v>1293365</v>
      </c>
      <c r="E54" s="74">
        <v>708200</v>
      </c>
      <c r="F54" s="74">
        <v>505474</v>
      </c>
      <c r="G54" s="74">
        <v>352216</v>
      </c>
      <c r="H54" s="74">
        <v>266333</v>
      </c>
      <c r="I54" s="145">
        <f t="shared" si="1"/>
        <v>3125588</v>
      </c>
      <c r="J54" s="73">
        <f t="shared" si="2"/>
        <v>520931</v>
      </c>
      <c r="K54" s="73">
        <f t="shared" si="3"/>
        <v>260466</v>
      </c>
      <c r="L54" s="73">
        <f t="shared" si="7"/>
        <v>260466</v>
      </c>
      <c r="M54" s="73">
        <f t="shared" si="7"/>
        <v>260466</v>
      </c>
      <c r="N54" s="73">
        <f t="shared" si="7"/>
        <v>260466</v>
      </c>
      <c r="O54" s="73">
        <f t="shared" si="7"/>
        <v>260466</v>
      </c>
      <c r="P54" s="73">
        <f t="shared" si="7"/>
        <v>260466</v>
      </c>
      <c r="Q54" s="73">
        <f t="shared" si="7"/>
        <v>260466</v>
      </c>
      <c r="R54" s="73">
        <f t="shared" si="7"/>
        <v>260466</v>
      </c>
      <c r="S54" s="73">
        <f t="shared" si="7"/>
        <v>260466</v>
      </c>
      <c r="T54" s="73">
        <f t="shared" si="7"/>
        <v>260466</v>
      </c>
      <c r="U54" s="75">
        <f t="shared" si="4"/>
        <v>3125591</v>
      </c>
      <c r="V54" s="171">
        <f t="shared" si="5"/>
        <v>-3</v>
      </c>
    </row>
    <row r="55" spans="1:22">
      <c r="A55" s="7" t="s">
        <v>65</v>
      </c>
      <c r="B55" s="8" t="s">
        <v>240</v>
      </c>
      <c r="C55" s="28" t="s">
        <v>187</v>
      </c>
      <c r="D55" s="74">
        <v>92189</v>
      </c>
      <c r="E55" s="74">
        <v>50480</v>
      </c>
      <c r="F55" s="74">
        <v>36030</v>
      </c>
      <c r="G55" s="74">
        <v>25105</v>
      </c>
      <c r="H55" s="74">
        <v>18984</v>
      </c>
      <c r="I55" s="145">
        <f t="shared" si="1"/>
        <v>222788</v>
      </c>
      <c r="J55" s="73">
        <f t="shared" si="2"/>
        <v>37131</v>
      </c>
      <c r="K55" s="73">
        <f t="shared" si="3"/>
        <v>18566</v>
      </c>
      <c r="L55" s="73">
        <f t="shared" si="7"/>
        <v>18566</v>
      </c>
      <c r="M55" s="73">
        <f t="shared" si="7"/>
        <v>18566</v>
      </c>
      <c r="N55" s="73">
        <f t="shared" si="7"/>
        <v>18566</v>
      </c>
      <c r="O55" s="73">
        <f t="shared" si="7"/>
        <v>18566</v>
      </c>
      <c r="P55" s="73">
        <f t="shared" si="7"/>
        <v>18566</v>
      </c>
      <c r="Q55" s="73">
        <f t="shared" si="7"/>
        <v>18566</v>
      </c>
      <c r="R55" s="73">
        <f t="shared" si="7"/>
        <v>18566</v>
      </c>
      <c r="S55" s="73">
        <f t="shared" si="7"/>
        <v>18566</v>
      </c>
      <c r="T55" s="73">
        <f t="shared" si="7"/>
        <v>18566</v>
      </c>
      <c r="U55" s="75">
        <f t="shared" si="4"/>
        <v>222791</v>
      </c>
      <c r="V55" s="171">
        <f t="shared" si="5"/>
        <v>-3</v>
      </c>
    </row>
    <row r="56" spans="1:22">
      <c r="A56" s="7" t="s">
        <v>66</v>
      </c>
      <c r="B56" s="8" t="s">
        <v>241</v>
      </c>
      <c r="C56" s="32" t="s">
        <v>183</v>
      </c>
      <c r="D56" s="74">
        <v>90068</v>
      </c>
      <c r="E56" s="74">
        <v>49318</v>
      </c>
      <c r="F56" s="74">
        <v>35201</v>
      </c>
      <c r="G56" s="74">
        <v>24528</v>
      </c>
      <c r="H56" s="74">
        <v>18547</v>
      </c>
      <c r="I56" s="145">
        <f t="shared" si="1"/>
        <v>217662</v>
      </c>
      <c r="J56" s="73">
        <f t="shared" si="2"/>
        <v>36277</v>
      </c>
      <c r="K56" s="73">
        <f t="shared" si="3"/>
        <v>18139</v>
      </c>
      <c r="L56" s="73">
        <f t="shared" ref="L56:T66" si="8">ROUND(($I56/12),0)</f>
        <v>18139</v>
      </c>
      <c r="M56" s="73">
        <f t="shared" si="8"/>
        <v>18139</v>
      </c>
      <c r="N56" s="73">
        <f t="shared" si="8"/>
        <v>18139</v>
      </c>
      <c r="O56" s="73">
        <f t="shared" si="8"/>
        <v>18139</v>
      </c>
      <c r="P56" s="73">
        <f t="shared" si="8"/>
        <v>18139</v>
      </c>
      <c r="Q56" s="73">
        <f t="shared" si="8"/>
        <v>18139</v>
      </c>
      <c r="R56" s="73">
        <f t="shared" si="8"/>
        <v>18139</v>
      </c>
      <c r="S56" s="73">
        <f t="shared" si="8"/>
        <v>18139</v>
      </c>
      <c r="T56" s="73">
        <f t="shared" si="8"/>
        <v>18139</v>
      </c>
      <c r="U56" s="75">
        <f t="shared" si="4"/>
        <v>217667</v>
      </c>
      <c r="V56" s="171">
        <f t="shared" si="5"/>
        <v>-5</v>
      </c>
    </row>
    <row r="57" spans="1:22">
      <c r="A57" s="7" t="s">
        <v>67</v>
      </c>
      <c r="B57" s="8" t="s">
        <v>242</v>
      </c>
      <c r="C57" s="27" t="s">
        <v>185</v>
      </c>
      <c r="D57" s="74">
        <v>837812</v>
      </c>
      <c r="E57" s="74">
        <v>458755</v>
      </c>
      <c r="F57" s="74">
        <v>327434</v>
      </c>
      <c r="G57" s="74">
        <v>228157</v>
      </c>
      <c r="H57" s="74">
        <v>172524</v>
      </c>
      <c r="I57" s="145">
        <f t="shared" si="1"/>
        <v>2024682</v>
      </c>
      <c r="J57" s="73">
        <f t="shared" si="2"/>
        <v>337447</v>
      </c>
      <c r="K57" s="73">
        <f t="shared" si="3"/>
        <v>168724</v>
      </c>
      <c r="L57" s="73">
        <f t="shared" si="8"/>
        <v>168724</v>
      </c>
      <c r="M57" s="73">
        <f t="shared" si="8"/>
        <v>168724</v>
      </c>
      <c r="N57" s="73">
        <f t="shared" si="8"/>
        <v>168724</v>
      </c>
      <c r="O57" s="73">
        <f t="shared" si="8"/>
        <v>168724</v>
      </c>
      <c r="P57" s="73">
        <f t="shared" si="8"/>
        <v>168724</v>
      </c>
      <c r="Q57" s="73">
        <f t="shared" si="8"/>
        <v>168724</v>
      </c>
      <c r="R57" s="73">
        <f t="shared" si="8"/>
        <v>168724</v>
      </c>
      <c r="S57" s="73">
        <f t="shared" si="8"/>
        <v>168724</v>
      </c>
      <c r="T57" s="73">
        <f t="shared" si="8"/>
        <v>168724</v>
      </c>
      <c r="U57" s="75">
        <f t="shared" si="4"/>
        <v>2024687</v>
      </c>
      <c r="V57" s="171">
        <f t="shared" si="5"/>
        <v>-5</v>
      </c>
    </row>
    <row r="58" spans="1:22">
      <c r="A58" s="7" t="s">
        <v>68</v>
      </c>
      <c r="B58" s="8" t="s">
        <v>243</v>
      </c>
      <c r="C58" s="33" t="s">
        <v>190</v>
      </c>
      <c r="D58" s="74">
        <v>40690</v>
      </c>
      <c r="E58" s="74">
        <v>22280</v>
      </c>
      <c r="F58" s="74">
        <v>15902</v>
      </c>
      <c r="G58" s="74">
        <v>11081</v>
      </c>
      <c r="H58" s="74">
        <v>8379</v>
      </c>
      <c r="I58" s="145">
        <f t="shared" si="1"/>
        <v>98332</v>
      </c>
      <c r="J58" s="73">
        <f t="shared" si="2"/>
        <v>16389</v>
      </c>
      <c r="K58" s="73">
        <f t="shared" si="3"/>
        <v>8194</v>
      </c>
      <c r="L58" s="73">
        <f t="shared" si="8"/>
        <v>8194</v>
      </c>
      <c r="M58" s="73">
        <f t="shared" si="8"/>
        <v>8194</v>
      </c>
      <c r="N58" s="73">
        <f t="shared" si="8"/>
        <v>8194</v>
      </c>
      <c r="O58" s="73">
        <f t="shared" si="8"/>
        <v>8194</v>
      </c>
      <c r="P58" s="73">
        <f t="shared" si="8"/>
        <v>8194</v>
      </c>
      <c r="Q58" s="73">
        <f t="shared" si="8"/>
        <v>8194</v>
      </c>
      <c r="R58" s="73">
        <f t="shared" si="8"/>
        <v>8194</v>
      </c>
      <c r="S58" s="73">
        <f t="shared" si="8"/>
        <v>8194</v>
      </c>
      <c r="T58" s="73">
        <f t="shared" si="8"/>
        <v>8194</v>
      </c>
      <c r="U58" s="75">
        <f t="shared" si="4"/>
        <v>98329</v>
      </c>
      <c r="V58" s="171">
        <f t="shared" si="5"/>
        <v>3</v>
      </c>
    </row>
    <row r="59" spans="1:22">
      <c r="A59" s="7" t="s">
        <v>69</v>
      </c>
      <c r="B59" s="8" t="s">
        <v>244</v>
      </c>
      <c r="C59" s="33" t="s">
        <v>190</v>
      </c>
      <c r="D59" s="74">
        <v>121272</v>
      </c>
      <c r="E59" s="74">
        <v>66404</v>
      </c>
      <c r="F59" s="74">
        <v>47396</v>
      </c>
      <c r="G59" s="74">
        <v>33025</v>
      </c>
      <c r="H59" s="74">
        <v>24973</v>
      </c>
      <c r="I59" s="145">
        <f t="shared" si="1"/>
        <v>293070</v>
      </c>
      <c r="J59" s="73">
        <f t="shared" si="2"/>
        <v>48845</v>
      </c>
      <c r="K59" s="73">
        <f t="shared" si="3"/>
        <v>24423</v>
      </c>
      <c r="L59" s="73">
        <f t="shared" si="8"/>
        <v>24423</v>
      </c>
      <c r="M59" s="73">
        <f t="shared" si="8"/>
        <v>24423</v>
      </c>
      <c r="N59" s="73">
        <f t="shared" si="8"/>
        <v>24423</v>
      </c>
      <c r="O59" s="73">
        <f t="shared" si="8"/>
        <v>24423</v>
      </c>
      <c r="P59" s="73">
        <f t="shared" si="8"/>
        <v>24423</v>
      </c>
      <c r="Q59" s="73">
        <f t="shared" si="8"/>
        <v>24423</v>
      </c>
      <c r="R59" s="73">
        <f t="shared" si="8"/>
        <v>24423</v>
      </c>
      <c r="S59" s="73">
        <f t="shared" si="8"/>
        <v>24423</v>
      </c>
      <c r="T59" s="73">
        <f t="shared" si="8"/>
        <v>24423</v>
      </c>
      <c r="U59" s="75">
        <f t="shared" si="4"/>
        <v>293075</v>
      </c>
      <c r="V59" s="171">
        <f t="shared" si="5"/>
        <v>-5</v>
      </c>
    </row>
    <row r="60" spans="1:22">
      <c r="A60" s="7" t="s">
        <v>433</v>
      </c>
      <c r="B60" s="8" t="s">
        <v>432</v>
      </c>
      <c r="C60" s="28" t="s">
        <v>187</v>
      </c>
      <c r="D60" s="74">
        <v>97785</v>
      </c>
      <c r="E60" s="74">
        <v>53544</v>
      </c>
      <c r="F60" s="74">
        <v>38217</v>
      </c>
      <c r="G60" s="74">
        <v>26629</v>
      </c>
      <c r="H60" s="74">
        <v>20136</v>
      </c>
      <c r="I60" s="145">
        <f t="shared" si="1"/>
        <v>236311</v>
      </c>
      <c r="J60" s="73">
        <f t="shared" si="2"/>
        <v>39385</v>
      </c>
      <c r="K60" s="73">
        <f t="shared" si="3"/>
        <v>19693</v>
      </c>
      <c r="L60" s="73">
        <f t="shared" si="8"/>
        <v>19693</v>
      </c>
      <c r="M60" s="73">
        <f t="shared" si="8"/>
        <v>19693</v>
      </c>
      <c r="N60" s="73">
        <f t="shared" si="8"/>
        <v>19693</v>
      </c>
      <c r="O60" s="73">
        <f t="shared" si="8"/>
        <v>19693</v>
      </c>
      <c r="P60" s="73">
        <f t="shared" si="8"/>
        <v>19693</v>
      </c>
      <c r="Q60" s="73">
        <f t="shared" si="8"/>
        <v>19693</v>
      </c>
      <c r="R60" s="73">
        <f t="shared" si="8"/>
        <v>19693</v>
      </c>
      <c r="S60" s="73">
        <f t="shared" si="8"/>
        <v>19693</v>
      </c>
      <c r="T60" s="73">
        <f t="shared" si="8"/>
        <v>19693</v>
      </c>
      <c r="U60" s="75">
        <f t="shared" si="4"/>
        <v>236315</v>
      </c>
      <c r="V60" s="171">
        <f t="shared" si="5"/>
        <v>-4</v>
      </c>
    </row>
    <row r="61" spans="1:22">
      <c r="A61" s="7" t="s">
        <v>70</v>
      </c>
      <c r="B61" s="8" t="s">
        <v>245</v>
      </c>
      <c r="C61" s="34" t="s">
        <v>216</v>
      </c>
      <c r="D61" s="74">
        <v>515012</v>
      </c>
      <c r="E61" s="74">
        <v>282003</v>
      </c>
      <c r="F61" s="74">
        <v>201278</v>
      </c>
      <c r="G61" s="74">
        <v>140251</v>
      </c>
      <c r="H61" s="74">
        <v>106053</v>
      </c>
      <c r="I61" s="145">
        <f t="shared" si="1"/>
        <v>1244597</v>
      </c>
      <c r="J61" s="73">
        <f t="shared" si="2"/>
        <v>207433</v>
      </c>
      <c r="K61" s="73">
        <f t="shared" si="3"/>
        <v>103716</v>
      </c>
      <c r="L61" s="73">
        <f t="shared" si="8"/>
        <v>103716</v>
      </c>
      <c r="M61" s="73">
        <f t="shared" si="8"/>
        <v>103716</v>
      </c>
      <c r="N61" s="73">
        <f t="shared" si="8"/>
        <v>103716</v>
      </c>
      <c r="O61" s="73">
        <f t="shared" si="8"/>
        <v>103716</v>
      </c>
      <c r="P61" s="73">
        <f t="shared" si="8"/>
        <v>103716</v>
      </c>
      <c r="Q61" s="73">
        <f t="shared" si="8"/>
        <v>103716</v>
      </c>
      <c r="R61" s="73">
        <f t="shared" si="8"/>
        <v>103716</v>
      </c>
      <c r="S61" s="73">
        <f t="shared" si="8"/>
        <v>103716</v>
      </c>
      <c r="T61" s="73">
        <f t="shared" si="8"/>
        <v>103716</v>
      </c>
      <c r="U61" s="75">
        <f t="shared" si="4"/>
        <v>1244593</v>
      </c>
      <c r="V61" s="171">
        <f t="shared" si="5"/>
        <v>4</v>
      </c>
    </row>
    <row r="62" spans="1:22">
      <c r="A62" s="7" t="s">
        <v>71</v>
      </c>
      <c r="B62" s="8" t="s">
        <v>246</v>
      </c>
      <c r="C62" s="26" t="s">
        <v>181</v>
      </c>
      <c r="D62" s="74">
        <v>437102</v>
      </c>
      <c r="E62" s="74">
        <v>239341</v>
      </c>
      <c r="F62" s="74">
        <v>170828</v>
      </c>
      <c r="G62" s="74">
        <v>119034</v>
      </c>
      <c r="H62" s="74">
        <v>90009</v>
      </c>
      <c r="I62" s="145">
        <f t="shared" si="1"/>
        <v>1056314</v>
      </c>
      <c r="J62" s="73">
        <f t="shared" si="2"/>
        <v>176052</v>
      </c>
      <c r="K62" s="73">
        <f t="shared" si="3"/>
        <v>88026</v>
      </c>
      <c r="L62" s="73">
        <f t="shared" si="8"/>
        <v>88026</v>
      </c>
      <c r="M62" s="73">
        <f t="shared" si="8"/>
        <v>88026</v>
      </c>
      <c r="N62" s="73">
        <f t="shared" si="8"/>
        <v>88026</v>
      </c>
      <c r="O62" s="73">
        <f t="shared" si="8"/>
        <v>88026</v>
      </c>
      <c r="P62" s="73">
        <f t="shared" si="8"/>
        <v>88026</v>
      </c>
      <c r="Q62" s="73">
        <f t="shared" si="8"/>
        <v>88026</v>
      </c>
      <c r="R62" s="73">
        <f t="shared" si="8"/>
        <v>88026</v>
      </c>
      <c r="S62" s="73">
        <f t="shared" si="8"/>
        <v>88026</v>
      </c>
      <c r="T62" s="73">
        <f t="shared" si="8"/>
        <v>88026</v>
      </c>
      <c r="U62" s="75">
        <f t="shared" si="4"/>
        <v>1056312</v>
      </c>
      <c r="V62" s="171">
        <f t="shared" si="5"/>
        <v>2</v>
      </c>
    </row>
    <row r="63" spans="1:22">
      <c r="A63" s="7" t="s">
        <v>72</v>
      </c>
      <c r="B63" s="8" t="s">
        <v>247</v>
      </c>
      <c r="C63" s="27" t="s">
        <v>185</v>
      </c>
      <c r="D63" s="74">
        <v>108904</v>
      </c>
      <c r="E63" s="74">
        <v>59632</v>
      </c>
      <c r="F63" s="74">
        <v>42562</v>
      </c>
      <c r="G63" s="74">
        <v>29657</v>
      </c>
      <c r="H63" s="74">
        <v>22426</v>
      </c>
      <c r="I63" s="145">
        <f t="shared" si="1"/>
        <v>263181</v>
      </c>
      <c r="J63" s="73">
        <f t="shared" si="2"/>
        <v>43864</v>
      </c>
      <c r="K63" s="73">
        <f t="shared" si="3"/>
        <v>21932</v>
      </c>
      <c r="L63" s="73">
        <f t="shared" si="8"/>
        <v>21932</v>
      </c>
      <c r="M63" s="73">
        <f t="shared" si="8"/>
        <v>21932</v>
      </c>
      <c r="N63" s="73">
        <f t="shared" si="8"/>
        <v>21932</v>
      </c>
      <c r="O63" s="73">
        <f t="shared" si="8"/>
        <v>21932</v>
      </c>
      <c r="P63" s="73">
        <f t="shared" si="8"/>
        <v>21932</v>
      </c>
      <c r="Q63" s="73">
        <f t="shared" si="8"/>
        <v>21932</v>
      </c>
      <c r="R63" s="73">
        <f t="shared" si="8"/>
        <v>21932</v>
      </c>
      <c r="S63" s="73">
        <f t="shared" si="8"/>
        <v>21932</v>
      </c>
      <c r="T63" s="73">
        <f t="shared" si="8"/>
        <v>21932</v>
      </c>
      <c r="U63" s="75">
        <f t="shared" si="4"/>
        <v>263184</v>
      </c>
      <c r="V63" s="171">
        <f t="shared" si="5"/>
        <v>-3</v>
      </c>
    </row>
    <row r="64" spans="1:22">
      <c r="A64" s="7" t="s">
        <v>73</v>
      </c>
      <c r="B64" s="8" t="s">
        <v>248</v>
      </c>
      <c r="C64" s="28" t="s">
        <v>187</v>
      </c>
      <c r="D64" s="74">
        <v>421045</v>
      </c>
      <c r="E64" s="74">
        <v>230549</v>
      </c>
      <c r="F64" s="74">
        <v>164553</v>
      </c>
      <c r="G64" s="74">
        <v>114661</v>
      </c>
      <c r="H64" s="74">
        <v>86702</v>
      </c>
      <c r="I64" s="145">
        <f t="shared" si="1"/>
        <v>1017510</v>
      </c>
      <c r="J64" s="73">
        <f t="shared" si="2"/>
        <v>169585</v>
      </c>
      <c r="K64" s="73">
        <f t="shared" si="3"/>
        <v>84793</v>
      </c>
      <c r="L64" s="73">
        <f t="shared" si="8"/>
        <v>84793</v>
      </c>
      <c r="M64" s="73">
        <f t="shared" si="8"/>
        <v>84793</v>
      </c>
      <c r="N64" s="73">
        <f t="shared" si="8"/>
        <v>84793</v>
      </c>
      <c r="O64" s="73">
        <f t="shared" si="8"/>
        <v>84793</v>
      </c>
      <c r="P64" s="73">
        <f t="shared" si="8"/>
        <v>84793</v>
      </c>
      <c r="Q64" s="73">
        <f t="shared" si="8"/>
        <v>84793</v>
      </c>
      <c r="R64" s="73">
        <f t="shared" si="8"/>
        <v>84793</v>
      </c>
      <c r="S64" s="73">
        <f t="shared" si="8"/>
        <v>84793</v>
      </c>
      <c r="T64" s="73">
        <f t="shared" si="8"/>
        <v>84793</v>
      </c>
      <c r="U64" s="75">
        <f t="shared" si="4"/>
        <v>1017515</v>
      </c>
      <c r="V64" s="171">
        <f t="shared" si="5"/>
        <v>-5</v>
      </c>
    </row>
    <row r="65" spans="1:22">
      <c r="A65" s="7" t="s">
        <v>74</v>
      </c>
      <c r="B65" s="8" t="s">
        <v>249</v>
      </c>
      <c r="C65" s="33" t="s">
        <v>190</v>
      </c>
      <c r="D65" s="74">
        <v>198906</v>
      </c>
      <c r="E65" s="74">
        <v>108914</v>
      </c>
      <c r="F65" s="74">
        <v>77737</v>
      </c>
      <c r="G65" s="74">
        <v>54167</v>
      </c>
      <c r="H65" s="74">
        <v>40959</v>
      </c>
      <c r="I65" s="145">
        <f t="shared" si="1"/>
        <v>480683</v>
      </c>
      <c r="J65" s="73">
        <f t="shared" si="2"/>
        <v>80114</v>
      </c>
      <c r="K65" s="73">
        <f t="shared" si="3"/>
        <v>40057</v>
      </c>
      <c r="L65" s="73">
        <f t="shared" si="8"/>
        <v>40057</v>
      </c>
      <c r="M65" s="73">
        <f t="shared" si="8"/>
        <v>40057</v>
      </c>
      <c r="N65" s="73">
        <f t="shared" si="8"/>
        <v>40057</v>
      </c>
      <c r="O65" s="73">
        <f t="shared" si="8"/>
        <v>40057</v>
      </c>
      <c r="P65" s="73">
        <f t="shared" si="8"/>
        <v>40057</v>
      </c>
      <c r="Q65" s="73">
        <f t="shared" si="8"/>
        <v>40057</v>
      </c>
      <c r="R65" s="73">
        <f t="shared" si="8"/>
        <v>40057</v>
      </c>
      <c r="S65" s="73">
        <f t="shared" si="8"/>
        <v>40057</v>
      </c>
      <c r="T65" s="73">
        <f t="shared" si="8"/>
        <v>40057</v>
      </c>
      <c r="U65" s="75">
        <f t="shared" si="4"/>
        <v>480684</v>
      </c>
      <c r="V65" s="171">
        <f t="shared" si="5"/>
        <v>-1</v>
      </c>
    </row>
    <row r="66" spans="1:22">
      <c r="A66" s="7" t="s">
        <v>75</v>
      </c>
      <c r="B66" s="8" t="s">
        <v>250</v>
      </c>
      <c r="C66" s="27" t="s">
        <v>185</v>
      </c>
      <c r="D66" s="74">
        <v>239705</v>
      </c>
      <c r="E66" s="74">
        <v>131254</v>
      </c>
      <c r="F66" s="74">
        <v>93682</v>
      </c>
      <c r="G66" s="74">
        <v>65278</v>
      </c>
      <c r="H66" s="74">
        <v>49360</v>
      </c>
      <c r="I66" s="145">
        <f t="shared" si="1"/>
        <v>579279</v>
      </c>
      <c r="J66" s="73">
        <f t="shared" si="2"/>
        <v>96547</v>
      </c>
      <c r="K66" s="73">
        <f t="shared" si="3"/>
        <v>48273</v>
      </c>
      <c r="L66" s="73">
        <f t="shared" si="8"/>
        <v>48273</v>
      </c>
      <c r="M66" s="73">
        <f t="shared" si="8"/>
        <v>48273</v>
      </c>
      <c r="N66" s="73">
        <f t="shared" si="8"/>
        <v>48273</v>
      </c>
      <c r="O66" s="73">
        <f t="shared" si="8"/>
        <v>48273</v>
      </c>
      <c r="P66" s="73">
        <f t="shared" si="8"/>
        <v>48273</v>
      </c>
      <c r="Q66" s="73">
        <f t="shared" si="8"/>
        <v>48273</v>
      </c>
      <c r="R66" s="73">
        <f t="shared" si="8"/>
        <v>48273</v>
      </c>
      <c r="S66" s="73">
        <f t="shared" si="8"/>
        <v>48273</v>
      </c>
      <c r="T66" s="73">
        <f t="shared" si="8"/>
        <v>48273</v>
      </c>
      <c r="U66" s="75">
        <f t="shared" si="4"/>
        <v>579277</v>
      </c>
      <c r="V66" s="171">
        <f t="shared" si="5"/>
        <v>2</v>
      </c>
    </row>
    <row r="67" spans="1:22">
      <c r="A67" s="7" t="s">
        <v>76</v>
      </c>
      <c r="B67" s="8" t="s">
        <v>251</v>
      </c>
      <c r="C67" s="27" t="s">
        <v>185</v>
      </c>
      <c r="D67" s="74">
        <v>8229516</v>
      </c>
      <c r="E67" s="74">
        <v>4506186</v>
      </c>
      <c r="F67" s="74">
        <v>3216266</v>
      </c>
      <c r="G67" s="74">
        <v>2241102</v>
      </c>
      <c r="H67" s="74">
        <v>1694640</v>
      </c>
      <c r="I67" s="145">
        <f t="shared" ref="I67:I130" si="9">SUM(D67:H67)</f>
        <v>19887710</v>
      </c>
      <c r="J67" s="73">
        <f t="shared" ref="J67:J130" si="10">ROUND((I67/12)*2,0)</f>
        <v>3314618</v>
      </c>
      <c r="K67" s="73">
        <f t="shared" ref="K67:T130" si="11">ROUND(($I67/12),0)</f>
        <v>1657309</v>
      </c>
      <c r="L67" s="73">
        <f t="shared" si="11"/>
        <v>1657309</v>
      </c>
      <c r="M67" s="73">
        <f t="shared" si="11"/>
        <v>1657309</v>
      </c>
      <c r="N67" s="73">
        <f t="shared" si="11"/>
        <v>1657309</v>
      </c>
      <c r="O67" s="73">
        <f t="shared" si="11"/>
        <v>1657309</v>
      </c>
      <c r="P67" s="73">
        <f t="shared" si="11"/>
        <v>1657309</v>
      </c>
      <c r="Q67" s="73">
        <f t="shared" si="11"/>
        <v>1657309</v>
      </c>
      <c r="R67" s="73">
        <f t="shared" si="11"/>
        <v>1657309</v>
      </c>
      <c r="S67" s="73">
        <f t="shared" si="11"/>
        <v>1657309</v>
      </c>
      <c r="T67" s="73">
        <f t="shared" si="11"/>
        <v>1657309</v>
      </c>
      <c r="U67" s="75">
        <f t="shared" ref="U67:U130" si="12">SUM(J67:T67)</f>
        <v>19887708</v>
      </c>
      <c r="V67" s="171">
        <f t="shared" ref="V67:V130" si="13">I67-U67</f>
        <v>2</v>
      </c>
    </row>
    <row r="68" spans="1:22">
      <c r="A68" s="7" t="s">
        <v>77</v>
      </c>
      <c r="B68" s="8" t="s">
        <v>252</v>
      </c>
      <c r="C68" s="26" t="s">
        <v>181</v>
      </c>
      <c r="D68" s="74">
        <v>270742</v>
      </c>
      <c r="E68" s="74">
        <v>148249</v>
      </c>
      <c r="F68" s="74">
        <v>105812</v>
      </c>
      <c r="G68" s="74">
        <v>73730</v>
      </c>
      <c r="H68" s="74">
        <v>55752</v>
      </c>
      <c r="I68" s="145">
        <f t="shared" si="9"/>
        <v>654285</v>
      </c>
      <c r="J68" s="73">
        <f t="shared" si="10"/>
        <v>109048</v>
      </c>
      <c r="K68" s="73">
        <f t="shared" si="11"/>
        <v>54524</v>
      </c>
      <c r="L68" s="73">
        <f t="shared" si="11"/>
        <v>54524</v>
      </c>
      <c r="M68" s="73">
        <f t="shared" si="11"/>
        <v>54524</v>
      </c>
      <c r="N68" s="73">
        <f t="shared" si="11"/>
        <v>54524</v>
      </c>
      <c r="O68" s="73">
        <f t="shared" si="11"/>
        <v>54524</v>
      </c>
      <c r="P68" s="73">
        <f t="shared" si="11"/>
        <v>54524</v>
      </c>
      <c r="Q68" s="73">
        <f t="shared" si="11"/>
        <v>54524</v>
      </c>
      <c r="R68" s="73">
        <f t="shared" si="11"/>
        <v>54524</v>
      </c>
      <c r="S68" s="73">
        <f t="shared" si="11"/>
        <v>54524</v>
      </c>
      <c r="T68" s="73">
        <f t="shared" si="11"/>
        <v>54524</v>
      </c>
      <c r="U68" s="75">
        <f t="shared" si="12"/>
        <v>654288</v>
      </c>
      <c r="V68" s="171">
        <f t="shared" si="13"/>
        <v>-3</v>
      </c>
    </row>
    <row r="69" spans="1:22">
      <c r="A69" s="7" t="s">
        <v>78</v>
      </c>
      <c r="B69" s="8" t="s">
        <v>253</v>
      </c>
      <c r="C69" s="33" t="s">
        <v>190</v>
      </c>
      <c r="D69" s="74">
        <v>43079</v>
      </c>
      <c r="E69" s="74">
        <v>23588</v>
      </c>
      <c r="F69" s="74">
        <v>16836</v>
      </c>
      <c r="G69" s="74">
        <v>11732</v>
      </c>
      <c r="H69" s="74">
        <v>8871</v>
      </c>
      <c r="I69" s="145">
        <f t="shared" si="9"/>
        <v>104106</v>
      </c>
      <c r="J69" s="73">
        <f t="shared" si="10"/>
        <v>17351</v>
      </c>
      <c r="K69" s="73">
        <f t="shared" si="11"/>
        <v>8676</v>
      </c>
      <c r="L69" s="73">
        <f t="shared" si="11"/>
        <v>8676</v>
      </c>
      <c r="M69" s="73">
        <f t="shared" si="11"/>
        <v>8676</v>
      </c>
      <c r="N69" s="73">
        <f t="shared" si="11"/>
        <v>8676</v>
      </c>
      <c r="O69" s="73">
        <f t="shared" si="11"/>
        <v>8676</v>
      </c>
      <c r="P69" s="73">
        <f t="shared" si="11"/>
        <v>8676</v>
      </c>
      <c r="Q69" s="73">
        <f t="shared" si="11"/>
        <v>8676</v>
      </c>
      <c r="R69" s="73">
        <f t="shared" si="11"/>
        <v>8676</v>
      </c>
      <c r="S69" s="73">
        <f t="shared" si="11"/>
        <v>8676</v>
      </c>
      <c r="T69" s="73">
        <f t="shared" si="11"/>
        <v>8676</v>
      </c>
      <c r="U69" s="75">
        <f t="shared" si="12"/>
        <v>104111</v>
      </c>
      <c r="V69" s="171">
        <f t="shared" si="13"/>
        <v>-5</v>
      </c>
    </row>
    <row r="70" spans="1:22">
      <c r="A70" s="7" t="s">
        <v>79</v>
      </c>
      <c r="B70" s="8" t="s">
        <v>254</v>
      </c>
      <c r="C70" s="28" t="s">
        <v>187</v>
      </c>
      <c r="D70" s="74">
        <v>457610</v>
      </c>
      <c r="E70" s="74">
        <v>250571</v>
      </c>
      <c r="F70" s="74">
        <v>178844</v>
      </c>
      <c r="G70" s="74">
        <v>124618</v>
      </c>
      <c r="H70" s="74">
        <v>94232</v>
      </c>
      <c r="I70" s="145">
        <f t="shared" si="9"/>
        <v>1105875</v>
      </c>
      <c r="J70" s="73">
        <f t="shared" si="10"/>
        <v>184313</v>
      </c>
      <c r="K70" s="73">
        <f t="shared" si="11"/>
        <v>92156</v>
      </c>
      <c r="L70" s="73">
        <f t="shared" si="11"/>
        <v>92156</v>
      </c>
      <c r="M70" s="73">
        <f t="shared" si="11"/>
        <v>92156</v>
      </c>
      <c r="N70" s="73">
        <f t="shared" si="11"/>
        <v>92156</v>
      </c>
      <c r="O70" s="73">
        <f t="shared" si="11"/>
        <v>92156</v>
      </c>
      <c r="P70" s="73">
        <f t="shared" si="11"/>
        <v>92156</v>
      </c>
      <c r="Q70" s="73">
        <f t="shared" si="11"/>
        <v>92156</v>
      </c>
      <c r="R70" s="73">
        <f t="shared" si="11"/>
        <v>92156</v>
      </c>
      <c r="S70" s="73">
        <f t="shared" si="11"/>
        <v>92156</v>
      </c>
      <c r="T70" s="73">
        <f t="shared" si="11"/>
        <v>92156</v>
      </c>
      <c r="U70" s="75">
        <f t="shared" si="12"/>
        <v>1105873</v>
      </c>
      <c r="V70" s="171">
        <f t="shared" si="13"/>
        <v>2</v>
      </c>
    </row>
    <row r="71" spans="1:22">
      <c r="A71" s="7" t="s">
        <v>80</v>
      </c>
      <c r="B71" s="8" t="s">
        <v>255</v>
      </c>
      <c r="C71" s="26" t="s">
        <v>181</v>
      </c>
      <c r="D71" s="74">
        <v>218132</v>
      </c>
      <c r="E71" s="74">
        <v>119441</v>
      </c>
      <c r="F71" s="74">
        <v>85251</v>
      </c>
      <c r="G71" s="74">
        <v>59403</v>
      </c>
      <c r="H71" s="74">
        <v>44918</v>
      </c>
      <c r="I71" s="145">
        <f t="shared" si="9"/>
        <v>527145</v>
      </c>
      <c r="J71" s="73">
        <f t="shared" si="10"/>
        <v>87858</v>
      </c>
      <c r="K71" s="73">
        <f t="shared" si="11"/>
        <v>43929</v>
      </c>
      <c r="L71" s="73">
        <f t="shared" si="11"/>
        <v>43929</v>
      </c>
      <c r="M71" s="73">
        <f t="shared" si="11"/>
        <v>43929</v>
      </c>
      <c r="N71" s="73">
        <f t="shared" si="11"/>
        <v>43929</v>
      </c>
      <c r="O71" s="73">
        <f t="shared" si="11"/>
        <v>43929</v>
      </c>
      <c r="P71" s="73">
        <f t="shared" si="11"/>
        <v>43929</v>
      </c>
      <c r="Q71" s="73">
        <f t="shared" si="11"/>
        <v>43929</v>
      </c>
      <c r="R71" s="73">
        <f t="shared" si="11"/>
        <v>43929</v>
      </c>
      <c r="S71" s="73">
        <f t="shared" si="11"/>
        <v>43929</v>
      </c>
      <c r="T71" s="73">
        <f t="shared" si="11"/>
        <v>43929</v>
      </c>
      <c r="U71" s="75">
        <f t="shared" si="12"/>
        <v>527148</v>
      </c>
      <c r="V71" s="171">
        <f t="shared" si="13"/>
        <v>-3</v>
      </c>
    </row>
    <row r="72" spans="1:22">
      <c r="A72" s="7" t="s">
        <v>81</v>
      </c>
      <c r="B72" s="8" t="s">
        <v>256</v>
      </c>
      <c r="C72" s="29" t="s">
        <v>201</v>
      </c>
      <c r="D72" s="74">
        <v>1739978</v>
      </c>
      <c r="E72" s="74">
        <v>952749</v>
      </c>
      <c r="F72" s="74">
        <v>680020</v>
      </c>
      <c r="G72" s="74">
        <v>473839</v>
      </c>
      <c r="H72" s="74">
        <v>358300</v>
      </c>
      <c r="I72" s="145">
        <f t="shared" si="9"/>
        <v>4204886</v>
      </c>
      <c r="J72" s="73">
        <f t="shared" si="10"/>
        <v>700814</v>
      </c>
      <c r="K72" s="73">
        <f t="shared" si="11"/>
        <v>350407</v>
      </c>
      <c r="L72" s="73">
        <f t="shared" si="11"/>
        <v>350407</v>
      </c>
      <c r="M72" s="73">
        <f t="shared" si="11"/>
        <v>350407</v>
      </c>
      <c r="N72" s="73">
        <f t="shared" si="11"/>
        <v>350407</v>
      </c>
      <c r="O72" s="73">
        <f t="shared" si="11"/>
        <v>350407</v>
      </c>
      <c r="P72" s="73">
        <f t="shared" si="11"/>
        <v>350407</v>
      </c>
      <c r="Q72" s="73">
        <f t="shared" si="11"/>
        <v>350407</v>
      </c>
      <c r="R72" s="73">
        <f t="shared" si="11"/>
        <v>350407</v>
      </c>
      <c r="S72" s="73">
        <f t="shared" si="11"/>
        <v>350407</v>
      </c>
      <c r="T72" s="73">
        <f t="shared" si="11"/>
        <v>350407</v>
      </c>
      <c r="U72" s="75">
        <f t="shared" si="12"/>
        <v>4204884</v>
      </c>
      <c r="V72" s="171">
        <f t="shared" si="13"/>
        <v>2</v>
      </c>
    </row>
    <row r="73" spans="1:22">
      <c r="A73" s="7" t="s">
        <v>82</v>
      </c>
      <c r="B73" s="8" t="s">
        <v>257</v>
      </c>
      <c r="C73" s="34" t="s">
        <v>216</v>
      </c>
      <c r="D73" s="74">
        <v>171758</v>
      </c>
      <c r="E73" s="74">
        <v>94049</v>
      </c>
      <c r="F73" s="74">
        <v>67127</v>
      </c>
      <c r="G73" s="74">
        <v>46774</v>
      </c>
      <c r="H73" s="74">
        <v>35369</v>
      </c>
      <c r="I73" s="145">
        <f t="shared" si="9"/>
        <v>415077</v>
      </c>
      <c r="J73" s="73">
        <f t="shared" si="10"/>
        <v>69180</v>
      </c>
      <c r="K73" s="73">
        <f t="shared" si="11"/>
        <v>34590</v>
      </c>
      <c r="L73" s="73">
        <f t="shared" si="11"/>
        <v>34590</v>
      </c>
      <c r="M73" s="73">
        <f t="shared" si="11"/>
        <v>34590</v>
      </c>
      <c r="N73" s="73">
        <f t="shared" si="11"/>
        <v>34590</v>
      </c>
      <c r="O73" s="73">
        <f t="shared" si="11"/>
        <v>34590</v>
      </c>
      <c r="P73" s="73">
        <f t="shared" si="11"/>
        <v>34590</v>
      </c>
      <c r="Q73" s="73">
        <f t="shared" si="11"/>
        <v>34590</v>
      </c>
      <c r="R73" s="73">
        <f t="shared" si="11"/>
        <v>34590</v>
      </c>
      <c r="S73" s="73">
        <f t="shared" si="11"/>
        <v>34590</v>
      </c>
      <c r="T73" s="73">
        <f t="shared" si="11"/>
        <v>34590</v>
      </c>
      <c r="U73" s="75">
        <f t="shared" si="12"/>
        <v>415080</v>
      </c>
      <c r="V73" s="171">
        <f t="shared" si="13"/>
        <v>-3</v>
      </c>
    </row>
    <row r="74" spans="1:22">
      <c r="A74" s="7" t="s">
        <v>83</v>
      </c>
      <c r="B74" s="8" t="s">
        <v>258</v>
      </c>
      <c r="C74" s="33" t="s">
        <v>190</v>
      </c>
      <c r="D74" s="74">
        <v>106118</v>
      </c>
      <c r="E74" s="74">
        <v>58106</v>
      </c>
      <c r="F74" s="74">
        <v>41473</v>
      </c>
      <c r="G74" s="74">
        <v>28899</v>
      </c>
      <c r="H74" s="74">
        <v>21852</v>
      </c>
      <c r="I74" s="145">
        <f t="shared" si="9"/>
        <v>256448</v>
      </c>
      <c r="J74" s="73">
        <f t="shared" si="10"/>
        <v>42741</v>
      </c>
      <c r="K74" s="73">
        <f t="shared" si="11"/>
        <v>21371</v>
      </c>
      <c r="L74" s="73">
        <f t="shared" si="11"/>
        <v>21371</v>
      </c>
      <c r="M74" s="73">
        <f t="shared" si="11"/>
        <v>21371</v>
      </c>
      <c r="N74" s="73">
        <f t="shared" si="11"/>
        <v>21371</v>
      </c>
      <c r="O74" s="73">
        <f t="shared" si="11"/>
        <v>21371</v>
      </c>
      <c r="P74" s="73">
        <f t="shared" si="11"/>
        <v>21371</v>
      </c>
      <c r="Q74" s="73">
        <f t="shared" si="11"/>
        <v>21371</v>
      </c>
      <c r="R74" s="73">
        <f t="shared" si="11"/>
        <v>21371</v>
      </c>
      <c r="S74" s="73">
        <f t="shared" si="11"/>
        <v>21371</v>
      </c>
      <c r="T74" s="73">
        <f t="shared" si="11"/>
        <v>21371</v>
      </c>
      <c r="U74" s="75">
        <f t="shared" si="12"/>
        <v>256451</v>
      </c>
      <c r="V74" s="171">
        <f t="shared" si="13"/>
        <v>-3</v>
      </c>
    </row>
    <row r="75" spans="1:22">
      <c r="A75" s="7" t="s">
        <v>84</v>
      </c>
      <c r="B75" s="8" t="s">
        <v>259</v>
      </c>
      <c r="C75" s="34" t="s">
        <v>216</v>
      </c>
      <c r="D75" s="74">
        <v>196395</v>
      </c>
      <c r="E75" s="74">
        <v>107539</v>
      </c>
      <c r="F75" s="74">
        <v>76755</v>
      </c>
      <c r="G75" s="74">
        <v>53483</v>
      </c>
      <c r="H75" s="74">
        <v>40442</v>
      </c>
      <c r="I75" s="145">
        <f t="shared" si="9"/>
        <v>474614</v>
      </c>
      <c r="J75" s="73">
        <f t="shared" si="10"/>
        <v>79102</v>
      </c>
      <c r="K75" s="73">
        <f t="shared" si="11"/>
        <v>39551</v>
      </c>
      <c r="L75" s="73">
        <f t="shared" si="11"/>
        <v>39551</v>
      </c>
      <c r="M75" s="73">
        <f t="shared" si="11"/>
        <v>39551</v>
      </c>
      <c r="N75" s="73">
        <f t="shared" si="11"/>
        <v>39551</v>
      </c>
      <c r="O75" s="73">
        <f t="shared" si="11"/>
        <v>39551</v>
      </c>
      <c r="P75" s="73">
        <f t="shared" si="11"/>
        <v>39551</v>
      </c>
      <c r="Q75" s="73">
        <f t="shared" si="11"/>
        <v>39551</v>
      </c>
      <c r="R75" s="73">
        <f t="shared" si="11"/>
        <v>39551</v>
      </c>
      <c r="S75" s="73">
        <f t="shared" si="11"/>
        <v>39551</v>
      </c>
      <c r="T75" s="73">
        <f t="shared" si="11"/>
        <v>39551</v>
      </c>
      <c r="U75" s="75">
        <f t="shared" si="12"/>
        <v>474612</v>
      </c>
      <c r="V75" s="171">
        <f t="shared" si="13"/>
        <v>2</v>
      </c>
    </row>
    <row r="76" spans="1:22">
      <c r="A76" s="7" t="s">
        <v>85</v>
      </c>
      <c r="B76" s="8" t="s">
        <v>260</v>
      </c>
      <c r="C76" s="26" t="s">
        <v>181</v>
      </c>
      <c r="D76" s="74">
        <v>238286</v>
      </c>
      <c r="E76" s="74">
        <v>130477</v>
      </c>
      <c r="F76" s="74">
        <v>93127</v>
      </c>
      <c r="G76" s="74">
        <v>64892</v>
      </c>
      <c r="H76" s="74">
        <v>49068</v>
      </c>
      <c r="I76" s="145">
        <f t="shared" si="9"/>
        <v>575850</v>
      </c>
      <c r="J76" s="73">
        <f t="shared" si="10"/>
        <v>95975</v>
      </c>
      <c r="K76" s="73">
        <f t="shared" si="11"/>
        <v>47988</v>
      </c>
      <c r="L76" s="73">
        <f t="shared" si="11"/>
        <v>47988</v>
      </c>
      <c r="M76" s="73">
        <f t="shared" si="11"/>
        <v>47988</v>
      </c>
      <c r="N76" s="73">
        <f t="shared" si="11"/>
        <v>47988</v>
      </c>
      <c r="O76" s="73">
        <f t="shared" si="11"/>
        <v>47988</v>
      </c>
      <c r="P76" s="73">
        <f t="shared" si="11"/>
        <v>47988</v>
      </c>
      <c r="Q76" s="73">
        <f t="shared" si="11"/>
        <v>47988</v>
      </c>
      <c r="R76" s="73">
        <f t="shared" si="11"/>
        <v>47988</v>
      </c>
      <c r="S76" s="73">
        <f t="shared" si="11"/>
        <v>47988</v>
      </c>
      <c r="T76" s="73">
        <f t="shared" si="11"/>
        <v>47988</v>
      </c>
      <c r="U76" s="75">
        <f t="shared" si="12"/>
        <v>575855</v>
      </c>
      <c r="V76" s="171">
        <f t="shared" si="13"/>
        <v>-5</v>
      </c>
    </row>
    <row r="77" spans="1:22">
      <c r="A77" s="7" t="s">
        <v>86</v>
      </c>
      <c r="B77" s="8" t="s">
        <v>261</v>
      </c>
      <c r="C77" s="27" t="s">
        <v>185</v>
      </c>
      <c r="D77" s="74">
        <v>88535</v>
      </c>
      <c r="E77" s="74">
        <v>48479</v>
      </c>
      <c r="F77" s="74">
        <v>34602</v>
      </c>
      <c r="G77" s="74">
        <v>24110</v>
      </c>
      <c r="H77" s="74">
        <v>18231</v>
      </c>
      <c r="I77" s="145">
        <f t="shared" si="9"/>
        <v>213957</v>
      </c>
      <c r="J77" s="73">
        <f t="shared" si="10"/>
        <v>35660</v>
      </c>
      <c r="K77" s="73">
        <f t="shared" si="11"/>
        <v>17830</v>
      </c>
      <c r="L77" s="73">
        <f t="shared" si="11"/>
        <v>17830</v>
      </c>
      <c r="M77" s="73">
        <f t="shared" si="11"/>
        <v>17830</v>
      </c>
      <c r="N77" s="73">
        <f t="shared" si="11"/>
        <v>17830</v>
      </c>
      <c r="O77" s="73">
        <f t="shared" si="11"/>
        <v>17830</v>
      </c>
      <c r="P77" s="73">
        <f t="shared" si="11"/>
        <v>17830</v>
      </c>
      <c r="Q77" s="73">
        <f t="shared" si="11"/>
        <v>17830</v>
      </c>
      <c r="R77" s="73">
        <f t="shared" si="11"/>
        <v>17830</v>
      </c>
      <c r="S77" s="73">
        <f t="shared" si="11"/>
        <v>17830</v>
      </c>
      <c r="T77" s="73">
        <f t="shared" si="11"/>
        <v>17830</v>
      </c>
      <c r="U77" s="75">
        <f t="shared" si="12"/>
        <v>213960</v>
      </c>
      <c r="V77" s="171">
        <f t="shared" si="13"/>
        <v>-3</v>
      </c>
    </row>
    <row r="78" spans="1:22">
      <c r="A78" s="24" t="s">
        <v>87</v>
      </c>
      <c r="B78" s="8" t="s">
        <v>262</v>
      </c>
      <c r="C78" s="32" t="s">
        <v>183</v>
      </c>
      <c r="D78" s="74">
        <v>192368</v>
      </c>
      <c r="E78" s="74">
        <v>105334</v>
      </c>
      <c r="F78" s="74">
        <v>75181</v>
      </c>
      <c r="G78" s="74">
        <v>52387</v>
      </c>
      <c r="H78" s="74">
        <v>39613</v>
      </c>
      <c r="I78" s="145">
        <f t="shared" si="9"/>
        <v>464883</v>
      </c>
      <c r="J78" s="73">
        <f t="shared" si="10"/>
        <v>77481</v>
      </c>
      <c r="K78" s="73">
        <f t="shared" si="11"/>
        <v>38740</v>
      </c>
      <c r="L78" s="73">
        <f t="shared" si="11"/>
        <v>38740</v>
      </c>
      <c r="M78" s="73">
        <f t="shared" si="11"/>
        <v>38740</v>
      </c>
      <c r="N78" s="73">
        <f t="shared" si="11"/>
        <v>38740</v>
      </c>
      <c r="O78" s="73">
        <f t="shared" si="11"/>
        <v>38740</v>
      </c>
      <c r="P78" s="73">
        <f t="shared" si="11"/>
        <v>38740</v>
      </c>
      <c r="Q78" s="73">
        <f t="shared" si="11"/>
        <v>38740</v>
      </c>
      <c r="R78" s="73">
        <f t="shared" si="11"/>
        <v>38740</v>
      </c>
      <c r="S78" s="73">
        <f t="shared" si="11"/>
        <v>38740</v>
      </c>
      <c r="T78" s="73">
        <f t="shared" si="11"/>
        <v>38740</v>
      </c>
      <c r="U78" s="75">
        <f t="shared" si="12"/>
        <v>464881</v>
      </c>
      <c r="V78" s="171">
        <f t="shared" si="13"/>
        <v>2</v>
      </c>
    </row>
    <row r="79" spans="1:22">
      <c r="A79" s="7" t="s">
        <v>88</v>
      </c>
      <c r="B79" s="8" t="s">
        <v>263</v>
      </c>
      <c r="C79" s="26" t="s">
        <v>181</v>
      </c>
      <c r="D79" s="74">
        <v>313330</v>
      </c>
      <c r="E79" s="74">
        <v>171568</v>
      </c>
      <c r="F79" s="74">
        <v>122456</v>
      </c>
      <c r="G79" s="74">
        <v>85328</v>
      </c>
      <c r="H79" s="74">
        <v>64522</v>
      </c>
      <c r="I79" s="145">
        <f t="shared" si="9"/>
        <v>757204</v>
      </c>
      <c r="J79" s="73">
        <f t="shared" si="10"/>
        <v>126201</v>
      </c>
      <c r="K79" s="73">
        <f t="shared" si="11"/>
        <v>63100</v>
      </c>
      <c r="L79" s="73">
        <f t="shared" si="11"/>
        <v>63100</v>
      </c>
      <c r="M79" s="73">
        <f t="shared" si="11"/>
        <v>63100</v>
      </c>
      <c r="N79" s="73">
        <f t="shared" si="11"/>
        <v>63100</v>
      </c>
      <c r="O79" s="73">
        <f t="shared" si="11"/>
        <v>63100</v>
      </c>
      <c r="P79" s="73">
        <f t="shared" si="11"/>
        <v>63100</v>
      </c>
      <c r="Q79" s="73">
        <f t="shared" si="11"/>
        <v>63100</v>
      </c>
      <c r="R79" s="73">
        <f t="shared" si="11"/>
        <v>63100</v>
      </c>
      <c r="S79" s="73">
        <f t="shared" si="11"/>
        <v>63100</v>
      </c>
      <c r="T79" s="73">
        <f t="shared" si="11"/>
        <v>63100</v>
      </c>
      <c r="U79" s="75">
        <f t="shared" si="12"/>
        <v>757201</v>
      </c>
      <c r="V79" s="171">
        <f t="shared" si="13"/>
        <v>3</v>
      </c>
    </row>
    <row r="80" spans="1:22">
      <c r="A80" s="7" t="s">
        <v>89</v>
      </c>
      <c r="B80" s="8" t="s">
        <v>264</v>
      </c>
      <c r="C80" s="33" t="s">
        <v>190</v>
      </c>
      <c r="D80" s="74">
        <v>121760</v>
      </c>
      <c r="E80" s="74">
        <v>66672</v>
      </c>
      <c r="F80" s="74">
        <v>47586</v>
      </c>
      <c r="G80" s="74">
        <v>33158</v>
      </c>
      <c r="H80" s="74">
        <v>25073</v>
      </c>
      <c r="I80" s="145">
        <f t="shared" si="9"/>
        <v>294249</v>
      </c>
      <c r="J80" s="73">
        <f t="shared" si="10"/>
        <v>49042</v>
      </c>
      <c r="K80" s="73">
        <f t="shared" si="11"/>
        <v>24521</v>
      </c>
      <c r="L80" s="73">
        <f t="shared" si="11"/>
        <v>24521</v>
      </c>
      <c r="M80" s="73">
        <f t="shared" si="11"/>
        <v>24521</v>
      </c>
      <c r="N80" s="73">
        <f t="shared" si="11"/>
        <v>24521</v>
      </c>
      <c r="O80" s="73">
        <f t="shared" si="11"/>
        <v>24521</v>
      </c>
      <c r="P80" s="73">
        <f t="shared" si="11"/>
        <v>24521</v>
      </c>
      <c r="Q80" s="73">
        <f t="shared" si="11"/>
        <v>24521</v>
      </c>
      <c r="R80" s="73">
        <f t="shared" si="11"/>
        <v>24521</v>
      </c>
      <c r="S80" s="73">
        <f t="shared" si="11"/>
        <v>24521</v>
      </c>
      <c r="T80" s="73">
        <f t="shared" si="11"/>
        <v>24521</v>
      </c>
      <c r="U80" s="75">
        <f t="shared" si="12"/>
        <v>294252</v>
      </c>
      <c r="V80" s="171">
        <f t="shared" si="13"/>
        <v>-3</v>
      </c>
    </row>
    <row r="81" spans="1:22">
      <c r="A81" s="7" t="s">
        <v>90</v>
      </c>
      <c r="B81" s="8" t="s">
        <v>265</v>
      </c>
      <c r="C81" s="27" t="s">
        <v>185</v>
      </c>
      <c r="D81" s="74">
        <v>246376</v>
      </c>
      <c r="E81" s="74">
        <v>134907</v>
      </c>
      <c r="F81" s="74">
        <v>96289</v>
      </c>
      <c r="G81" s="74">
        <v>67094</v>
      </c>
      <c r="H81" s="74">
        <v>50734</v>
      </c>
      <c r="I81" s="145">
        <f t="shared" si="9"/>
        <v>595400</v>
      </c>
      <c r="J81" s="73">
        <f t="shared" si="10"/>
        <v>99233</v>
      </c>
      <c r="K81" s="73">
        <f t="shared" si="11"/>
        <v>49617</v>
      </c>
      <c r="L81" s="73">
        <f t="shared" si="11"/>
        <v>49617</v>
      </c>
      <c r="M81" s="73">
        <f t="shared" si="11"/>
        <v>49617</v>
      </c>
      <c r="N81" s="73">
        <f t="shared" si="11"/>
        <v>49617</v>
      </c>
      <c r="O81" s="73">
        <f t="shared" si="11"/>
        <v>49617</v>
      </c>
      <c r="P81" s="73">
        <f t="shared" si="11"/>
        <v>49617</v>
      </c>
      <c r="Q81" s="73">
        <f t="shared" si="11"/>
        <v>49617</v>
      </c>
      <c r="R81" s="73">
        <f t="shared" si="11"/>
        <v>49617</v>
      </c>
      <c r="S81" s="73">
        <f t="shared" si="11"/>
        <v>49617</v>
      </c>
      <c r="T81" s="73">
        <f t="shared" si="11"/>
        <v>49617</v>
      </c>
      <c r="U81" s="75">
        <f t="shared" si="12"/>
        <v>595403</v>
      </c>
      <c r="V81" s="171">
        <f t="shared" si="13"/>
        <v>-3</v>
      </c>
    </row>
    <row r="82" spans="1:22">
      <c r="A82" s="7" t="s">
        <v>91</v>
      </c>
      <c r="B82" s="8" t="s">
        <v>266</v>
      </c>
      <c r="C82" s="27" t="s">
        <v>185</v>
      </c>
      <c r="D82" s="74">
        <v>704949</v>
      </c>
      <c r="E82" s="74">
        <v>386005</v>
      </c>
      <c r="F82" s="74">
        <v>275509</v>
      </c>
      <c r="G82" s="74">
        <v>191975</v>
      </c>
      <c r="H82" s="74">
        <v>145165</v>
      </c>
      <c r="I82" s="145">
        <f t="shared" si="9"/>
        <v>1703603</v>
      </c>
      <c r="J82" s="73">
        <f t="shared" si="10"/>
        <v>283934</v>
      </c>
      <c r="K82" s="73">
        <f t="shared" si="11"/>
        <v>141967</v>
      </c>
      <c r="L82" s="73">
        <f t="shared" si="11"/>
        <v>141967</v>
      </c>
      <c r="M82" s="73">
        <f t="shared" si="11"/>
        <v>141967</v>
      </c>
      <c r="N82" s="73">
        <f t="shared" si="11"/>
        <v>141967</v>
      </c>
      <c r="O82" s="73">
        <f t="shared" si="11"/>
        <v>141967</v>
      </c>
      <c r="P82" s="73">
        <f t="shared" si="11"/>
        <v>141967</v>
      </c>
      <c r="Q82" s="73">
        <f t="shared" si="11"/>
        <v>141967</v>
      </c>
      <c r="R82" s="73">
        <f t="shared" si="11"/>
        <v>141967</v>
      </c>
      <c r="S82" s="73">
        <f t="shared" si="11"/>
        <v>141967</v>
      </c>
      <c r="T82" s="73">
        <f t="shared" si="11"/>
        <v>141967</v>
      </c>
      <c r="U82" s="75">
        <f t="shared" si="12"/>
        <v>1703604</v>
      </c>
      <c r="V82" s="171">
        <f t="shared" si="13"/>
        <v>-1</v>
      </c>
    </row>
    <row r="83" spans="1:22">
      <c r="A83" s="7" t="s">
        <v>92</v>
      </c>
      <c r="B83" s="8" t="s">
        <v>267</v>
      </c>
      <c r="C83" s="29" t="s">
        <v>201</v>
      </c>
      <c r="D83" s="74">
        <v>282183</v>
      </c>
      <c r="E83" s="74">
        <v>154513</v>
      </c>
      <c r="F83" s="74">
        <v>110283</v>
      </c>
      <c r="G83" s="74">
        <v>76846</v>
      </c>
      <c r="H83" s="74">
        <v>58108</v>
      </c>
      <c r="I83" s="145">
        <f t="shared" si="9"/>
        <v>681933</v>
      </c>
      <c r="J83" s="73">
        <f t="shared" si="10"/>
        <v>113656</v>
      </c>
      <c r="K83" s="73">
        <f t="shared" si="11"/>
        <v>56828</v>
      </c>
      <c r="L83" s="73">
        <f t="shared" si="11"/>
        <v>56828</v>
      </c>
      <c r="M83" s="73">
        <f t="shared" si="11"/>
        <v>56828</v>
      </c>
      <c r="N83" s="73">
        <f t="shared" si="11"/>
        <v>56828</v>
      </c>
      <c r="O83" s="73">
        <f t="shared" si="11"/>
        <v>56828</v>
      </c>
      <c r="P83" s="73">
        <f t="shared" si="11"/>
        <v>56828</v>
      </c>
      <c r="Q83" s="73">
        <f t="shared" si="11"/>
        <v>56828</v>
      </c>
      <c r="R83" s="73">
        <f t="shared" si="11"/>
        <v>56828</v>
      </c>
      <c r="S83" s="73">
        <f t="shared" si="11"/>
        <v>56828</v>
      </c>
      <c r="T83" s="73">
        <f t="shared" si="11"/>
        <v>56828</v>
      </c>
      <c r="U83" s="75">
        <f t="shared" si="12"/>
        <v>681936</v>
      </c>
      <c r="V83" s="171">
        <f t="shared" si="13"/>
        <v>-3</v>
      </c>
    </row>
    <row r="84" spans="1:22">
      <c r="A84" s="7" t="s">
        <v>93</v>
      </c>
      <c r="B84" s="8" t="s">
        <v>268</v>
      </c>
      <c r="C84" s="34" t="s">
        <v>216</v>
      </c>
      <c r="D84" s="74">
        <v>429584</v>
      </c>
      <c r="E84" s="74">
        <v>235224</v>
      </c>
      <c r="F84" s="74">
        <v>167890</v>
      </c>
      <c r="G84" s="74">
        <v>116989</v>
      </c>
      <c r="H84" s="74">
        <v>88460</v>
      </c>
      <c r="I84" s="145">
        <f t="shared" si="9"/>
        <v>1038147</v>
      </c>
      <c r="J84" s="73">
        <f t="shared" si="10"/>
        <v>173025</v>
      </c>
      <c r="K84" s="73">
        <f t="shared" si="11"/>
        <v>86512</v>
      </c>
      <c r="L84" s="73">
        <f t="shared" si="11"/>
        <v>86512</v>
      </c>
      <c r="M84" s="73">
        <f t="shared" si="11"/>
        <v>86512</v>
      </c>
      <c r="N84" s="73">
        <f t="shared" si="11"/>
        <v>86512</v>
      </c>
      <c r="O84" s="73">
        <f t="shared" si="11"/>
        <v>86512</v>
      </c>
      <c r="P84" s="73">
        <f t="shared" si="11"/>
        <v>86512</v>
      </c>
      <c r="Q84" s="73">
        <f t="shared" si="11"/>
        <v>86512</v>
      </c>
      <c r="R84" s="73">
        <f t="shared" si="11"/>
        <v>86512</v>
      </c>
      <c r="S84" s="73">
        <f t="shared" si="11"/>
        <v>86512</v>
      </c>
      <c r="T84" s="73">
        <f t="shared" si="11"/>
        <v>86512</v>
      </c>
      <c r="U84" s="75">
        <f t="shared" si="12"/>
        <v>1038145</v>
      </c>
      <c r="V84" s="171">
        <f t="shared" si="13"/>
        <v>2</v>
      </c>
    </row>
    <row r="85" spans="1:22">
      <c r="A85" s="7" t="s">
        <v>94</v>
      </c>
      <c r="B85" s="8" t="s">
        <v>269</v>
      </c>
      <c r="C85" s="32" t="s">
        <v>183</v>
      </c>
      <c r="D85" s="74">
        <v>102756</v>
      </c>
      <c r="E85" s="74">
        <v>56265</v>
      </c>
      <c r="F85" s="74">
        <v>40159</v>
      </c>
      <c r="G85" s="74">
        <v>27983</v>
      </c>
      <c r="H85" s="74">
        <v>21160</v>
      </c>
      <c r="I85" s="145">
        <f t="shared" si="9"/>
        <v>248323</v>
      </c>
      <c r="J85" s="73">
        <f t="shared" si="10"/>
        <v>41387</v>
      </c>
      <c r="K85" s="73">
        <f t="shared" si="11"/>
        <v>20694</v>
      </c>
      <c r="L85" s="73">
        <f t="shared" si="11"/>
        <v>20694</v>
      </c>
      <c r="M85" s="73">
        <f t="shared" si="11"/>
        <v>20694</v>
      </c>
      <c r="N85" s="73">
        <f t="shared" si="11"/>
        <v>20694</v>
      </c>
      <c r="O85" s="73">
        <f t="shared" si="11"/>
        <v>20694</v>
      </c>
      <c r="P85" s="73">
        <f t="shared" si="11"/>
        <v>20694</v>
      </c>
      <c r="Q85" s="73">
        <f t="shared" si="11"/>
        <v>20694</v>
      </c>
      <c r="R85" s="73">
        <f t="shared" si="11"/>
        <v>20694</v>
      </c>
      <c r="S85" s="73">
        <f t="shared" si="11"/>
        <v>20694</v>
      </c>
      <c r="T85" s="73">
        <f t="shared" si="11"/>
        <v>20694</v>
      </c>
      <c r="U85" s="75">
        <f t="shared" si="12"/>
        <v>248327</v>
      </c>
      <c r="V85" s="171">
        <f t="shared" si="13"/>
        <v>-4</v>
      </c>
    </row>
    <row r="86" spans="1:22">
      <c r="A86" s="7" t="s">
        <v>95</v>
      </c>
      <c r="B86" s="8" t="s">
        <v>270</v>
      </c>
      <c r="C86" s="28" t="s">
        <v>187</v>
      </c>
      <c r="D86" s="74">
        <v>250440</v>
      </c>
      <c r="E86" s="74">
        <v>137132</v>
      </c>
      <c r="F86" s="74">
        <v>97877</v>
      </c>
      <c r="G86" s="74">
        <v>68202</v>
      </c>
      <c r="H86" s="74">
        <v>51571</v>
      </c>
      <c r="I86" s="145">
        <f t="shared" si="9"/>
        <v>605222</v>
      </c>
      <c r="J86" s="73">
        <f t="shared" si="10"/>
        <v>100870</v>
      </c>
      <c r="K86" s="73">
        <f t="shared" si="11"/>
        <v>50435</v>
      </c>
      <c r="L86" s="73">
        <f t="shared" si="11"/>
        <v>50435</v>
      </c>
      <c r="M86" s="73">
        <f t="shared" si="11"/>
        <v>50435</v>
      </c>
      <c r="N86" s="73">
        <f t="shared" si="11"/>
        <v>50435</v>
      </c>
      <c r="O86" s="73">
        <f t="shared" si="11"/>
        <v>50435</v>
      </c>
      <c r="P86" s="73">
        <f t="shared" si="11"/>
        <v>50435</v>
      </c>
      <c r="Q86" s="73">
        <f t="shared" si="11"/>
        <v>50435</v>
      </c>
      <c r="R86" s="73">
        <f t="shared" si="11"/>
        <v>50435</v>
      </c>
      <c r="S86" s="73">
        <f t="shared" si="11"/>
        <v>50435</v>
      </c>
      <c r="T86" s="73">
        <f t="shared" si="11"/>
        <v>50435</v>
      </c>
      <c r="U86" s="75">
        <f t="shared" si="12"/>
        <v>605220</v>
      </c>
      <c r="V86" s="171">
        <f t="shared" si="13"/>
        <v>2</v>
      </c>
    </row>
    <row r="87" spans="1:22">
      <c r="A87" s="7" t="s">
        <v>96</v>
      </c>
      <c r="B87" s="8" t="s">
        <v>271</v>
      </c>
      <c r="C87" s="34" t="s">
        <v>216</v>
      </c>
      <c r="D87" s="74">
        <v>306208</v>
      </c>
      <c r="E87" s="74">
        <v>167668</v>
      </c>
      <c r="F87" s="74">
        <v>119672</v>
      </c>
      <c r="G87" s="74">
        <v>83388</v>
      </c>
      <c r="H87" s="74">
        <v>63056</v>
      </c>
      <c r="I87" s="145">
        <f t="shared" si="9"/>
        <v>739992</v>
      </c>
      <c r="J87" s="73">
        <f t="shared" si="10"/>
        <v>123332</v>
      </c>
      <c r="K87" s="73">
        <f t="shared" si="11"/>
        <v>61666</v>
      </c>
      <c r="L87" s="73">
        <f t="shared" si="11"/>
        <v>61666</v>
      </c>
      <c r="M87" s="73">
        <f t="shared" si="11"/>
        <v>61666</v>
      </c>
      <c r="N87" s="73">
        <f t="shared" si="11"/>
        <v>61666</v>
      </c>
      <c r="O87" s="73">
        <f t="shared" si="11"/>
        <v>61666</v>
      </c>
      <c r="P87" s="73">
        <f t="shared" si="11"/>
        <v>61666</v>
      </c>
      <c r="Q87" s="73">
        <f t="shared" si="11"/>
        <v>61666</v>
      </c>
      <c r="R87" s="73">
        <f t="shared" si="11"/>
        <v>61666</v>
      </c>
      <c r="S87" s="73">
        <f t="shared" si="11"/>
        <v>61666</v>
      </c>
      <c r="T87" s="73">
        <f t="shared" si="11"/>
        <v>61666</v>
      </c>
      <c r="U87" s="75">
        <f t="shared" si="12"/>
        <v>739992</v>
      </c>
      <c r="V87" s="171">
        <f t="shared" si="13"/>
        <v>0</v>
      </c>
    </row>
    <row r="88" spans="1:22">
      <c r="A88" s="7" t="s">
        <v>97</v>
      </c>
      <c r="B88" s="8" t="s">
        <v>272</v>
      </c>
      <c r="C88" s="28" t="s">
        <v>187</v>
      </c>
      <c r="D88" s="74">
        <v>122866</v>
      </c>
      <c r="E88" s="74">
        <v>67277</v>
      </c>
      <c r="F88" s="74">
        <v>48019</v>
      </c>
      <c r="G88" s="74">
        <v>33459</v>
      </c>
      <c r="H88" s="74">
        <v>25301</v>
      </c>
      <c r="I88" s="145">
        <f t="shared" si="9"/>
        <v>296922</v>
      </c>
      <c r="J88" s="73">
        <f t="shared" si="10"/>
        <v>49487</v>
      </c>
      <c r="K88" s="73">
        <f t="shared" si="11"/>
        <v>24744</v>
      </c>
      <c r="L88" s="73">
        <f t="shared" si="11"/>
        <v>24744</v>
      </c>
      <c r="M88" s="73">
        <f t="shared" si="11"/>
        <v>24744</v>
      </c>
      <c r="N88" s="73">
        <f t="shared" ref="L88:T103" si="14">ROUND(($I88/12),0)</f>
        <v>24744</v>
      </c>
      <c r="O88" s="73">
        <f t="shared" si="14"/>
        <v>24744</v>
      </c>
      <c r="P88" s="73">
        <f t="shared" si="14"/>
        <v>24744</v>
      </c>
      <c r="Q88" s="73">
        <f t="shared" si="14"/>
        <v>24744</v>
      </c>
      <c r="R88" s="73">
        <f t="shared" si="14"/>
        <v>24744</v>
      </c>
      <c r="S88" s="73">
        <f t="shared" si="14"/>
        <v>24744</v>
      </c>
      <c r="T88" s="73">
        <f t="shared" si="14"/>
        <v>24744</v>
      </c>
      <c r="U88" s="75">
        <f t="shared" si="12"/>
        <v>296927</v>
      </c>
      <c r="V88" s="171">
        <f t="shared" si="13"/>
        <v>-5</v>
      </c>
    </row>
    <row r="89" spans="1:22">
      <c r="A89" s="7" t="s">
        <v>98</v>
      </c>
      <c r="B89" s="8" t="s">
        <v>273</v>
      </c>
      <c r="C89" s="28" t="s">
        <v>187</v>
      </c>
      <c r="D89" s="74">
        <v>200702</v>
      </c>
      <c r="E89" s="74">
        <v>109897</v>
      </c>
      <c r="F89" s="74">
        <v>78439</v>
      </c>
      <c r="G89" s="74">
        <v>54656</v>
      </c>
      <c r="H89" s="74">
        <v>41329</v>
      </c>
      <c r="I89" s="145">
        <f t="shared" si="9"/>
        <v>485023</v>
      </c>
      <c r="J89" s="73">
        <f t="shared" si="10"/>
        <v>80837</v>
      </c>
      <c r="K89" s="73">
        <f t="shared" si="11"/>
        <v>40419</v>
      </c>
      <c r="L89" s="73">
        <f t="shared" si="14"/>
        <v>40419</v>
      </c>
      <c r="M89" s="73">
        <f t="shared" si="14"/>
        <v>40419</v>
      </c>
      <c r="N89" s="73">
        <f t="shared" si="14"/>
        <v>40419</v>
      </c>
      <c r="O89" s="73">
        <f t="shared" si="14"/>
        <v>40419</v>
      </c>
      <c r="P89" s="73">
        <f t="shared" si="14"/>
        <v>40419</v>
      </c>
      <c r="Q89" s="73">
        <f t="shared" si="14"/>
        <v>40419</v>
      </c>
      <c r="R89" s="73">
        <f t="shared" si="14"/>
        <v>40419</v>
      </c>
      <c r="S89" s="73">
        <f t="shared" si="14"/>
        <v>40419</v>
      </c>
      <c r="T89" s="73">
        <f t="shared" si="14"/>
        <v>40419</v>
      </c>
      <c r="U89" s="75">
        <f t="shared" si="12"/>
        <v>485027</v>
      </c>
      <c r="V89" s="171">
        <f t="shared" si="13"/>
        <v>-4</v>
      </c>
    </row>
    <row r="90" spans="1:22">
      <c r="A90" s="7" t="s">
        <v>99</v>
      </c>
      <c r="B90" s="8" t="s">
        <v>274</v>
      </c>
      <c r="C90" s="29" t="s">
        <v>201</v>
      </c>
      <c r="D90" s="74">
        <v>143729</v>
      </c>
      <c r="E90" s="74">
        <v>78701</v>
      </c>
      <c r="F90" s="74">
        <v>56172</v>
      </c>
      <c r="G90" s="74">
        <v>39141</v>
      </c>
      <c r="H90" s="74">
        <v>29597</v>
      </c>
      <c r="I90" s="145">
        <f t="shared" si="9"/>
        <v>347340</v>
      </c>
      <c r="J90" s="73">
        <f t="shared" si="10"/>
        <v>57890</v>
      </c>
      <c r="K90" s="73">
        <f t="shared" si="11"/>
        <v>28945</v>
      </c>
      <c r="L90" s="73">
        <f t="shared" si="14"/>
        <v>28945</v>
      </c>
      <c r="M90" s="73">
        <f t="shared" si="14"/>
        <v>28945</v>
      </c>
      <c r="N90" s="73">
        <f t="shared" si="14"/>
        <v>28945</v>
      </c>
      <c r="O90" s="73">
        <f t="shared" si="14"/>
        <v>28945</v>
      </c>
      <c r="P90" s="73">
        <f t="shared" si="14"/>
        <v>28945</v>
      </c>
      <c r="Q90" s="73">
        <f t="shared" si="14"/>
        <v>28945</v>
      </c>
      <c r="R90" s="73">
        <f t="shared" si="14"/>
        <v>28945</v>
      </c>
      <c r="S90" s="73">
        <f t="shared" si="14"/>
        <v>28945</v>
      </c>
      <c r="T90" s="73">
        <f t="shared" si="14"/>
        <v>28945</v>
      </c>
      <c r="U90" s="75">
        <f t="shared" si="12"/>
        <v>347340</v>
      </c>
      <c r="V90" s="171">
        <f t="shared" si="13"/>
        <v>0</v>
      </c>
    </row>
    <row r="91" spans="1:22">
      <c r="A91" s="7" t="s">
        <v>100</v>
      </c>
      <c r="B91" s="8" t="s">
        <v>275</v>
      </c>
      <c r="C91" s="26" t="s">
        <v>181</v>
      </c>
      <c r="D91" s="74">
        <v>188040</v>
      </c>
      <c r="E91" s="74">
        <v>102964</v>
      </c>
      <c r="F91" s="74">
        <v>73490</v>
      </c>
      <c r="G91" s="74">
        <v>51208</v>
      </c>
      <c r="H91" s="74">
        <v>38722</v>
      </c>
      <c r="I91" s="145">
        <f t="shared" si="9"/>
        <v>454424</v>
      </c>
      <c r="J91" s="73">
        <f t="shared" si="10"/>
        <v>75737</v>
      </c>
      <c r="K91" s="73">
        <f t="shared" si="11"/>
        <v>37869</v>
      </c>
      <c r="L91" s="73">
        <f t="shared" si="14"/>
        <v>37869</v>
      </c>
      <c r="M91" s="73">
        <f t="shared" si="14"/>
        <v>37869</v>
      </c>
      <c r="N91" s="73">
        <f t="shared" si="14"/>
        <v>37869</v>
      </c>
      <c r="O91" s="73">
        <f t="shared" si="14"/>
        <v>37869</v>
      </c>
      <c r="P91" s="73">
        <f t="shared" si="14"/>
        <v>37869</v>
      </c>
      <c r="Q91" s="73">
        <f t="shared" si="14"/>
        <v>37869</v>
      </c>
      <c r="R91" s="73">
        <f t="shared" si="14"/>
        <v>37869</v>
      </c>
      <c r="S91" s="73">
        <f t="shared" si="14"/>
        <v>37869</v>
      </c>
      <c r="T91" s="73">
        <f t="shared" si="14"/>
        <v>37869</v>
      </c>
      <c r="U91" s="75">
        <f t="shared" si="12"/>
        <v>454427</v>
      </c>
      <c r="V91" s="171">
        <f t="shared" si="13"/>
        <v>-3</v>
      </c>
    </row>
    <row r="92" spans="1:22">
      <c r="A92" s="7" t="s">
        <v>101</v>
      </c>
      <c r="B92" s="8" t="s">
        <v>276</v>
      </c>
      <c r="C92" s="33" t="s">
        <v>190</v>
      </c>
      <c r="D92" s="74">
        <v>79089</v>
      </c>
      <c r="E92" s="74">
        <v>43306</v>
      </c>
      <c r="F92" s="74">
        <v>30910</v>
      </c>
      <c r="G92" s="74">
        <v>21538</v>
      </c>
      <c r="H92" s="74">
        <v>16286</v>
      </c>
      <c r="I92" s="145">
        <f t="shared" si="9"/>
        <v>191129</v>
      </c>
      <c r="J92" s="73">
        <f t="shared" si="10"/>
        <v>31855</v>
      </c>
      <c r="K92" s="73">
        <f t="shared" si="11"/>
        <v>15927</v>
      </c>
      <c r="L92" s="73">
        <f t="shared" si="14"/>
        <v>15927</v>
      </c>
      <c r="M92" s="73">
        <f t="shared" si="14"/>
        <v>15927</v>
      </c>
      <c r="N92" s="73">
        <f t="shared" si="14"/>
        <v>15927</v>
      </c>
      <c r="O92" s="73">
        <f t="shared" si="14"/>
        <v>15927</v>
      </c>
      <c r="P92" s="73">
        <f t="shared" si="14"/>
        <v>15927</v>
      </c>
      <c r="Q92" s="73">
        <f t="shared" si="14"/>
        <v>15927</v>
      </c>
      <c r="R92" s="73">
        <f t="shared" si="14"/>
        <v>15927</v>
      </c>
      <c r="S92" s="73">
        <f t="shared" si="14"/>
        <v>15927</v>
      </c>
      <c r="T92" s="73">
        <f t="shared" si="14"/>
        <v>15927</v>
      </c>
      <c r="U92" s="75">
        <f t="shared" si="12"/>
        <v>191125</v>
      </c>
      <c r="V92" s="171">
        <f t="shared" si="13"/>
        <v>4</v>
      </c>
    </row>
    <row r="93" spans="1:22" s="23" customFormat="1" ht="15.75">
      <c r="A93" s="7" t="s">
        <v>102</v>
      </c>
      <c r="B93" s="8" t="s">
        <v>277</v>
      </c>
      <c r="C93" s="28" t="s">
        <v>187</v>
      </c>
      <c r="D93" s="74">
        <v>93518</v>
      </c>
      <c r="E93" s="74">
        <v>51207</v>
      </c>
      <c r="F93" s="74">
        <v>36549</v>
      </c>
      <c r="G93" s="74">
        <v>25468</v>
      </c>
      <c r="H93" s="74">
        <v>19257</v>
      </c>
      <c r="I93" s="145">
        <f t="shared" si="9"/>
        <v>225999</v>
      </c>
      <c r="J93" s="73">
        <f t="shared" si="10"/>
        <v>37667</v>
      </c>
      <c r="K93" s="73">
        <f t="shared" si="11"/>
        <v>18833</v>
      </c>
      <c r="L93" s="73">
        <f t="shared" si="14"/>
        <v>18833</v>
      </c>
      <c r="M93" s="73">
        <f t="shared" si="14"/>
        <v>18833</v>
      </c>
      <c r="N93" s="73">
        <f t="shared" si="14"/>
        <v>18833</v>
      </c>
      <c r="O93" s="73">
        <f t="shared" si="14"/>
        <v>18833</v>
      </c>
      <c r="P93" s="73">
        <f t="shared" si="14"/>
        <v>18833</v>
      </c>
      <c r="Q93" s="73">
        <f t="shared" si="14"/>
        <v>18833</v>
      </c>
      <c r="R93" s="73">
        <f t="shared" si="14"/>
        <v>18833</v>
      </c>
      <c r="S93" s="73">
        <f t="shared" si="14"/>
        <v>18833</v>
      </c>
      <c r="T93" s="73">
        <f t="shared" si="14"/>
        <v>18833</v>
      </c>
      <c r="U93" s="75">
        <f t="shared" si="12"/>
        <v>225997</v>
      </c>
      <c r="V93" s="171">
        <f t="shared" si="13"/>
        <v>2</v>
      </c>
    </row>
    <row r="94" spans="1:22">
      <c r="A94" s="7" t="s">
        <v>103</v>
      </c>
      <c r="B94" s="8" t="s">
        <v>278</v>
      </c>
      <c r="C94" s="28" t="s">
        <v>187</v>
      </c>
      <c r="D94" s="74">
        <v>51246</v>
      </c>
      <c r="E94" s="74">
        <v>28060</v>
      </c>
      <c r="F94" s="74">
        <v>20028</v>
      </c>
      <c r="G94" s="74">
        <v>13955</v>
      </c>
      <c r="H94" s="74">
        <v>10553</v>
      </c>
      <c r="I94" s="145">
        <f t="shared" si="9"/>
        <v>123842</v>
      </c>
      <c r="J94" s="73">
        <f t="shared" si="10"/>
        <v>20640</v>
      </c>
      <c r="K94" s="73">
        <f t="shared" si="11"/>
        <v>10320</v>
      </c>
      <c r="L94" s="73">
        <f t="shared" si="14"/>
        <v>10320</v>
      </c>
      <c r="M94" s="73">
        <f t="shared" si="14"/>
        <v>10320</v>
      </c>
      <c r="N94" s="73">
        <f t="shared" si="14"/>
        <v>10320</v>
      </c>
      <c r="O94" s="73">
        <f t="shared" si="14"/>
        <v>10320</v>
      </c>
      <c r="P94" s="73">
        <f t="shared" si="14"/>
        <v>10320</v>
      </c>
      <c r="Q94" s="73">
        <f t="shared" si="14"/>
        <v>10320</v>
      </c>
      <c r="R94" s="73">
        <f t="shared" si="14"/>
        <v>10320</v>
      </c>
      <c r="S94" s="73">
        <f t="shared" si="14"/>
        <v>10320</v>
      </c>
      <c r="T94" s="73">
        <f t="shared" si="14"/>
        <v>10320</v>
      </c>
      <c r="U94" s="75">
        <f t="shared" si="12"/>
        <v>123840</v>
      </c>
      <c r="V94" s="171">
        <f t="shared" si="13"/>
        <v>2</v>
      </c>
    </row>
    <row r="95" spans="1:22">
      <c r="A95" s="7" t="s">
        <v>104</v>
      </c>
      <c r="B95" s="8" t="s">
        <v>279</v>
      </c>
      <c r="C95" s="28" t="s">
        <v>187</v>
      </c>
      <c r="D95" s="74">
        <v>131638</v>
      </c>
      <c r="E95" s="74">
        <v>72080</v>
      </c>
      <c r="F95" s="74">
        <v>51446</v>
      </c>
      <c r="G95" s="74">
        <v>35848</v>
      </c>
      <c r="H95" s="74">
        <v>27107</v>
      </c>
      <c r="I95" s="145">
        <f t="shared" si="9"/>
        <v>318119</v>
      </c>
      <c r="J95" s="73">
        <f t="shared" si="10"/>
        <v>53020</v>
      </c>
      <c r="K95" s="73">
        <f t="shared" si="11"/>
        <v>26510</v>
      </c>
      <c r="L95" s="73">
        <f t="shared" si="14"/>
        <v>26510</v>
      </c>
      <c r="M95" s="73">
        <f t="shared" si="14"/>
        <v>26510</v>
      </c>
      <c r="N95" s="73">
        <f t="shared" si="14"/>
        <v>26510</v>
      </c>
      <c r="O95" s="73">
        <f t="shared" si="14"/>
        <v>26510</v>
      </c>
      <c r="P95" s="73">
        <f t="shared" si="14"/>
        <v>26510</v>
      </c>
      <c r="Q95" s="73">
        <f t="shared" si="14"/>
        <v>26510</v>
      </c>
      <c r="R95" s="73">
        <f t="shared" si="14"/>
        <v>26510</v>
      </c>
      <c r="S95" s="73">
        <f t="shared" si="14"/>
        <v>26510</v>
      </c>
      <c r="T95" s="73">
        <f t="shared" si="14"/>
        <v>26510</v>
      </c>
      <c r="U95" s="75">
        <f t="shared" si="12"/>
        <v>318120</v>
      </c>
      <c r="V95" s="171">
        <f t="shared" si="13"/>
        <v>-1</v>
      </c>
    </row>
    <row r="96" spans="1:22">
      <c r="A96" s="7" t="s">
        <v>105</v>
      </c>
      <c r="B96" s="8" t="s">
        <v>280</v>
      </c>
      <c r="C96" s="27" t="s">
        <v>185</v>
      </c>
      <c r="D96" s="74">
        <v>52895</v>
      </c>
      <c r="E96" s="74">
        <v>28963</v>
      </c>
      <c r="F96" s="74">
        <v>20672</v>
      </c>
      <c r="G96" s="74">
        <v>14405</v>
      </c>
      <c r="H96" s="74">
        <v>10892</v>
      </c>
      <c r="I96" s="145">
        <f t="shared" si="9"/>
        <v>127827</v>
      </c>
      <c r="J96" s="73">
        <f t="shared" si="10"/>
        <v>21305</v>
      </c>
      <c r="K96" s="73">
        <f t="shared" si="11"/>
        <v>10652</v>
      </c>
      <c r="L96" s="73">
        <f t="shared" si="14"/>
        <v>10652</v>
      </c>
      <c r="M96" s="73">
        <f t="shared" si="14"/>
        <v>10652</v>
      </c>
      <c r="N96" s="73">
        <f t="shared" si="14"/>
        <v>10652</v>
      </c>
      <c r="O96" s="73">
        <f t="shared" si="14"/>
        <v>10652</v>
      </c>
      <c r="P96" s="73">
        <f t="shared" si="14"/>
        <v>10652</v>
      </c>
      <c r="Q96" s="73">
        <f t="shared" si="14"/>
        <v>10652</v>
      </c>
      <c r="R96" s="73">
        <f t="shared" si="14"/>
        <v>10652</v>
      </c>
      <c r="S96" s="73">
        <f t="shared" si="14"/>
        <v>10652</v>
      </c>
      <c r="T96" s="73">
        <f t="shared" si="14"/>
        <v>10652</v>
      </c>
      <c r="U96" s="75">
        <f t="shared" si="12"/>
        <v>127825</v>
      </c>
      <c r="V96" s="171">
        <f t="shared" si="13"/>
        <v>2</v>
      </c>
    </row>
    <row r="97" spans="1:22">
      <c r="A97" s="7" t="s">
        <v>106</v>
      </c>
      <c r="B97" s="8" t="s">
        <v>281</v>
      </c>
      <c r="C97" s="27" t="s">
        <v>185</v>
      </c>
      <c r="D97" s="74">
        <v>195791</v>
      </c>
      <c r="E97" s="74">
        <v>107208</v>
      </c>
      <c r="F97" s="74">
        <v>76519</v>
      </c>
      <c r="G97" s="74">
        <v>53319</v>
      </c>
      <c r="H97" s="74">
        <v>40318</v>
      </c>
      <c r="I97" s="145">
        <f t="shared" si="9"/>
        <v>473155</v>
      </c>
      <c r="J97" s="73">
        <f t="shared" si="10"/>
        <v>78859</v>
      </c>
      <c r="K97" s="73">
        <f t="shared" si="11"/>
        <v>39430</v>
      </c>
      <c r="L97" s="73">
        <f t="shared" si="14"/>
        <v>39430</v>
      </c>
      <c r="M97" s="73">
        <f t="shared" si="14"/>
        <v>39430</v>
      </c>
      <c r="N97" s="73">
        <f t="shared" si="14"/>
        <v>39430</v>
      </c>
      <c r="O97" s="73">
        <f t="shared" si="14"/>
        <v>39430</v>
      </c>
      <c r="P97" s="73">
        <f t="shared" si="14"/>
        <v>39430</v>
      </c>
      <c r="Q97" s="73">
        <f t="shared" si="14"/>
        <v>39430</v>
      </c>
      <c r="R97" s="73">
        <f t="shared" si="14"/>
        <v>39430</v>
      </c>
      <c r="S97" s="73">
        <f t="shared" si="14"/>
        <v>39430</v>
      </c>
      <c r="T97" s="73">
        <f t="shared" si="14"/>
        <v>39430</v>
      </c>
      <c r="U97" s="75">
        <f t="shared" si="12"/>
        <v>473159</v>
      </c>
      <c r="V97" s="171">
        <f t="shared" si="13"/>
        <v>-4</v>
      </c>
    </row>
    <row r="98" spans="1:22">
      <c r="A98" s="7" t="s">
        <v>107</v>
      </c>
      <c r="B98" s="8" t="s">
        <v>282</v>
      </c>
      <c r="C98" s="26" t="s">
        <v>181</v>
      </c>
      <c r="D98" s="74">
        <v>188538</v>
      </c>
      <c r="E98" s="74">
        <v>103237</v>
      </c>
      <c r="F98" s="74">
        <v>73685</v>
      </c>
      <c r="G98" s="74">
        <v>51344</v>
      </c>
      <c r="H98" s="74">
        <v>38824</v>
      </c>
      <c r="I98" s="145">
        <f t="shared" si="9"/>
        <v>455628</v>
      </c>
      <c r="J98" s="73">
        <f t="shared" si="10"/>
        <v>75938</v>
      </c>
      <c r="K98" s="73">
        <f t="shared" si="11"/>
        <v>37969</v>
      </c>
      <c r="L98" s="73">
        <f t="shared" si="14"/>
        <v>37969</v>
      </c>
      <c r="M98" s="73">
        <f t="shared" si="14"/>
        <v>37969</v>
      </c>
      <c r="N98" s="73">
        <f t="shared" si="14"/>
        <v>37969</v>
      </c>
      <c r="O98" s="73">
        <f t="shared" si="14"/>
        <v>37969</v>
      </c>
      <c r="P98" s="73">
        <f t="shared" si="14"/>
        <v>37969</v>
      </c>
      <c r="Q98" s="73">
        <f t="shared" si="14"/>
        <v>37969</v>
      </c>
      <c r="R98" s="73">
        <f t="shared" si="14"/>
        <v>37969</v>
      </c>
      <c r="S98" s="73">
        <f t="shared" si="14"/>
        <v>37969</v>
      </c>
      <c r="T98" s="73">
        <f t="shared" si="14"/>
        <v>37969</v>
      </c>
      <c r="U98" s="75">
        <f t="shared" si="12"/>
        <v>455628</v>
      </c>
      <c r="V98" s="171">
        <f t="shared" si="13"/>
        <v>0</v>
      </c>
    </row>
    <row r="99" spans="1:22">
      <c r="A99" s="7" t="s">
        <v>108</v>
      </c>
      <c r="B99" s="8" t="s">
        <v>283</v>
      </c>
      <c r="C99" s="33" t="s">
        <v>190</v>
      </c>
      <c r="D99" s="74">
        <v>960150</v>
      </c>
      <c r="E99" s="74">
        <v>525744</v>
      </c>
      <c r="F99" s="74">
        <v>375247</v>
      </c>
      <c r="G99" s="74">
        <v>261473</v>
      </c>
      <c r="H99" s="74">
        <v>197716</v>
      </c>
      <c r="I99" s="145">
        <f t="shared" si="9"/>
        <v>2320330</v>
      </c>
      <c r="J99" s="73">
        <f t="shared" si="10"/>
        <v>386722</v>
      </c>
      <c r="K99" s="73">
        <f t="shared" si="11"/>
        <v>193361</v>
      </c>
      <c r="L99" s="73">
        <f t="shared" si="14"/>
        <v>193361</v>
      </c>
      <c r="M99" s="73">
        <f t="shared" si="14"/>
        <v>193361</v>
      </c>
      <c r="N99" s="73">
        <f t="shared" si="14"/>
        <v>193361</v>
      </c>
      <c r="O99" s="73">
        <f t="shared" si="14"/>
        <v>193361</v>
      </c>
      <c r="P99" s="73">
        <f t="shared" si="14"/>
        <v>193361</v>
      </c>
      <c r="Q99" s="73">
        <f t="shared" si="14"/>
        <v>193361</v>
      </c>
      <c r="R99" s="73">
        <f t="shared" si="14"/>
        <v>193361</v>
      </c>
      <c r="S99" s="73">
        <f t="shared" si="14"/>
        <v>193361</v>
      </c>
      <c r="T99" s="73">
        <f t="shared" si="14"/>
        <v>193361</v>
      </c>
      <c r="U99" s="75">
        <f t="shared" si="12"/>
        <v>2320332</v>
      </c>
      <c r="V99" s="171">
        <f t="shared" si="13"/>
        <v>-2</v>
      </c>
    </row>
    <row r="100" spans="1:22">
      <c r="A100" s="7" t="s">
        <v>109</v>
      </c>
      <c r="B100" s="8" t="s">
        <v>284</v>
      </c>
      <c r="C100" s="33" t="s">
        <v>190</v>
      </c>
      <c r="D100" s="74">
        <v>44070</v>
      </c>
      <c r="E100" s="74">
        <v>24132</v>
      </c>
      <c r="F100" s="74">
        <v>17224</v>
      </c>
      <c r="G100" s="74">
        <v>12002</v>
      </c>
      <c r="H100" s="74">
        <v>9075</v>
      </c>
      <c r="I100" s="145">
        <f t="shared" si="9"/>
        <v>106503</v>
      </c>
      <c r="J100" s="73">
        <f t="shared" si="10"/>
        <v>17751</v>
      </c>
      <c r="K100" s="73">
        <f t="shared" si="11"/>
        <v>8875</v>
      </c>
      <c r="L100" s="73">
        <f t="shared" si="14"/>
        <v>8875</v>
      </c>
      <c r="M100" s="73">
        <f t="shared" si="14"/>
        <v>8875</v>
      </c>
      <c r="N100" s="73">
        <f t="shared" si="14"/>
        <v>8875</v>
      </c>
      <c r="O100" s="73">
        <f t="shared" si="14"/>
        <v>8875</v>
      </c>
      <c r="P100" s="73">
        <f t="shared" si="14"/>
        <v>8875</v>
      </c>
      <c r="Q100" s="73">
        <f t="shared" si="14"/>
        <v>8875</v>
      </c>
      <c r="R100" s="73">
        <f t="shared" si="14"/>
        <v>8875</v>
      </c>
      <c r="S100" s="73">
        <f t="shared" si="14"/>
        <v>8875</v>
      </c>
      <c r="T100" s="73">
        <f t="shared" si="14"/>
        <v>8875</v>
      </c>
      <c r="U100" s="75">
        <f t="shared" si="12"/>
        <v>106501</v>
      </c>
      <c r="V100" s="171">
        <f t="shared" si="13"/>
        <v>2</v>
      </c>
    </row>
    <row r="101" spans="1:22">
      <c r="A101" s="7" t="s">
        <v>110</v>
      </c>
      <c r="B101" s="8" t="s">
        <v>285</v>
      </c>
      <c r="C101" s="32" t="s">
        <v>183</v>
      </c>
      <c r="D101" s="74">
        <v>105765</v>
      </c>
      <c r="E101" s="74">
        <v>57913</v>
      </c>
      <c r="F101" s="74">
        <v>41336</v>
      </c>
      <c r="G101" s="74">
        <v>28802</v>
      </c>
      <c r="H101" s="74">
        <v>21779</v>
      </c>
      <c r="I101" s="145">
        <f t="shared" si="9"/>
        <v>255595</v>
      </c>
      <c r="J101" s="73">
        <f t="shared" si="10"/>
        <v>42599</v>
      </c>
      <c r="K101" s="73">
        <f t="shared" si="11"/>
        <v>21300</v>
      </c>
      <c r="L101" s="73">
        <f t="shared" si="14"/>
        <v>21300</v>
      </c>
      <c r="M101" s="73">
        <f t="shared" si="14"/>
        <v>21300</v>
      </c>
      <c r="N101" s="73">
        <f t="shared" si="14"/>
        <v>21300</v>
      </c>
      <c r="O101" s="73">
        <f t="shared" si="14"/>
        <v>21300</v>
      </c>
      <c r="P101" s="73">
        <f t="shared" si="14"/>
        <v>21300</v>
      </c>
      <c r="Q101" s="73">
        <f t="shared" si="14"/>
        <v>21300</v>
      </c>
      <c r="R101" s="73">
        <f t="shared" si="14"/>
        <v>21300</v>
      </c>
      <c r="S101" s="73">
        <f t="shared" si="14"/>
        <v>21300</v>
      </c>
      <c r="T101" s="73">
        <f t="shared" si="14"/>
        <v>21300</v>
      </c>
      <c r="U101" s="75">
        <f t="shared" si="12"/>
        <v>255599</v>
      </c>
      <c r="V101" s="171">
        <f t="shared" si="13"/>
        <v>-4</v>
      </c>
    </row>
    <row r="102" spans="1:22">
      <c r="A102" s="7" t="s">
        <v>111</v>
      </c>
      <c r="B102" s="8" t="s">
        <v>286</v>
      </c>
      <c r="C102" s="28" t="s">
        <v>187</v>
      </c>
      <c r="D102" s="74">
        <v>740659</v>
      </c>
      <c r="E102" s="74">
        <v>405558</v>
      </c>
      <c r="F102" s="74">
        <v>289465</v>
      </c>
      <c r="G102" s="74">
        <v>201700</v>
      </c>
      <c r="H102" s="74">
        <v>152518</v>
      </c>
      <c r="I102" s="145">
        <f t="shared" si="9"/>
        <v>1789900</v>
      </c>
      <c r="J102" s="73">
        <f t="shared" si="10"/>
        <v>298317</v>
      </c>
      <c r="K102" s="73">
        <f t="shared" si="11"/>
        <v>149158</v>
      </c>
      <c r="L102" s="73">
        <f t="shared" si="14"/>
        <v>149158</v>
      </c>
      <c r="M102" s="73">
        <f t="shared" si="14"/>
        <v>149158</v>
      </c>
      <c r="N102" s="73">
        <f t="shared" si="14"/>
        <v>149158</v>
      </c>
      <c r="O102" s="73">
        <f t="shared" si="14"/>
        <v>149158</v>
      </c>
      <c r="P102" s="73">
        <f t="shared" si="14"/>
        <v>149158</v>
      </c>
      <c r="Q102" s="73">
        <f t="shared" si="14"/>
        <v>149158</v>
      </c>
      <c r="R102" s="73">
        <f t="shared" si="14"/>
        <v>149158</v>
      </c>
      <c r="S102" s="73">
        <f t="shared" si="14"/>
        <v>149158</v>
      </c>
      <c r="T102" s="73">
        <f t="shared" si="14"/>
        <v>149158</v>
      </c>
      <c r="U102" s="75">
        <f t="shared" si="12"/>
        <v>1789897</v>
      </c>
      <c r="V102" s="171">
        <f t="shared" si="13"/>
        <v>3</v>
      </c>
    </row>
    <row r="103" spans="1:22">
      <c r="A103" s="7" t="s">
        <v>112</v>
      </c>
      <c r="B103" s="8" t="s">
        <v>287</v>
      </c>
      <c r="C103" s="27" t="s">
        <v>185</v>
      </c>
      <c r="D103" s="74">
        <v>34242</v>
      </c>
      <c r="E103" s="74">
        <v>18750</v>
      </c>
      <c r="F103" s="74">
        <v>13383</v>
      </c>
      <c r="G103" s="74">
        <v>9325</v>
      </c>
      <c r="H103" s="74">
        <v>7051</v>
      </c>
      <c r="I103" s="145">
        <f t="shared" si="9"/>
        <v>82751</v>
      </c>
      <c r="J103" s="73">
        <f t="shared" si="10"/>
        <v>13792</v>
      </c>
      <c r="K103" s="73">
        <f t="shared" si="11"/>
        <v>6896</v>
      </c>
      <c r="L103" s="73">
        <f t="shared" si="14"/>
        <v>6896</v>
      </c>
      <c r="M103" s="73">
        <f t="shared" si="14"/>
        <v>6896</v>
      </c>
      <c r="N103" s="73">
        <f t="shared" si="14"/>
        <v>6896</v>
      </c>
      <c r="O103" s="73">
        <f t="shared" si="14"/>
        <v>6896</v>
      </c>
      <c r="P103" s="73">
        <f t="shared" si="14"/>
        <v>6896</v>
      </c>
      <c r="Q103" s="73">
        <f t="shared" si="14"/>
        <v>6896</v>
      </c>
      <c r="R103" s="73">
        <f t="shared" si="14"/>
        <v>6896</v>
      </c>
      <c r="S103" s="73">
        <f t="shared" si="14"/>
        <v>6896</v>
      </c>
      <c r="T103" s="73">
        <f t="shared" si="14"/>
        <v>6896</v>
      </c>
      <c r="U103" s="75">
        <f t="shared" si="12"/>
        <v>82752</v>
      </c>
      <c r="V103" s="171">
        <f t="shared" si="13"/>
        <v>-1</v>
      </c>
    </row>
    <row r="104" spans="1:22">
      <c r="A104" s="7" t="s">
        <v>113</v>
      </c>
      <c r="B104" s="8" t="s">
        <v>288</v>
      </c>
      <c r="C104" s="27" t="s">
        <v>185</v>
      </c>
      <c r="D104" s="74">
        <v>201980</v>
      </c>
      <c r="E104" s="74">
        <v>110597</v>
      </c>
      <c r="F104" s="74">
        <v>78938</v>
      </c>
      <c r="G104" s="74">
        <v>55004</v>
      </c>
      <c r="H104" s="74">
        <v>41592</v>
      </c>
      <c r="I104" s="145">
        <f t="shared" si="9"/>
        <v>488111</v>
      </c>
      <c r="J104" s="73">
        <f t="shared" si="10"/>
        <v>81352</v>
      </c>
      <c r="K104" s="73">
        <f t="shared" si="11"/>
        <v>40676</v>
      </c>
      <c r="L104" s="73">
        <f t="shared" ref="L104:T119" si="15">ROUND(($I104/12),0)</f>
        <v>40676</v>
      </c>
      <c r="M104" s="73">
        <f t="shared" si="15"/>
        <v>40676</v>
      </c>
      <c r="N104" s="73">
        <f t="shared" si="15"/>
        <v>40676</v>
      </c>
      <c r="O104" s="73">
        <f t="shared" si="15"/>
        <v>40676</v>
      </c>
      <c r="P104" s="73">
        <f t="shared" si="15"/>
        <v>40676</v>
      </c>
      <c r="Q104" s="73">
        <f t="shared" si="15"/>
        <v>40676</v>
      </c>
      <c r="R104" s="73">
        <f t="shared" si="15"/>
        <v>40676</v>
      </c>
      <c r="S104" s="73">
        <f t="shared" si="15"/>
        <v>40676</v>
      </c>
      <c r="T104" s="73">
        <f t="shared" si="15"/>
        <v>40676</v>
      </c>
      <c r="U104" s="75">
        <f t="shared" si="12"/>
        <v>488112</v>
      </c>
      <c r="V104" s="171">
        <f t="shared" si="13"/>
        <v>-1</v>
      </c>
    </row>
    <row r="105" spans="1:22">
      <c r="A105" s="7" t="s">
        <v>114</v>
      </c>
      <c r="B105" s="8" t="s">
        <v>289</v>
      </c>
      <c r="C105" s="29" t="s">
        <v>201</v>
      </c>
      <c r="D105" s="74">
        <v>426126</v>
      </c>
      <c r="E105" s="74">
        <v>233332</v>
      </c>
      <c r="F105" s="74">
        <v>166539</v>
      </c>
      <c r="G105" s="74">
        <v>116045</v>
      </c>
      <c r="H105" s="74">
        <v>87749</v>
      </c>
      <c r="I105" s="145">
        <f t="shared" si="9"/>
        <v>1029791</v>
      </c>
      <c r="J105" s="73">
        <f t="shared" si="10"/>
        <v>171632</v>
      </c>
      <c r="K105" s="73">
        <f t="shared" si="11"/>
        <v>85816</v>
      </c>
      <c r="L105" s="73">
        <f t="shared" si="15"/>
        <v>85816</v>
      </c>
      <c r="M105" s="73">
        <f t="shared" si="15"/>
        <v>85816</v>
      </c>
      <c r="N105" s="73">
        <f t="shared" si="15"/>
        <v>85816</v>
      </c>
      <c r="O105" s="73">
        <f t="shared" si="15"/>
        <v>85816</v>
      </c>
      <c r="P105" s="73">
        <f t="shared" si="15"/>
        <v>85816</v>
      </c>
      <c r="Q105" s="73">
        <f t="shared" si="15"/>
        <v>85816</v>
      </c>
      <c r="R105" s="73">
        <f t="shared" si="15"/>
        <v>85816</v>
      </c>
      <c r="S105" s="73">
        <f t="shared" si="15"/>
        <v>85816</v>
      </c>
      <c r="T105" s="73">
        <f t="shared" si="15"/>
        <v>85816</v>
      </c>
      <c r="U105" s="75">
        <f t="shared" si="12"/>
        <v>1029792</v>
      </c>
      <c r="V105" s="171">
        <f t="shared" si="13"/>
        <v>-1</v>
      </c>
    </row>
    <row r="106" spans="1:22">
      <c r="A106" s="7" t="s">
        <v>115</v>
      </c>
      <c r="B106" s="8" t="s">
        <v>290</v>
      </c>
      <c r="C106" s="28" t="s">
        <v>187</v>
      </c>
      <c r="D106" s="74">
        <v>186504</v>
      </c>
      <c r="E106" s="74">
        <v>102123</v>
      </c>
      <c r="F106" s="74">
        <v>72890</v>
      </c>
      <c r="G106" s="74">
        <v>50790</v>
      </c>
      <c r="H106" s="74">
        <v>38405</v>
      </c>
      <c r="I106" s="145">
        <f t="shared" si="9"/>
        <v>450712</v>
      </c>
      <c r="J106" s="73">
        <f t="shared" si="10"/>
        <v>75119</v>
      </c>
      <c r="K106" s="73">
        <f t="shared" si="11"/>
        <v>37559</v>
      </c>
      <c r="L106" s="73">
        <f t="shared" si="15"/>
        <v>37559</v>
      </c>
      <c r="M106" s="73">
        <f t="shared" si="15"/>
        <v>37559</v>
      </c>
      <c r="N106" s="73">
        <f t="shared" si="15"/>
        <v>37559</v>
      </c>
      <c r="O106" s="73">
        <f t="shared" si="15"/>
        <v>37559</v>
      </c>
      <c r="P106" s="73">
        <f t="shared" si="15"/>
        <v>37559</v>
      </c>
      <c r="Q106" s="73">
        <f t="shared" si="15"/>
        <v>37559</v>
      </c>
      <c r="R106" s="73">
        <f t="shared" si="15"/>
        <v>37559</v>
      </c>
      <c r="S106" s="73">
        <f t="shared" si="15"/>
        <v>37559</v>
      </c>
      <c r="T106" s="73">
        <f t="shared" si="15"/>
        <v>37559</v>
      </c>
      <c r="U106" s="75">
        <f t="shared" si="12"/>
        <v>450709</v>
      </c>
      <c r="V106" s="171">
        <f t="shared" si="13"/>
        <v>3</v>
      </c>
    </row>
    <row r="107" spans="1:22">
      <c r="A107" s="7" t="s">
        <v>116</v>
      </c>
      <c r="B107" s="8" t="s">
        <v>291</v>
      </c>
      <c r="C107" s="32" t="s">
        <v>183</v>
      </c>
      <c r="D107" s="74">
        <v>553466</v>
      </c>
      <c r="E107" s="74">
        <v>303058</v>
      </c>
      <c r="F107" s="74">
        <v>216306</v>
      </c>
      <c r="G107" s="74">
        <v>150722</v>
      </c>
      <c r="H107" s="74">
        <v>113971</v>
      </c>
      <c r="I107" s="145">
        <f t="shared" si="9"/>
        <v>1337523</v>
      </c>
      <c r="J107" s="73">
        <f t="shared" si="10"/>
        <v>222921</v>
      </c>
      <c r="K107" s="73">
        <f t="shared" si="11"/>
        <v>111460</v>
      </c>
      <c r="L107" s="73">
        <f t="shared" si="15"/>
        <v>111460</v>
      </c>
      <c r="M107" s="73">
        <f t="shared" si="15"/>
        <v>111460</v>
      </c>
      <c r="N107" s="73">
        <f t="shared" si="15"/>
        <v>111460</v>
      </c>
      <c r="O107" s="73">
        <f t="shared" si="15"/>
        <v>111460</v>
      </c>
      <c r="P107" s="73">
        <f t="shared" si="15"/>
        <v>111460</v>
      </c>
      <c r="Q107" s="73">
        <f t="shared" si="15"/>
        <v>111460</v>
      </c>
      <c r="R107" s="73">
        <f t="shared" si="15"/>
        <v>111460</v>
      </c>
      <c r="S107" s="73">
        <f t="shared" si="15"/>
        <v>111460</v>
      </c>
      <c r="T107" s="73">
        <f t="shared" si="15"/>
        <v>111460</v>
      </c>
      <c r="U107" s="75">
        <f t="shared" si="12"/>
        <v>1337521</v>
      </c>
      <c r="V107" s="171">
        <f t="shared" si="13"/>
        <v>2</v>
      </c>
    </row>
    <row r="108" spans="1:22">
      <c r="A108" s="7" t="s">
        <v>117</v>
      </c>
      <c r="B108" s="8" t="s">
        <v>292</v>
      </c>
      <c r="C108" s="28" t="s">
        <v>187</v>
      </c>
      <c r="D108" s="74">
        <v>300232</v>
      </c>
      <c r="E108" s="74">
        <v>164396</v>
      </c>
      <c r="F108" s="74">
        <v>117337</v>
      </c>
      <c r="G108" s="74">
        <v>81760</v>
      </c>
      <c r="H108" s="74">
        <v>61824</v>
      </c>
      <c r="I108" s="145">
        <f t="shared" si="9"/>
        <v>725549</v>
      </c>
      <c r="J108" s="73">
        <f t="shared" si="10"/>
        <v>120925</v>
      </c>
      <c r="K108" s="73">
        <f t="shared" si="11"/>
        <v>60462</v>
      </c>
      <c r="L108" s="73">
        <f t="shared" si="15"/>
        <v>60462</v>
      </c>
      <c r="M108" s="73">
        <f t="shared" si="15"/>
        <v>60462</v>
      </c>
      <c r="N108" s="73">
        <f t="shared" si="15"/>
        <v>60462</v>
      </c>
      <c r="O108" s="73">
        <f t="shared" si="15"/>
        <v>60462</v>
      </c>
      <c r="P108" s="73">
        <f t="shared" si="15"/>
        <v>60462</v>
      </c>
      <c r="Q108" s="73">
        <f t="shared" si="15"/>
        <v>60462</v>
      </c>
      <c r="R108" s="73">
        <f t="shared" si="15"/>
        <v>60462</v>
      </c>
      <c r="S108" s="73">
        <f t="shared" si="15"/>
        <v>60462</v>
      </c>
      <c r="T108" s="73">
        <f t="shared" si="15"/>
        <v>60462</v>
      </c>
      <c r="U108" s="75">
        <f t="shared" si="12"/>
        <v>725545</v>
      </c>
      <c r="V108" s="171">
        <f t="shared" si="13"/>
        <v>4</v>
      </c>
    </row>
    <row r="109" spans="1:22">
      <c r="A109" s="7" t="s">
        <v>118</v>
      </c>
      <c r="B109" s="8" t="s">
        <v>293</v>
      </c>
      <c r="C109" s="34" t="s">
        <v>216</v>
      </c>
      <c r="D109" s="74">
        <v>133356</v>
      </c>
      <c r="E109" s="74">
        <v>73021</v>
      </c>
      <c r="F109" s="74">
        <v>52118</v>
      </c>
      <c r="G109" s="74">
        <v>36316</v>
      </c>
      <c r="H109" s="74">
        <v>27461</v>
      </c>
      <c r="I109" s="145">
        <f t="shared" si="9"/>
        <v>322272</v>
      </c>
      <c r="J109" s="73">
        <f t="shared" si="10"/>
        <v>53712</v>
      </c>
      <c r="K109" s="73">
        <f t="shared" si="11"/>
        <v>26856</v>
      </c>
      <c r="L109" s="73">
        <f t="shared" si="15"/>
        <v>26856</v>
      </c>
      <c r="M109" s="73">
        <f t="shared" si="15"/>
        <v>26856</v>
      </c>
      <c r="N109" s="73">
        <f t="shared" si="15"/>
        <v>26856</v>
      </c>
      <c r="O109" s="73">
        <f t="shared" si="15"/>
        <v>26856</v>
      </c>
      <c r="P109" s="73">
        <f t="shared" si="15"/>
        <v>26856</v>
      </c>
      <c r="Q109" s="73">
        <f t="shared" si="15"/>
        <v>26856</v>
      </c>
      <c r="R109" s="73">
        <f t="shared" si="15"/>
        <v>26856</v>
      </c>
      <c r="S109" s="73">
        <f t="shared" si="15"/>
        <v>26856</v>
      </c>
      <c r="T109" s="73">
        <f t="shared" si="15"/>
        <v>26856</v>
      </c>
      <c r="U109" s="75">
        <f t="shared" si="12"/>
        <v>322272</v>
      </c>
      <c r="V109" s="171">
        <f t="shared" si="13"/>
        <v>0</v>
      </c>
    </row>
    <row r="110" spans="1:22">
      <c r="A110" s="7" t="s">
        <v>119</v>
      </c>
      <c r="B110" s="8" t="s">
        <v>294</v>
      </c>
      <c r="C110" s="27" t="s">
        <v>185</v>
      </c>
      <c r="D110" s="74">
        <v>1015134</v>
      </c>
      <c r="E110" s="74">
        <v>555851</v>
      </c>
      <c r="F110" s="74">
        <v>396736</v>
      </c>
      <c r="G110" s="74">
        <v>276446</v>
      </c>
      <c r="H110" s="74">
        <v>209039</v>
      </c>
      <c r="I110" s="145">
        <f t="shared" si="9"/>
        <v>2453206</v>
      </c>
      <c r="J110" s="73">
        <f t="shared" si="10"/>
        <v>408868</v>
      </c>
      <c r="K110" s="73">
        <f t="shared" si="11"/>
        <v>204434</v>
      </c>
      <c r="L110" s="73">
        <f t="shared" si="15"/>
        <v>204434</v>
      </c>
      <c r="M110" s="73">
        <f t="shared" si="15"/>
        <v>204434</v>
      </c>
      <c r="N110" s="73">
        <f t="shared" si="15"/>
        <v>204434</v>
      </c>
      <c r="O110" s="73">
        <f t="shared" si="15"/>
        <v>204434</v>
      </c>
      <c r="P110" s="73">
        <f t="shared" si="15"/>
        <v>204434</v>
      </c>
      <c r="Q110" s="73">
        <f t="shared" si="15"/>
        <v>204434</v>
      </c>
      <c r="R110" s="73">
        <f t="shared" si="15"/>
        <v>204434</v>
      </c>
      <c r="S110" s="73">
        <f t="shared" si="15"/>
        <v>204434</v>
      </c>
      <c r="T110" s="73">
        <f t="shared" si="15"/>
        <v>204434</v>
      </c>
      <c r="U110" s="75">
        <f t="shared" si="12"/>
        <v>2453208</v>
      </c>
      <c r="V110" s="171">
        <f t="shared" si="13"/>
        <v>-2</v>
      </c>
    </row>
    <row r="111" spans="1:22">
      <c r="A111" s="7" t="s">
        <v>120</v>
      </c>
      <c r="B111" s="8" t="s">
        <v>295</v>
      </c>
      <c r="C111" s="33" t="s">
        <v>190</v>
      </c>
      <c r="D111" s="74">
        <v>115361</v>
      </c>
      <c r="E111" s="74">
        <v>63167</v>
      </c>
      <c r="F111" s="74">
        <v>45085</v>
      </c>
      <c r="G111" s="74">
        <v>31416</v>
      </c>
      <c r="H111" s="74">
        <v>23755</v>
      </c>
      <c r="I111" s="145">
        <f t="shared" si="9"/>
        <v>278784</v>
      </c>
      <c r="J111" s="73">
        <f t="shared" si="10"/>
        <v>46464</v>
      </c>
      <c r="K111" s="73">
        <f t="shared" si="11"/>
        <v>23232</v>
      </c>
      <c r="L111" s="73">
        <f t="shared" si="15"/>
        <v>23232</v>
      </c>
      <c r="M111" s="73">
        <f t="shared" si="15"/>
        <v>23232</v>
      </c>
      <c r="N111" s="73">
        <f t="shared" si="15"/>
        <v>23232</v>
      </c>
      <c r="O111" s="73">
        <f t="shared" si="15"/>
        <v>23232</v>
      </c>
      <c r="P111" s="73">
        <f t="shared" si="15"/>
        <v>23232</v>
      </c>
      <c r="Q111" s="73">
        <f t="shared" si="15"/>
        <v>23232</v>
      </c>
      <c r="R111" s="73">
        <f t="shared" si="15"/>
        <v>23232</v>
      </c>
      <c r="S111" s="73">
        <f t="shared" si="15"/>
        <v>23232</v>
      </c>
      <c r="T111" s="73">
        <f t="shared" si="15"/>
        <v>23232</v>
      </c>
      <c r="U111" s="75">
        <f t="shared" si="12"/>
        <v>278784</v>
      </c>
      <c r="V111" s="171">
        <f t="shared" si="13"/>
        <v>0</v>
      </c>
    </row>
    <row r="112" spans="1:22">
      <c r="A112" s="7" t="s">
        <v>121</v>
      </c>
      <c r="B112" s="8" t="s">
        <v>296</v>
      </c>
      <c r="C112" s="26" t="s">
        <v>181</v>
      </c>
      <c r="D112" s="74">
        <v>254572</v>
      </c>
      <c r="E112" s="74">
        <v>139394</v>
      </c>
      <c r="F112" s="74">
        <v>99492</v>
      </c>
      <c r="G112" s="74">
        <v>69326</v>
      </c>
      <c r="H112" s="74">
        <v>52422</v>
      </c>
      <c r="I112" s="145">
        <f t="shared" si="9"/>
        <v>615206</v>
      </c>
      <c r="J112" s="73">
        <f t="shared" si="10"/>
        <v>102534</v>
      </c>
      <c r="K112" s="73">
        <f t="shared" si="11"/>
        <v>51267</v>
      </c>
      <c r="L112" s="73">
        <f t="shared" si="15"/>
        <v>51267</v>
      </c>
      <c r="M112" s="73">
        <f t="shared" si="15"/>
        <v>51267</v>
      </c>
      <c r="N112" s="73">
        <f t="shared" si="15"/>
        <v>51267</v>
      </c>
      <c r="O112" s="73">
        <f t="shared" si="15"/>
        <v>51267</v>
      </c>
      <c r="P112" s="73">
        <f t="shared" si="15"/>
        <v>51267</v>
      </c>
      <c r="Q112" s="73">
        <f t="shared" si="15"/>
        <v>51267</v>
      </c>
      <c r="R112" s="73">
        <f t="shared" si="15"/>
        <v>51267</v>
      </c>
      <c r="S112" s="73">
        <f t="shared" si="15"/>
        <v>51267</v>
      </c>
      <c r="T112" s="73">
        <f t="shared" si="15"/>
        <v>51267</v>
      </c>
      <c r="U112" s="75">
        <f t="shared" si="12"/>
        <v>615204</v>
      </c>
      <c r="V112" s="171">
        <f t="shared" si="13"/>
        <v>2</v>
      </c>
    </row>
    <row r="113" spans="1:22">
      <c r="A113" s="7" t="s">
        <v>122</v>
      </c>
      <c r="B113" s="8" t="s">
        <v>297</v>
      </c>
      <c r="C113" s="26" t="s">
        <v>181</v>
      </c>
      <c r="D113" s="74">
        <v>189386</v>
      </c>
      <c r="E113" s="74">
        <v>103701</v>
      </c>
      <c r="F113" s="74">
        <v>74016</v>
      </c>
      <c r="G113" s="74">
        <v>51575</v>
      </c>
      <c r="H113" s="74">
        <v>38999</v>
      </c>
      <c r="I113" s="145">
        <f t="shared" si="9"/>
        <v>457677</v>
      </c>
      <c r="J113" s="73">
        <f t="shared" si="10"/>
        <v>76280</v>
      </c>
      <c r="K113" s="73">
        <f t="shared" si="11"/>
        <v>38140</v>
      </c>
      <c r="L113" s="73">
        <f t="shared" si="15"/>
        <v>38140</v>
      </c>
      <c r="M113" s="73">
        <f t="shared" si="15"/>
        <v>38140</v>
      </c>
      <c r="N113" s="73">
        <f t="shared" si="15"/>
        <v>38140</v>
      </c>
      <c r="O113" s="73">
        <f t="shared" si="15"/>
        <v>38140</v>
      </c>
      <c r="P113" s="73">
        <f t="shared" si="15"/>
        <v>38140</v>
      </c>
      <c r="Q113" s="73">
        <f t="shared" si="15"/>
        <v>38140</v>
      </c>
      <c r="R113" s="73">
        <f t="shared" si="15"/>
        <v>38140</v>
      </c>
      <c r="S113" s="73">
        <f t="shared" si="15"/>
        <v>38140</v>
      </c>
      <c r="T113" s="73">
        <f t="shared" si="15"/>
        <v>38140</v>
      </c>
      <c r="U113" s="75">
        <f t="shared" si="12"/>
        <v>457680</v>
      </c>
      <c r="V113" s="171">
        <f t="shared" si="13"/>
        <v>-3</v>
      </c>
    </row>
    <row r="114" spans="1:22">
      <c r="A114" s="7" t="s">
        <v>123</v>
      </c>
      <c r="B114" s="8" t="s">
        <v>298</v>
      </c>
      <c r="C114" s="32" t="s">
        <v>183</v>
      </c>
      <c r="D114" s="74">
        <v>129150</v>
      </c>
      <c r="E114" s="74">
        <v>70718</v>
      </c>
      <c r="F114" s="74">
        <v>50474</v>
      </c>
      <c r="G114" s="74">
        <v>35170</v>
      </c>
      <c r="H114" s="74">
        <v>26595</v>
      </c>
      <c r="I114" s="145">
        <f t="shared" si="9"/>
        <v>312107</v>
      </c>
      <c r="J114" s="73">
        <f t="shared" si="10"/>
        <v>52018</v>
      </c>
      <c r="K114" s="73">
        <f t="shared" si="11"/>
        <v>26009</v>
      </c>
      <c r="L114" s="73">
        <f t="shared" si="15"/>
        <v>26009</v>
      </c>
      <c r="M114" s="73">
        <f t="shared" si="15"/>
        <v>26009</v>
      </c>
      <c r="N114" s="73">
        <f t="shared" si="15"/>
        <v>26009</v>
      </c>
      <c r="O114" s="73">
        <f t="shared" si="15"/>
        <v>26009</v>
      </c>
      <c r="P114" s="73">
        <f t="shared" si="15"/>
        <v>26009</v>
      </c>
      <c r="Q114" s="73">
        <f t="shared" si="15"/>
        <v>26009</v>
      </c>
      <c r="R114" s="73">
        <f t="shared" si="15"/>
        <v>26009</v>
      </c>
      <c r="S114" s="73">
        <f t="shared" si="15"/>
        <v>26009</v>
      </c>
      <c r="T114" s="73">
        <f t="shared" si="15"/>
        <v>26009</v>
      </c>
      <c r="U114" s="75">
        <f t="shared" si="12"/>
        <v>312108</v>
      </c>
      <c r="V114" s="171">
        <f t="shared" si="13"/>
        <v>-1</v>
      </c>
    </row>
    <row r="115" spans="1:22">
      <c r="A115" s="7" t="s">
        <v>124</v>
      </c>
      <c r="B115" s="8" t="s">
        <v>299</v>
      </c>
      <c r="C115" s="29" t="s">
        <v>201</v>
      </c>
      <c r="D115" s="74">
        <v>1186567</v>
      </c>
      <c r="E115" s="74">
        <v>649721</v>
      </c>
      <c r="F115" s="74">
        <v>463735</v>
      </c>
      <c r="G115" s="74">
        <v>323132</v>
      </c>
      <c r="H115" s="74">
        <v>244340</v>
      </c>
      <c r="I115" s="145">
        <f t="shared" si="9"/>
        <v>2867495</v>
      </c>
      <c r="J115" s="73">
        <f t="shared" si="10"/>
        <v>477916</v>
      </c>
      <c r="K115" s="73">
        <f t="shared" si="11"/>
        <v>238958</v>
      </c>
      <c r="L115" s="73">
        <f t="shared" si="15"/>
        <v>238958</v>
      </c>
      <c r="M115" s="73">
        <f t="shared" si="15"/>
        <v>238958</v>
      </c>
      <c r="N115" s="73">
        <f t="shared" si="15"/>
        <v>238958</v>
      </c>
      <c r="O115" s="73">
        <f t="shared" si="15"/>
        <v>238958</v>
      </c>
      <c r="P115" s="73">
        <f t="shared" si="15"/>
        <v>238958</v>
      </c>
      <c r="Q115" s="73">
        <f t="shared" si="15"/>
        <v>238958</v>
      </c>
      <c r="R115" s="73">
        <f t="shared" si="15"/>
        <v>238958</v>
      </c>
      <c r="S115" s="73">
        <f t="shared" si="15"/>
        <v>238958</v>
      </c>
      <c r="T115" s="73">
        <f t="shared" si="15"/>
        <v>238958</v>
      </c>
      <c r="U115" s="75">
        <f t="shared" si="12"/>
        <v>2867496</v>
      </c>
      <c r="V115" s="171">
        <f t="shared" si="13"/>
        <v>-1</v>
      </c>
    </row>
    <row r="116" spans="1:22">
      <c r="A116" s="7" t="s">
        <v>125</v>
      </c>
      <c r="B116" s="8" t="s">
        <v>300</v>
      </c>
      <c r="C116" s="33" t="s">
        <v>190</v>
      </c>
      <c r="D116" s="74">
        <v>66152</v>
      </c>
      <c r="E116" s="74">
        <v>36222</v>
      </c>
      <c r="F116" s="74">
        <v>25854</v>
      </c>
      <c r="G116" s="74">
        <v>18015</v>
      </c>
      <c r="H116" s="74">
        <v>13622</v>
      </c>
      <c r="I116" s="145">
        <f t="shared" si="9"/>
        <v>159865</v>
      </c>
      <c r="J116" s="73">
        <f t="shared" si="10"/>
        <v>26644</v>
      </c>
      <c r="K116" s="73">
        <f t="shared" si="11"/>
        <v>13322</v>
      </c>
      <c r="L116" s="73">
        <f t="shared" si="15"/>
        <v>13322</v>
      </c>
      <c r="M116" s="73">
        <f t="shared" si="15"/>
        <v>13322</v>
      </c>
      <c r="N116" s="73">
        <f t="shared" si="15"/>
        <v>13322</v>
      </c>
      <c r="O116" s="73">
        <f t="shared" si="15"/>
        <v>13322</v>
      </c>
      <c r="P116" s="73">
        <f t="shared" si="15"/>
        <v>13322</v>
      </c>
      <c r="Q116" s="73">
        <f t="shared" si="15"/>
        <v>13322</v>
      </c>
      <c r="R116" s="73">
        <f t="shared" si="15"/>
        <v>13322</v>
      </c>
      <c r="S116" s="73">
        <f t="shared" si="15"/>
        <v>13322</v>
      </c>
      <c r="T116" s="73">
        <f t="shared" si="15"/>
        <v>13322</v>
      </c>
      <c r="U116" s="75">
        <f t="shared" si="12"/>
        <v>159864</v>
      </c>
      <c r="V116" s="171">
        <f t="shared" si="13"/>
        <v>1</v>
      </c>
    </row>
    <row r="117" spans="1:22">
      <c r="A117" s="7" t="s">
        <v>126</v>
      </c>
      <c r="B117" s="8" t="s">
        <v>301</v>
      </c>
      <c r="C117" s="27" t="s">
        <v>185</v>
      </c>
      <c r="D117" s="74">
        <v>269528</v>
      </c>
      <c r="E117" s="74">
        <v>147584</v>
      </c>
      <c r="F117" s="74">
        <v>105337</v>
      </c>
      <c r="G117" s="74">
        <v>73398</v>
      </c>
      <c r="H117" s="74">
        <v>55502</v>
      </c>
      <c r="I117" s="145">
        <f t="shared" si="9"/>
        <v>651349</v>
      </c>
      <c r="J117" s="73">
        <f t="shared" si="10"/>
        <v>108558</v>
      </c>
      <c r="K117" s="73">
        <f t="shared" si="11"/>
        <v>54279</v>
      </c>
      <c r="L117" s="73">
        <f t="shared" si="15"/>
        <v>54279</v>
      </c>
      <c r="M117" s="73">
        <f t="shared" si="15"/>
        <v>54279</v>
      </c>
      <c r="N117" s="73">
        <f t="shared" si="15"/>
        <v>54279</v>
      </c>
      <c r="O117" s="73">
        <f t="shared" si="15"/>
        <v>54279</v>
      </c>
      <c r="P117" s="73">
        <f t="shared" si="15"/>
        <v>54279</v>
      </c>
      <c r="Q117" s="73">
        <f t="shared" si="15"/>
        <v>54279</v>
      </c>
      <c r="R117" s="73">
        <f t="shared" si="15"/>
        <v>54279</v>
      </c>
      <c r="S117" s="73">
        <f t="shared" si="15"/>
        <v>54279</v>
      </c>
      <c r="T117" s="73">
        <f t="shared" si="15"/>
        <v>54279</v>
      </c>
      <c r="U117" s="75">
        <f t="shared" si="12"/>
        <v>651348</v>
      </c>
      <c r="V117" s="171">
        <f t="shared" si="13"/>
        <v>1</v>
      </c>
    </row>
    <row r="118" spans="1:22">
      <c r="A118" s="7" t="s">
        <v>127</v>
      </c>
      <c r="B118" s="8" t="s">
        <v>302</v>
      </c>
      <c r="C118" s="34" t="s">
        <v>216</v>
      </c>
      <c r="D118" s="74">
        <v>114480</v>
      </c>
      <c r="E118" s="74">
        <v>62686</v>
      </c>
      <c r="F118" s="74">
        <v>44741</v>
      </c>
      <c r="G118" s="74">
        <v>31176</v>
      </c>
      <c r="H118" s="74">
        <v>23574</v>
      </c>
      <c r="I118" s="145">
        <f t="shared" si="9"/>
        <v>276657</v>
      </c>
      <c r="J118" s="73">
        <f t="shared" si="10"/>
        <v>46110</v>
      </c>
      <c r="K118" s="73">
        <f t="shared" si="11"/>
        <v>23055</v>
      </c>
      <c r="L118" s="73">
        <f t="shared" si="15"/>
        <v>23055</v>
      </c>
      <c r="M118" s="73">
        <f t="shared" si="15"/>
        <v>23055</v>
      </c>
      <c r="N118" s="73">
        <f t="shared" si="15"/>
        <v>23055</v>
      </c>
      <c r="O118" s="73">
        <f t="shared" si="15"/>
        <v>23055</v>
      </c>
      <c r="P118" s="73">
        <f t="shared" si="15"/>
        <v>23055</v>
      </c>
      <c r="Q118" s="73">
        <f t="shared" si="15"/>
        <v>23055</v>
      </c>
      <c r="R118" s="73">
        <f t="shared" si="15"/>
        <v>23055</v>
      </c>
      <c r="S118" s="73">
        <f t="shared" si="15"/>
        <v>23055</v>
      </c>
      <c r="T118" s="73">
        <f t="shared" si="15"/>
        <v>23055</v>
      </c>
      <c r="U118" s="75">
        <f t="shared" si="12"/>
        <v>276660</v>
      </c>
      <c r="V118" s="171">
        <f t="shared" si="13"/>
        <v>-3</v>
      </c>
    </row>
    <row r="119" spans="1:22">
      <c r="A119" s="7" t="s">
        <v>128</v>
      </c>
      <c r="B119" s="8" t="s">
        <v>303</v>
      </c>
      <c r="C119" s="26" t="s">
        <v>181</v>
      </c>
      <c r="D119" s="74">
        <v>90406</v>
      </c>
      <c r="E119" s="74">
        <v>49503</v>
      </c>
      <c r="F119" s="74">
        <v>35333</v>
      </c>
      <c r="G119" s="74">
        <v>24620</v>
      </c>
      <c r="H119" s="74">
        <v>18617</v>
      </c>
      <c r="I119" s="145">
        <f t="shared" si="9"/>
        <v>218479</v>
      </c>
      <c r="J119" s="73">
        <f t="shared" si="10"/>
        <v>36413</v>
      </c>
      <c r="K119" s="73">
        <f t="shared" si="11"/>
        <v>18207</v>
      </c>
      <c r="L119" s="73">
        <f t="shared" si="15"/>
        <v>18207</v>
      </c>
      <c r="M119" s="73">
        <f t="shared" si="15"/>
        <v>18207</v>
      </c>
      <c r="N119" s="73">
        <f t="shared" si="15"/>
        <v>18207</v>
      </c>
      <c r="O119" s="73">
        <f t="shared" si="15"/>
        <v>18207</v>
      </c>
      <c r="P119" s="73">
        <f t="shared" si="15"/>
        <v>18207</v>
      </c>
      <c r="Q119" s="73">
        <f t="shared" si="15"/>
        <v>18207</v>
      </c>
      <c r="R119" s="73">
        <f t="shared" si="15"/>
        <v>18207</v>
      </c>
      <c r="S119" s="73">
        <f t="shared" si="15"/>
        <v>18207</v>
      </c>
      <c r="T119" s="73">
        <f t="shared" si="15"/>
        <v>18207</v>
      </c>
      <c r="U119" s="75">
        <f t="shared" si="12"/>
        <v>218483</v>
      </c>
      <c r="V119" s="171">
        <f t="shared" si="13"/>
        <v>-4</v>
      </c>
    </row>
    <row r="120" spans="1:22">
      <c r="A120" s="7" t="s">
        <v>129</v>
      </c>
      <c r="B120" s="8" t="s">
        <v>304</v>
      </c>
      <c r="C120" s="34" t="s">
        <v>216</v>
      </c>
      <c r="D120" s="74">
        <v>341484</v>
      </c>
      <c r="E120" s="74">
        <v>186984</v>
      </c>
      <c r="F120" s="74">
        <v>133459</v>
      </c>
      <c r="G120" s="74">
        <v>92995</v>
      </c>
      <c r="H120" s="74">
        <v>70319</v>
      </c>
      <c r="I120" s="145">
        <f t="shared" si="9"/>
        <v>825241</v>
      </c>
      <c r="J120" s="73">
        <f t="shared" si="10"/>
        <v>137540</v>
      </c>
      <c r="K120" s="73">
        <f t="shared" si="11"/>
        <v>68770</v>
      </c>
      <c r="L120" s="73">
        <f t="shared" ref="L120:T130" si="16">ROUND(($I120/12),0)</f>
        <v>68770</v>
      </c>
      <c r="M120" s="73">
        <f t="shared" si="16"/>
        <v>68770</v>
      </c>
      <c r="N120" s="73">
        <f t="shared" si="16"/>
        <v>68770</v>
      </c>
      <c r="O120" s="73">
        <f t="shared" si="16"/>
        <v>68770</v>
      </c>
      <c r="P120" s="73">
        <f t="shared" si="16"/>
        <v>68770</v>
      </c>
      <c r="Q120" s="73">
        <f t="shared" si="16"/>
        <v>68770</v>
      </c>
      <c r="R120" s="73">
        <f t="shared" si="16"/>
        <v>68770</v>
      </c>
      <c r="S120" s="73">
        <f t="shared" si="16"/>
        <v>68770</v>
      </c>
      <c r="T120" s="73">
        <f t="shared" si="16"/>
        <v>68770</v>
      </c>
      <c r="U120" s="75">
        <f t="shared" si="12"/>
        <v>825240</v>
      </c>
      <c r="V120" s="171">
        <f t="shared" si="13"/>
        <v>1</v>
      </c>
    </row>
    <row r="121" spans="1:22">
      <c r="A121" s="7" t="s">
        <v>130</v>
      </c>
      <c r="B121" s="8" t="s">
        <v>305</v>
      </c>
      <c r="C121" s="32" t="s">
        <v>183</v>
      </c>
      <c r="D121" s="74">
        <v>72982</v>
      </c>
      <c r="E121" s="74">
        <v>39962</v>
      </c>
      <c r="F121" s="74">
        <v>28523</v>
      </c>
      <c r="G121" s="74">
        <v>19875</v>
      </c>
      <c r="H121" s="74">
        <v>15029</v>
      </c>
      <c r="I121" s="145">
        <f t="shared" si="9"/>
        <v>176371</v>
      </c>
      <c r="J121" s="73">
        <f t="shared" si="10"/>
        <v>29395</v>
      </c>
      <c r="K121" s="73">
        <f t="shared" si="11"/>
        <v>14698</v>
      </c>
      <c r="L121" s="73">
        <f t="shared" si="16"/>
        <v>14698</v>
      </c>
      <c r="M121" s="73">
        <f t="shared" si="16"/>
        <v>14698</v>
      </c>
      <c r="N121" s="73">
        <f t="shared" si="16"/>
        <v>14698</v>
      </c>
      <c r="O121" s="73">
        <f t="shared" si="16"/>
        <v>14698</v>
      </c>
      <c r="P121" s="73">
        <f t="shared" si="16"/>
        <v>14698</v>
      </c>
      <c r="Q121" s="73">
        <f t="shared" si="16"/>
        <v>14698</v>
      </c>
      <c r="R121" s="73">
        <f t="shared" si="16"/>
        <v>14698</v>
      </c>
      <c r="S121" s="73">
        <f t="shared" si="16"/>
        <v>14698</v>
      </c>
      <c r="T121" s="73">
        <f t="shared" si="16"/>
        <v>14698</v>
      </c>
      <c r="U121" s="75">
        <f t="shared" si="12"/>
        <v>176375</v>
      </c>
      <c r="V121" s="171">
        <f t="shared" si="13"/>
        <v>-4</v>
      </c>
    </row>
    <row r="122" spans="1:22">
      <c r="A122" s="7" t="s">
        <v>131</v>
      </c>
      <c r="B122" s="8" t="s">
        <v>306</v>
      </c>
      <c r="C122" s="27" t="s">
        <v>185</v>
      </c>
      <c r="D122" s="74">
        <v>308823</v>
      </c>
      <c r="E122" s="74">
        <v>169100</v>
      </c>
      <c r="F122" s="74">
        <v>120694</v>
      </c>
      <c r="G122" s="74">
        <v>84100</v>
      </c>
      <c r="H122" s="74">
        <v>63594</v>
      </c>
      <c r="I122" s="145">
        <f t="shared" si="9"/>
        <v>746311</v>
      </c>
      <c r="J122" s="73">
        <f t="shared" si="10"/>
        <v>124385</v>
      </c>
      <c r="K122" s="73">
        <f t="shared" si="11"/>
        <v>62193</v>
      </c>
      <c r="L122" s="73">
        <f t="shared" si="16"/>
        <v>62193</v>
      </c>
      <c r="M122" s="73">
        <f t="shared" si="16"/>
        <v>62193</v>
      </c>
      <c r="N122" s="73">
        <f t="shared" si="16"/>
        <v>62193</v>
      </c>
      <c r="O122" s="73">
        <f t="shared" si="16"/>
        <v>62193</v>
      </c>
      <c r="P122" s="73">
        <f t="shared" si="16"/>
        <v>62193</v>
      </c>
      <c r="Q122" s="73">
        <f t="shared" si="16"/>
        <v>62193</v>
      </c>
      <c r="R122" s="73">
        <f t="shared" si="16"/>
        <v>62193</v>
      </c>
      <c r="S122" s="73">
        <f t="shared" si="16"/>
        <v>62193</v>
      </c>
      <c r="T122" s="73">
        <f t="shared" si="16"/>
        <v>62193</v>
      </c>
      <c r="U122" s="75">
        <f t="shared" si="12"/>
        <v>746315</v>
      </c>
      <c r="V122" s="171">
        <f t="shared" si="13"/>
        <v>-4</v>
      </c>
    </row>
    <row r="123" spans="1:22">
      <c r="A123" s="7" t="s">
        <v>132</v>
      </c>
      <c r="B123" s="8" t="s">
        <v>307</v>
      </c>
      <c r="C123" s="33" t="s">
        <v>190</v>
      </c>
      <c r="D123" s="74">
        <v>494540</v>
      </c>
      <c r="E123" s="74">
        <v>270792</v>
      </c>
      <c r="F123" s="74">
        <v>193277</v>
      </c>
      <c r="G123" s="74">
        <v>134676</v>
      </c>
      <c r="H123" s="74">
        <v>101836</v>
      </c>
      <c r="I123" s="145">
        <f t="shared" si="9"/>
        <v>1195121</v>
      </c>
      <c r="J123" s="73">
        <f t="shared" si="10"/>
        <v>199187</v>
      </c>
      <c r="K123" s="73">
        <f t="shared" si="11"/>
        <v>99593</v>
      </c>
      <c r="L123" s="73">
        <f t="shared" si="16"/>
        <v>99593</v>
      </c>
      <c r="M123" s="73">
        <f t="shared" si="16"/>
        <v>99593</v>
      </c>
      <c r="N123" s="73">
        <f t="shared" si="16"/>
        <v>99593</v>
      </c>
      <c r="O123" s="73">
        <f t="shared" si="16"/>
        <v>99593</v>
      </c>
      <c r="P123" s="73">
        <f t="shared" si="16"/>
        <v>99593</v>
      </c>
      <c r="Q123" s="73">
        <f t="shared" si="16"/>
        <v>99593</v>
      </c>
      <c r="R123" s="73">
        <f t="shared" si="16"/>
        <v>99593</v>
      </c>
      <c r="S123" s="73">
        <f t="shared" si="16"/>
        <v>99593</v>
      </c>
      <c r="T123" s="73">
        <f t="shared" si="16"/>
        <v>99593</v>
      </c>
      <c r="U123" s="75">
        <f t="shared" si="12"/>
        <v>1195117</v>
      </c>
      <c r="V123" s="171">
        <f t="shared" si="13"/>
        <v>4</v>
      </c>
    </row>
    <row r="124" spans="1:22">
      <c r="A124" s="7" t="s">
        <v>133</v>
      </c>
      <c r="B124" s="8" t="s">
        <v>308</v>
      </c>
      <c r="C124" s="33" t="s">
        <v>190</v>
      </c>
      <c r="D124" s="74">
        <v>427561</v>
      </c>
      <c r="E124" s="74">
        <v>234117</v>
      </c>
      <c r="F124" s="74">
        <v>167100</v>
      </c>
      <c r="G124" s="74">
        <v>116435</v>
      </c>
      <c r="H124" s="74">
        <v>88044</v>
      </c>
      <c r="I124" s="145">
        <f t="shared" si="9"/>
        <v>1033257</v>
      </c>
      <c r="J124" s="73">
        <f t="shared" si="10"/>
        <v>172210</v>
      </c>
      <c r="K124" s="73">
        <f t="shared" si="11"/>
        <v>86105</v>
      </c>
      <c r="L124" s="73">
        <f t="shared" si="16"/>
        <v>86105</v>
      </c>
      <c r="M124" s="73">
        <f t="shared" si="16"/>
        <v>86105</v>
      </c>
      <c r="N124" s="73">
        <f t="shared" si="16"/>
        <v>86105</v>
      </c>
      <c r="O124" s="73">
        <f t="shared" si="16"/>
        <v>86105</v>
      </c>
      <c r="P124" s="73">
        <f t="shared" si="16"/>
        <v>86105</v>
      </c>
      <c r="Q124" s="73">
        <f t="shared" si="16"/>
        <v>86105</v>
      </c>
      <c r="R124" s="73">
        <f t="shared" si="16"/>
        <v>86105</v>
      </c>
      <c r="S124" s="73">
        <f t="shared" si="16"/>
        <v>86105</v>
      </c>
      <c r="T124" s="73">
        <f t="shared" si="16"/>
        <v>86105</v>
      </c>
      <c r="U124" s="75">
        <f t="shared" si="12"/>
        <v>1033260</v>
      </c>
      <c r="V124" s="171">
        <f t="shared" si="13"/>
        <v>-3</v>
      </c>
    </row>
    <row r="125" spans="1:22">
      <c r="A125" s="7" t="s">
        <v>134</v>
      </c>
      <c r="B125" s="8" t="s">
        <v>309</v>
      </c>
      <c r="C125" s="26" t="s">
        <v>181</v>
      </c>
      <c r="D125" s="74">
        <v>76730</v>
      </c>
      <c r="E125" s="74">
        <v>42015</v>
      </c>
      <c r="F125" s="74">
        <v>29988</v>
      </c>
      <c r="G125" s="74">
        <v>20896</v>
      </c>
      <c r="H125" s="74">
        <v>15800</v>
      </c>
      <c r="I125" s="145">
        <f t="shared" si="9"/>
        <v>185429</v>
      </c>
      <c r="J125" s="73">
        <f t="shared" si="10"/>
        <v>30905</v>
      </c>
      <c r="K125" s="73">
        <f t="shared" si="11"/>
        <v>15452</v>
      </c>
      <c r="L125" s="73">
        <f t="shared" si="16"/>
        <v>15452</v>
      </c>
      <c r="M125" s="73">
        <f t="shared" si="16"/>
        <v>15452</v>
      </c>
      <c r="N125" s="73">
        <f t="shared" si="16"/>
        <v>15452</v>
      </c>
      <c r="O125" s="73">
        <f t="shared" si="16"/>
        <v>15452</v>
      </c>
      <c r="P125" s="73">
        <f t="shared" si="16"/>
        <v>15452</v>
      </c>
      <c r="Q125" s="73">
        <f t="shared" si="16"/>
        <v>15452</v>
      </c>
      <c r="R125" s="73">
        <f t="shared" si="16"/>
        <v>15452</v>
      </c>
      <c r="S125" s="73">
        <f t="shared" si="16"/>
        <v>15452</v>
      </c>
      <c r="T125" s="73">
        <f t="shared" si="16"/>
        <v>15452</v>
      </c>
      <c r="U125" s="75">
        <f t="shared" si="12"/>
        <v>185425</v>
      </c>
      <c r="V125" s="171">
        <f t="shared" si="13"/>
        <v>4</v>
      </c>
    </row>
    <row r="126" spans="1:22">
      <c r="A126" s="7" t="s">
        <v>135</v>
      </c>
      <c r="B126" s="8" t="s">
        <v>310</v>
      </c>
      <c r="C126" s="32" t="s">
        <v>183</v>
      </c>
      <c r="D126" s="74">
        <v>96580</v>
      </c>
      <c r="E126" s="74">
        <v>52884</v>
      </c>
      <c r="F126" s="74">
        <v>37746</v>
      </c>
      <c r="G126" s="74">
        <v>26301</v>
      </c>
      <c r="H126" s="74">
        <v>19888</v>
      </c>
      <c r="I126" s="145">
        <f t="shared" si="9"/>
        <v>233399</v>
      </c>
      <c r="J126" s="73">
        <f t="shared" si="10"/>
        <v>38900</v>
      </c>
      <c r="K126" s="73">
        <f t="shared" si="11"/>
        <v>19450</v>
      </c>
      <c r="L126" s="73">
        <f t="shared" si="16"/>
        <v>19450</v>
      </c>
      <c r="M126" s="73">
        <f t="shared" si="16"/>
        <v>19450</v>
      </c>
      <c r="N126" s="73">
        <f t="shared" si="16"/>
        <v>19450</v>
      </c>
      <c r="O126" s="73">
        <f t="shared" si="16"/>
        <v>19450</v>
      </c>
      <c r="P126" s="73">
        <f t="shared" si="16"/>
        <v>19450</v>
      </c>
      <c r="Q126" s="73">
        <f t="shared" si="16"/>
        <v>19450</v>
      </c>
      <c r="R126" s="73">
        <f t="shared" si="16"/>
        <v>19450</v>
      </c>
      <c r="S126" s="73">
        <f t="shared" si="16"/>
        <v>19450</v>
      </c>
      <c r="T126" s="73">
        <f t="shared" si="16"/>
        <v>19450</v>
      </c>
      <c r="U126" s="75">
        <f t="shared" si="12"/>
        <v>233400</v>
      </c>
      <c r="V126" s="171">
        <f t="shared" si="13"/>
        <v>-1</v>
      </c>
    </row>
    <row r="127" spans="1:22">
      <c r="A127" s="7" t="s">
        <v>136</v>
      </c>
      <c r="B127" s="8" t="s">
        <v>311</v>
      </c>
      <c r="C127" s="29" t="s">
        <v>201</v>
      </c>
      <c r="D127" s="74">
        <v>43326</v>
      </c>
      <c r="E127" s="74">
        <v>23724</v>
      </c>
      <c r="F127" s="74">
        <v>16932</v>
      </c>
      <c r="G127" s="74">
        <v>11798</v>
      </c>
      <c r="H127" s="74">
        <v>8922</v>
      </c>
      <c r="I127" s="145">
        <f t="shared" si="9"/>
        <v>104702</v>
      </c>
      <c r="J127" s="73">
        <f t="shared" si="10"/>
        <v>17450</v>
      </c>
      <c r="K127" s="73">
        <f t="shared" si="11"/>
        <v>8725</v>
      </c>
      <c r="L127" s="73">
        <f t="shared" si="16"/>
        <v>8725</v>
      </c>
      <c r="M127" s="73">
        <f t="shared" si="16"/>
        <v>8725</v>
      </c>
      <c r="N127" s="73">
        <f t="shared" si="16"/>
        <v>8725</v>
      </c>
      <c r="O127" s="73">
        <f t="shared" si="16"/>
        <v>8725</v>
      </c>
      <c r="P127" s="73">
        <f t="shared" si="16"/>
        <v>8725</v>
      </c>
      <c r="Q127" s="73">
        <f t="shared" si="16"/>
        <v>8725</v>
      </c>
      <c r="R127" s="73">
        <f t="shared" si="16"/>
        <v>8725</v>
      </c>
      <c r="S127" s="73">
        <f t="shared" si="16"/>
        <v>8725</v>
      </c>
      <c r="T127" s="73">
        <f t="shared" si="16"/>
        <v>8725</v>
      </c>
      <c r="U127" s="75">
        <f t="shared" si="12"/>
        <v>104700</v>
      </c>
      <c r="V127" s="171">
        <f t="shared" si="13"/>
        <v>2</v>
      </c>
    </row>
    <row r="128" spans="1:22">
      <c r="A128" s="7" t="s">
        <v>137</v>
      </c>
      <c r="B128" s="8" t="s">
        <v>312</v>
      </c>
      <c r="C128" s="26" t="s">
        <v>181</v>
      </c>
      <c r="D128" s="74">
        <v>239220</v>
      </c>
      <c r="E128" s="74">
        <v>130988</v>
      </c>
      <c r="F128" s="74">
        <v>93492</v>
      </c>
      <c r="G128" s="74">
        <v>65145</v>
      </c>
      <c r="H128" s="74">
        <v>49261</v>
      </c>
      <c r="I128" s="145">
        <f t="shared" si="9"/>
        <v>578106</v>
      </c>
      <c r="J128" s="73">
        <f t="shared" si="10"/>
        <v>96351</v>
      </c>
      <c r="K128" s="73">
        <f t="shared" si="11"/>
        <v>48176</v>
      </c>
      <c r="L128" s="73">
        <f t="shared" si="16"/>
        <v>48176</v>
      </c>
      <c r="M128" s="73">
        <f t="shared" si="16"/>
        <v>48176</v>
      </c>
      <c r="N128" s="73">
        <f t="shared" si="16"/>
        <v>48176</v>
      </c>
      <c r="O128" s="73">
        <f t="shared" si="16"/>
        <v>48176</v>
      </c>
      <c r="P128" s="73">
        <f t="shared" si="16"/>
        <v>48176</v>
      </c>
      <c r="Q128" s="73">
        <f t="shared" si="16"/>
        <v>48176</v>
      </c>
      <c r="R128" s="73">
        <f t="shared" si="16"/>
        <v>48176</v>
      </c>
      <c r="S128" s="73">
        <f t="shared" si="16"/>
        <v>48176</v>
      </c>
      <c r="T128" s="73">
        <f t="shared" si="16"/>
        <v>48176</v>
      </c>
      <c r="U128" s="75">
        <f t="shared" si="12"/>
        <v>578111</v>
      </c>
      <c r="V128" s="171">
        <f t="shared" si="13"/>
        <v>-5</v>
      </c>
    </row>
    <row r="129" spans="1:22">
      <c r="A129" s="7" t="s">
        <v>138</v>
      </c>
      <c r="B129" s="8" t="s">
        <v>313</v>
      </c>
      <c r="C129" s="26" t="s">
        <v>181</v>
      </c>
      <c r="D129" s="74">
        <v>188659</v>
      </c>
      <c r="E129" s="74">
        <v>103303</v>
      </c>
      <c r="F129" s="74">
        <v>73732</v>
      </c>
      <c r="G129" s="74">
        <v>51377</v>
      </c>
      <c r="H129" s="74">
        <v>38849</v>
      </c>
      <c r="I129" s="145">
        <f t="shared" si="9"/>
        <v>455920</v>
      </c>
      <c r="J129" s="73">
        <f t="shared" si="10"/>
        <v>75987</v>
      </c>
      <c r="K129" s="73">
        <f t="shared" si="11"/>
        <v>37993</v>
      </c>
      <c r="L129" s="73">
        <f t="shared" si="16"/>
        <v>37993</v>
      </c>
      <c r="M129" s="73">
        <f t="shared" si="16"/>
        <v>37993</v>
      </c>
      <c r="N129" s="73">
        <f t="shared" si="16"/>
        <v>37993</v>
      </c>
      <c r="O129" s="73">
        <f t="shared" si="16"/>
        <v>37993</v>
      </c>
      <c r="P129" s="73">
        <f t="shared" si="16"/>
        <v>37993</v>
      </c>
      <c r="Q129" s="73">
        <f t="shared" si="16"/>
        <v>37993</v>
      </c>
      <c r="R129" s="73">
        <f t="shared" si="16"/>
        <v>37993</v>
      </c>
      <c r="S129" s="73">
        <f t="shared" si="16"/>
        <v>37993</v>
      </c>
      <c r="T129" s="73">
        <f t="shared" si="16"/>
        <v>37993</v>
      </c>
      <c r="U129" s="75">
        <f t="shared" si="12"/>
        <v>455917</v>
      </c>
      <c r="V129" s="171">
        <f t="shared" si="13"/>
        <v>3</v>
      </c>
    </row>
    <row r="130" spans="1:22">
      <c r="A130" s="7" t="s">
        <v>139</v>
      </c>
      <c r="B130" s="8" t="s">
        <v>314</v>
      </c>
      <c r="C130" s="29" t="s">
        <v>201</v>
      </c>
      <c r="D130" s="74">
        <v>574808</v>
      </c>
      <c r="E130" s="74">
        <v>314745</v>
      </c>
      <c r="F130" s="74">
        <v>224647</v>
      </c>
      <c r="G130" s="74">
        <v>156535</v>
      </c>
      <c r="H130" s="74">
        <v>118366</v>
      </c>
      <c r="I130" s="145">
        <f t="shared" si="9"/>
        <v>1389101</v>
      </c>
      <c r="J130" s="73">
        <f t="shared" si="10"/>
        <v>231517</v>
      </c>
      <c r="K130" s="73">
        <f t="shared" si="11"/>
        <v>115758</v>
      </c>
      <c r="L130" s="73">
        <f t="shared" si="16"/>
        <v>115758</v>
      </c>
      <c r="M130" s="73">
        <f t="shared" si="16"/>
        <v>115758</v>
      </c>
      <c r="N130" s="73">
        <f t="shared" si="16"/>
        <v>115758</v>
      </c>
      <c r="O130" s="73">
        <f t="shared" si="16"/>
        <v>115758</v>
      </c>
      <c r="P130" s="73">
        <f t="shared" si="16"/>
        <v>115758</v>
      </c>
      <c r="Q130" s="73">
        <f t="shared" si="16"/>
        <v>115758</v>
      </c>
      <c r="R130" s="73">
        <f t="shared" si="16"/>
        <v>115758</v>
      </c>
      <c r="S130" s="73">
        <f t="shared" si="16"/>
        <v>115758</v>
      </c>
      <c r="T130" s="73">
        <f t="shared" si="16"/>
        <v>115758</v>
      </c>
      <c r="U130" s="75">
        <f t="shared" si="12"/>
        <v>1389097</v>
      </c>
      <c r="V130" s="171">
        <f t="shared" si="13"/>
        <v>4</v>
      </c>
    </row>
    <row r="131" spans="1:22">
      <c r="A131" s="7" t="s">
        <v>140</v>
      </c>
      <c r="B131" s="8" t="s">
        <v>315</v>
      </c>
      <c r="C131" s="32" t="s">
        <v>183</v>
      </c>
      <c r="D131" s="74">
        <v>91901</v>
      </c>
      <c r="E131" s="74">
        <v>50321</v>
      </c>
      <c r="F131" s="74">
        <v>35917</v>
      </c>
      <c r="G131" s="74">
        <v>25027</v>
      </c>
      <c r="H131" s="74">
        <v>18924</v>
      </c>
      <c r="I131" s="145">
        <f t="shared" ref="I131:I166" si="17">SUM(D131:H131)</f>
        <v>222090</v>
      </c>
      <c r="J131" s="73">
        <f t="shared" ref="J131:J166" si="18">ROUND((I131/12)*2,0)</f>
        <v>37015</v>
      </c>
      <c r="K131" s="73">
        <f t="shared" ref="K131:T166" si="19">ROUND(($I131/12),0)</f>
        <v>18508</v>
      </c>
      <c r="L131" s="73">
        <f t="shared" si="19"/>
        <v>18508</v>
      </c>
      <c r="M131" s="73">
        <f t="shared" si="19"/>
        <v>18508</v>
      </c>
      <c r="N131" s="73">
        <f t="shared" si="19"/>
        <v>18508</v>
      </c>
      <c r="O131" s="73">
        <f t="shared" si="19"/>
        <v>18508</v>
      </c>
      <c r="P131" s="73">
        <f t="shared" si="19"/>
        <v>18508</v>
      </c>
      <c r="Q131" s="73">
        <f t="shared" si="19"/>
        <v>18508</v>
      </c>
      <c r="R131" s="73">
        <f t="shared" si="19"/>
        <v>18508</v>
      </c>
      <c r="S131" s="73">
        <f t="shared" si="19"/>
        <v>18508</v>
      </c>
      <c r="T131" s="73">
        <f t="shared" si="19"/>
        <v>18508</v>
      </c>
      <c r="U131" s="75">
        <f t="shared" ref="U131:U166" si="20">SUM(J131:T131)</f>
        <v>222095</v>
      </c>
      <c r="V131" s="171">
        <f t="shared" ref="V131:V166" si="21">I131-U131</f>
        <v>-5</v>
      </c>
    </row>
    <row r="132" spans="1:22">
      <c r="A132" s="7" t="s">
        <v>141</v>
      </c>
      <c r="B132" s="8" t="s">
        <v>316</v>
      </c>
      <c r="C132" s="26" t="s">
        <v>181</v>
      </c>
      <c r="D132" s="74">
        <v>88805</v>
      </c>
      <c r="E132" s="74">
        <v>48626</v>
      </c>
      <c r="F132" s="74">
        <v>34707</v>
      </c>
      <c r="G132" s="74">
        <v>24184</v>
      </c>
      <c r="H132" s="74">
        <v>18287</v>
      </c>
      <c r="I132" s="145">
        <f t="shared" si="17"/>
        <v>214609</v>
      </c>
      <c r="J132" s="73">
        <f t="shared" si="18"/>
        <v>35768</v>
      </c>
      <c r="K132" s="73">
        <f t="shared" si="19"/>
        <v>17884</v>
      </c>
      <c r="L132" s="73">
        <f t="shared" si="19"/>
        <v>17884</v>
      </c>
      <c r="M132" s="73">
        <f t="shared" si="19"/>
        <v>17884</v>
      </c>
      <c r="N132" s="73">
        <f t="shared" si="19"/>
        <v>17884</v>
      </c>
      <c r="O132" s="73">
        <f t="shared" si="19"/>
        <v>17884</v>
      </c>
      <c r="P132" s="73">
        <f t="shared" si="19"/>
        <v>17884</v>
      </c>
      <c r="Q132" s="73">
        <f t="shared" si="19"/>
        <v>17884</v>
      </c>
      <c r="R132" s="73">
        <f t="shared" si="19"/>
        <v>17884</v>
      </c>
      <c r="S132" s="73">
        <f t="shared" si="19"/>
        <v>17884</v>
      </c>
      <c r="T132" s="73">
        <f t="shared" si="19"/>
        <v>17884</v>
      </c>
      <c r="U132" s="75">
        <f t="shared" si="20"/>
        <v>214608</v>
      </c>
      <c r="V132" s="171">
        <f t="shared" si="21"/>
        <v>1</v>
      </c>
    </row>
    <row r="133" spans="1:22">
      <c r="A133" s="7" t="s">
        <v>142</v>
      </c>
      <c r="B133" s="8" t="s">
        <v>317</v>
      </c>
      <c r="C133" s="26" t="s">
        <v>181</v>
      </c>
      <c r="D133" s="74">
        <v>612061</v>
      </c>
      <c r="E133" s="74">
        <v>335143</v>
      </c>
      <c r="F133" s="74">
        <v>239206</v>
      </c>
      <c r="G133" s="74">
        <v>166680</v>
      </c>
      <c r="H133" s="74">
        <v>126037</v>
      </c>
      <c r="I133" s="145">
        <f t="shared" si="17"/>
        <v>1479127</v>
      </c>
      <c r="J133" s="73">
        <f t="shared" si="18"/>
        <v>246521</v>
      </c>
      <c r="K133" s="73">
        <f t="shared" si="19"/>
        <v>123261</v>
      </c>
      <c r="L133" s="73">
        <f t="shared" si="19"/>
        <v>123261</v>
      </c>
      <c r="M133" s="73">
        <f t="shared" si="19"/>
        <v>123261</v>
      </c>
      <c r="N133" s="73">
        <f t="shared" si="19"/>
        <v>123261</v>
      </c>
      <c r="O133" s="73">
        <f t="shared" si="19"/>
        <v>123261</v>
      </c>
      <c r="P133" s="73">
        <f t="shared" si="19"/>
        <v>123261</v>
      </c>
      <c r="Q133" s="73">
        <f t="shared" si="19"/>
        <v>123261</v>
      </c>
      <c r="R133" s="73">
        <f t="shared" si="19"/>
        <v>123261</v>
      </c>
      <c r="S133" s="73">
        <f t="shared" si="19"/>
        <v>123261</v>
      </c>
      <c r="T133" s="73">
        <f t="shared" si="19"/>
        <v>123261</v>
      </c>
      <c r="U133" s="75">
        <f t="shared" si="20"/>
        <v>1479131</v>
      </c>
      <c r="V133" s="171">
        <f t="shared" si="21"/>
        <v>-4</v>
      </c>
    </row>
    <row r="134" spans="1:22">
      <c r="A134" s="7" t="s">
        <v>143</v>
      </c>
      <c r="B134" s="8" t="s">
        <v>318</v>
      </c>
      <c r="C134" s="34" t="s">
        <v>216</v>
      </c>
      <c r="D134" s="74">
        <v>36977</v>
      </c>
      <c r="E134" s="74">
        <v>20248</v>
      </c>
      <c r="F134" s="74">
        <v>14452</v>
      </c>
      <c r="G134" s="74">
        <v>10070</v>
      </c>
      <c r="H134" s="74">
        <v>7614</v>
      </c>
      <c r="I134" s="145">
        <f t="shared" si="17"/>
        <v>89361</v>
      </c>
      <c r="J134" s="73">
        <f t="shared" si="18"/>
        <v>14894</v>
      </c>
      <c r="K134" s="73">
        <f t="shared" si="19"/>
        <v>7447</v>
      </c>
      <c r="L134" s="73">
        <f t="shared" si="19"/>
        <v>7447</v>
      </c>
      <c r="M134" s="73">
        <f t="shared" si="19"/>
        <v>7447</v>
      </c>
      <c r="N134" s="73">
        <f t="shared" si="19"/>
        <v>7447</v>
      </c>
      <c r="O134" s="73">
        <f t="shared" si="19"/>
        <v>7447</v>
      </c>
      <c r="P134" s="73">
        <f t="shared" si="19"/>
        <v>7447</v>
      </c>
      <c r="Q134" s="73">
        <f t="shared" si="19"/>
        <v>7447</v>
      </c>
      <c r="R134" s="73">
        <f t="shared" si="19"/>
        <v>7447</v>
      </c>
      <c r="S134" s="73">
        <f t="shared" si="19"/>
        <v>7447</v>
      </c>
      <c r="T134" s="73">
        <f t="shared" si="19"/>
        <v>7447</v>
      </c>
      <c r="U134" s="75">
        <f t="shared" si="20"/>
        <v>89364</v>
      </c>
      <c r="V134" s="171">
        <f t="shared" si="21"/>
        <v>-3</v>
      </c>
    </row>
    <row r="135" spans="1:22">
      <c r="A135" s="7" t="s">
        <v>144</v>
      </c>
      <c r="B135" s="8" t="s">
        <v>319</v>
      </c>
      <c r="C135" s="29" t="s">
        <v>201</v>
      </c>
      <c r="D135" s="74">
        <v>418790</v>
      </c>
      <c r="E135" s="74">
        <v>229314</v>
      </c>
      <c r="F135" s="74">
        <v>163672</v>
      </c>
      <c r="G135" s="74">
        <v>114048</v>
      </c>
      <c r="H135" s="74">
        <v>86238</v>
      </c>
      <c r="I135" s="145">
        <f t="shared" si="17"/>
        <v>1012062</v>
      </c>
      <c r="J135" s="73">
        <f t="shared" si="18"/>
        <v>168677</v>
      </c>
      <c r="K135" s="73">
        <f t="shared" si="19"/>
        <v>84339</v>
      </c>
      <c r="L135" s="73">
        <f t="shared" si="19"/>
        <v>84339</v>
      </c>
      <c r="M135" s="73">
        <f t="shared" si="19"/>
        <v>84339</v>
      </c>
      <c r="N135" s="73">
        <f t="shared" si="19"/>
        <v>84339</v>
      </c>
      <c r="O135" s="73">
        <f t="shared" si="19"/>
        <v>84339</v>
      </c>
      <c r="P135" s="73">
        <f t="shared" si="19"/>
        <v>84339</v>
      </c>
      <c r="Q135" s="73">
        <f t="shared" si="19"/>
        <v>84339</v>
      </c>
      <c r="R135" s="73">
        <f t="shared" si="19"/>
        <v>84339</v>
      </c>
      <c r="S135" s="73">
        <f t="shared" si="19"/>
        <v>84339</v>
      </c>
      <c r="T135" s="73">
        <f t="shared" si="19"/>
        <v>84339</v>
      </c>
      <c r="U135" s="75">
        <f t="shared" si="20"/>
        <v>1012067</v>
      </c>
      <c r="V135" s="171">
        <f t="shared" si="21"/>
        <v>-5</v>
      </c>
    </row>
    <row r="136" spans="1:22">
      <c r="A136" s="7" t="s">
        <v>145</v>
      </c>
      <c r="B136" s="8" t="s">
        <v>320</v>
      </c>
      <c r="C136" s="32" t="s">
        <v>183</v>
      </c>
      <c r="D136" s="74">
        <v>40511</v>
      </c>
      <c r="E136" s="74">
        <v>22182</v>
      </c>
      <c r="F136" s="74">
        <v>15832</v>
      </c>
      <c r="G136" s="74">
        <v>11032</v>
      </c>
      <c r="H136" s="74">
        <v>8342</v>
      </c>
      <c r="I136" s="145">
        <f t="shared" si="17"/>
        <v>97899</v>
      </c>
      <c r="J136" s="73">
        <f t="shared" si="18"/>
        <v>16317</v>
      </c>
      <c r="K136" s="73">
        <f t="shared" si="19"/>
        <v>8158</v>
      </c>
      <c r="L136" s="73">
        <f t="shared" si="19"/>
        <v>8158</v>
      </c>
      <c r="M136" s="73">
        <f t="shared" si="19"/>
        <v>8158</v>
      </c>
      <c r="N136" s="73">
        <f t="shared" si="19"/>
        <v>8158</v>
      </c>
      <c r="O136" s="73">
        <f t="shared" si="19"/>
        <v>8158</v>
      </c>
      <c r="P136" s="73">
        <f t="shared" si="19"/>
        <v>8158</v>
      </c>
      <c r="Q136" s="73">
        <f t="shared" si="19"/>
        <v>8158</v>
      </c>
      <c r="R136" s="73">
        <f t="shared" si="19"/>
        <v>8158</v>
      </c>
      <c r="S136" s="73">
        <f t="shared" si="19"/>
        <v>8158</v>
      </c>
      <c r="T136" s="73">
        <f t="shared" si="19"/>
        <v>8158</v>
      </c>
      <c r="U136" s="75">
        <f t="shared" si="20"/>
        <v>97897</v>
      </c>
      <c r="V136" s="171">
        <f t="shared" si="21"/>
        <v>2</v>
      </c>
    </row>
    <row r="137" spans="1:22">
      <c r="A137" s="7" t="s">
        <v>146</v>
      </c>
      <c r="B137" s="8" t="s">
        <v>321</v>
      </c>
      <c r="C137" s="33" t="s">
        <v>190</v>
      </c>
      <c r="D137" s="74">
        <v>93272</v>
      </c>
      <c r="E137" s="74">
        <v>51072</v>
      </c>
      <c r="F137" s="74">
        <v>36452</v>
      </c>
      <c r="G137" s="74">
        <v>25400</v>
      </c>
      <c r="H137" s="74">
        <v>19207</v>
      </c>
      <c r="I137" s="145">
        <f t="shared" si="17"/>
        <v>225403</v>
      </c>
      <c r="J137" s="73">
        <f t="shared" si="18"/>
        <v>37567</v>
      </c>
      <c r="K137" s="73">
        <f t="shared" si="19"/>
        <v>18784</v>
      </c>
      <c r="L137" s="73">
        <f t="shared" si="19"/>
        <v>18784</v>
      </c>
      <c r="M137" s="73">
        <f t="shared" si="19"/>
        <v>18784</v>
      </c>
      <c r="N137" s="73">
        <f t="shared" si="19"/>
        <v>18784</v>
      </c>
      <c r="O137" s="73">
        <f t="shared" si="19"/>
        <v>18784</v>
      </c>
      <c r="P137" s="73">
        <f t="shared" si="19"/>
        <v>18784</v>
      </c>
      <c r="Q137" s="73">
        <f t="shared" si="19"/>
        <v>18784</v>
      </c>
      <c r="R137" s="73">
        <f t="shared" si="19"/>
        <v>18784</v>
      </c>
      <c r="S137" s="73">
        <f t="shared" si="19"/>
        <v>18784</v>
      </c>
      <c r="T137" s="73">
        <f t="shared" si="19"/>
        <v>18784</v>
      </c>
      <c r="U137" s="75">
        <f t="shared" si="20"/>
        <v>225407</v>
      </c>
      <c r="V137" s="171">
        <f t="shared" si="21"/>
        <v>-4</v>
      </c>
    </row>
    <row r="138" spans="1:22">
      <c r="A138" s="7" t="s">
        <v>147</v>
      </c>
      <c r="B138" s="8" t="s">
        <v>322</v>
      </c>
      <c r="C138" s="34" t="s">
        <v>216</v>
      </c>
      <c r="D138" s="74">
        <v>3209852</v>
      </c>
      <c r="E138" s="74">
        <v>1757599</v>
      </c>
      <c r="F138" s="74">
        <v>1254477</v>
      </c>
      <c r="G138" s="74">
        <v>874122</v>
      </c>
      <c r="H138" s="74">
        <v>660980</v>
      </c>
      <c r="I138" s="145">
        <f t="shared" si="17"/>
        <v>7757030</v>
      </c>
      <c r="J138" s="73">
        <f t="shared" si="18"/>
        <v>1292838</v>
      </c>
      <c r="K138" s="73">
        <f t="shared" si="19"/>
        <v>646419</v>
      </c>
      <c r="L138" s="73">
        <f t="shared" si="19"/>
        <v>646419</v>
      </c>
      <c r="M138" s="73">
        <f t="shared" si="19"/>
        <v>646419</v>
      </c>
      <c r="N138" s="73">
        <f t="shared" si="19"/>
        <v>646419</v>
      </c>
      <c r="O138" s="73">
        <f t="shared" si="19"/>
        <v>646419</v>
      </c>
      <c r="P138" s="73">
        <f t="shared" si="19"/>
        <v>646419</v>
      </c>
      <c r="Q138" s="73">
        <f t="shared" si="19"/>
        <v>646419</v>
      </c>
      <c r="R138" s="73">
        <f t="shared" si="19"/>
        <v>646419</v>
      </c>
      <c r="S138" s="73">
        <f t="shared" si="19"/>
        <v>646419</v>
      </c>
      <c r="T138" s="73">
        <f t="shared" si="19"/>
        <v>646419</v>
      </c>
      <c r="U138" s="75">
        <f t="shared" si="20"/>
        <v>7757028</v>
      </c>
      <c r="V138" s="171">
        <f t="shared" si="21"/>
        <v>2</v>
      </c>
    </row>
    <row r="139" spans="1:22">
      <c r="A139" s="7" t="s">
        <v>148</v>
      </c>
      <c r="B139" s="8" t="s">
        <v>323</v>
      </c>
      <c r="C139" s="32" t="s">
        <v>183</v>
      </c>
      <c r="D139" s="74">
        <v>474549</v>
      </c>
      <c r="E139" s="74">
        <v>259846</v>
      </c>
      <c r="F139" s="74">
        <v>185463</v>
      </c>
      <c r="G139" s="74">
        <v>129231</v>
      </c>
      <c r="H139" s="74">
        <v>97720</v>
      </c>
      <c r="I139" s="145">
        <f t="shared" si="17"/>
        <v>1146809</v>
      </c>
      <c r="J139" s="73">
        <f t="shared" si="18"/>
        <v>191135</v>
      </c>
      <c r="K139" s="73">
        <f t="shared" si="19"/>
        <v>95567</v>
      </c>
      <c r="L139" s="73">
        <f t="shared" si="19"/>
        <v>95567</v>
      </c>
      <c r="M139" s="73">
        <f t="shared" si="19"/>
        <v>95567</v>
      </c>
      <c r="N139" s="73">
        <f t="shared" si="19"/>
        <v>95567</v>
      </c>
      <c r="O139" s="73">
        <f t="shared" si="19"/>
        <v>95567</v>
      </c>
      <c r="P139" s="73">
        <f t="shared" si="19"/>
        <v>95567</v>
      </c>
      <c r="Q139" s="73">
        <f t="shared" si="19"/>
        <v>95567</v>
      </c>
      <c r="R139" s="73">
        <f t="shared" si="19"/>
        <v>95567</v>
      </c>
      <c r="S139" s="73">
        <f t="shared" si="19"/>
        <v>95567</v>
      </c>
      <c r="T139" s="73">
        <f t="shared" si="19"/>
        <v>95567</v>
      </c>
      <c r="U139" s="75">
        <f t="shared" si="20"/>
        <v>1146805</v>
      </c>
      <c r="V139" s="171">
        <f t="shared" si="21"/>
        <v>4</v>
      </c>
    </row>
    <row r="140" spans="1:22">
      <c r="A140" s="7" t="s">
        <v>149</v>
      </c>
      <c r="B140" s="8" t="s">
        <v>324</v>
      </c>
      <c r="C140" s="33" t="s">
        <v>190</v>
      </c>
      <c r="D140" s="74">
        <v>92619</v>
      </c>
      <c r="E140" s="74">
        <v>50715</v>
      </c>
      <c r="F140" s="74">
        <v>36197</v>
      </c>
      <c r="G140" s="74">
        <v>25222</v>
      </c>
      <c r="H140" s="74">
        <v>19072</v>
      </c>
      <c r="I140" s="145">
        <f t="shared" si="17"/>
        <v>223825</v>
      </c>
      <c r="J140" s="73">
        <f t="shared" si="18"/>
        <v>37304</v>
      </c>
      <c r="K140" s="73">
        <f t="shared" si="19"/>
        <v>18652</v>
      </c>
      <c r="L140" s="73">
        <f t="shared" si="19"/>
        <v>18652</v>
      </c>
      <c r="M140" s="73">
        <f t="shared" si="19"/>
        <v>18652</v>
      </c>
      <c r="N140" s="73">
        <f t="shared" si="19"/>
        <v>18652</v>
      </c>
      <c r="O140" s="73">
        <f t="shared" si="19"/>
        <v>18652</v>
      </c>
      <c r="P140" s="73">
        <f t="shared" si="19"/>
        <v>18652</v>
      </c>
      <c r="Q140" s="73">
        <f t="shared" si="19"/>
        <v>18652</v>
      </c>
      <c r="R140" s="73">
        <f t="shared" si="19"/>
        <v>18652</v>
      </c>
      <c r="S140" s="73">
        <f t="shared" si="19"/>
        <v>18652</v>
      </c>
      <c r="T140" s="73">
        <f t="shared" si="19"/>
        <v>18652</v>
      </c>
      <c r="U140" s="75">
        <f t="shared" si="20"/>
        <v>223824</v>
      </c>
      <c r="V140" s="171">
        <f t="shared" si="21"/>
        <v>1</v>
      </c>
    </row>
    <row r="141" spans="1:22">
      <c r="A141" s="7" t="s">
        <v>150</v>
      </c>
      <c r="B141" s="8" t="s">
        <v>325</v>
      </c>
      <c r="C141" s="26" t="s">
        <v>181</v>
      </c>
      <c r="D141" s="74">
        <v>234673</v>
      </c>
      <c r="E141" s="74">
        <v>128498</v>
      </c>
      <c r="F141" s="74">
        <v>91715</v>
      </c>
      <c r="G141" s="74">
        <v>63908</v>
      </c>
      <c r="H141" s="74">
        <v>48324</v>
      </c>
      <c r="I141" s="145">
        <f t="shared" si="17"/>
        <v>567118</v>
      </c>
      <c r="J141" s="73">
        <f t="shared" si="18"/>
        <v>94520</v>
      </c>
      <c r="K141" s="73">
        <f t="shared" si="19"/>
        <v>47260</v>
      </c>
      <c r="L141" s="73">
        <f t="shared" si="19"/>
        <v>47260</v>
      </c>
      <c r="M141" s="73">
        <f t="shared" si="19"/>
        <v>47260</v>
      </c>
      <c r="N141" s="73">
        <f t="shared" si="19"/>
        <v>47260</v>
      </c>
      <c r="O141" s="73">
        <f t="shared" si="19"/>
        <v>47260</v>
      </c>
      <c r="P141" s="73">
        <f t="shared" si="19"/>
        <v>47260</v>
      </c>
      <c r="Q141" s="73">
        <f t="shared" si="19"/>
        <v>47260</v>
      </c>
      <c r="R141" s="73">
        <f t="shared" si="19"/>
        <v>47260</v>
      </c>
      <c r="S141" s="73">
        <f t="shared" si="19"/>
        <v>47260</v>
      </c>
      <c r="T141" s="73">
        <f t="shared" si="19"/>
        <v>47260</v>
      </c>
      <c r="U141" s="75">
        <f t="shared" si="20"/>
        <v>567120</v>
      </c>
      <c r="V141" s="171">
        <f t="shared" si="21"/>
        <v>-2</v>
      </c>
    </row>
    <row r="142" spans="1:22">
      <c r="A142" s="7" t="s">
        <v>151</v>
      </c>
      <c r="B142" s="8" t="s">
        <v>326</v>
      </c>
      <c r="C142" s="32" t="s">
        <v>183</v>
      </c>
      <c r="D142" s="74">
        <v>456067</v>
      </c>
      <c r="E142" s="74">
        <v>249726</v>
      </c>
      <c r="F142" s="74">
        <v>178242</v>
      </c>
      <c r="G142" s="74">
        <v>124198</v>
      </c>
      <c r="H142" s="74">
        <v>93914</v>
      </c>
      <c r="I142" s="145">
        <f t="shared" si="17"/>
        <v>1102147</v>
      </c>
      <c r="J142" s="73">
        <f t="shared" si="18"/>
        <v>183691</v>
      </c>
      <c r="K142" s="73">
        <f t="shared" si="19"/>
        <v>91846</v>
      </c>
      <c r="L142" s="73">
        <f t="shared" si="19"/>
        <v>91846</v>
      </c>
      <c r="M142" s="73">
        <f t="shared" si="19"/>
        <v>91846</v>
      </c>
      <c r="N142" s="73">
        <f t="shared" si="19"/>
        <v>91846</v>
      </c>
      <c r="O142" s="73">
        <f t="shared" si="19"/>
        <v>91846</v>
      </c>
      <c r="P142" s="73">
        <f t="shared" si="19"/>
        <v>91846</v>
      </c>
      <c r="Q142" s="73">
        <f t="shared" si="19"/>
        <v>91846</v>
      </c>
      <c r="R142" s="73">
        <f t="shared" si="19"/>
        <v>91846</v>
      </c>
      <c r="S142" s="73">
        <f t="shared" si="19"/>
        <v>91846</v>
      </c>
      <c r="T142" s="73">
        <f t="shared" si="19"/>
        <v>91846</v>
      </c>
      <c r="U142" s="75">
        <f t="shared" si="20"/>
        <v>1102151</v>
      </c>
      <c r="V142" s="171">
        <f t="shared" si="21"/>
        <v>-4</v>
      </c>
    </row>
    <row r="143" spans="1:22">
      <c r="A143" s="7" t="s">
        <v>152</v>
      </c>
      <c r="B143" s="8" t="s">
        <v>327</v>
      </c>
      <c r="C143" s="28" t="s">
        <v>187</v>
      </c>
      <c r="D143" s="74">
        <v>2902370</v>
      </c>
      <c r="E143" s="74">
        <v>1589233</v>
      </c>
      <c r="F143" s="74">
        <v>1134307</v>
      </c>
      <c r="G143" s="74">
        <v>790387</v>
      </c>
      <c r="H143" s="74">
        <v>597663</v>
      </c>
      <c r="I143" s="145">
        <f t="shared" si="17"/>
        <v>7013960</v>
      </c>
      <c r="J143" s="73">
        <f t="shared" si="18"/>
        <v>1168993</v>
      </c>
      <c r="K143" s="73">
        <f t="shared" si="19"/>
        <v>584497</v>
      </c>
      <c r="L143" s="73">
        <f t="shared" si="19"/>
        <v>584497</v>
      </c>
      <c r="M143" s="73">
        <f t="shared" si="19"/>
        <v>584497</v>
      </c>
      <c r="N143" s="73">
        <f t="shared" si="19"/>
        <v>584497</v>
      </c>
      <c r="O143" s="73">
        <f t="shared" si="19"/>
        <v>584497</v>
      </c>
      <c r="P143" s="73">
        <f t="shared" si="19"/>
        <v>584497</v>
      </c>
      <c r="Q143" s="73">
        <f t="shared" si="19"/>
        <v>584497</v>
      </c>
      <c r="R143" s="73">
        <f t="shared" si="19"/>
        <v>584497</v>
      </c>
      <c r="S143" s="73">
        <f t="shared" si="19"/>
        <v>584497</v>
      </c>
      <c r="T143" s="73">
        <f t="shared" si="19"/>
        <v>584497</v>
      </c>
      <c r="U143" s="75">
        <f t="shared" si="20"/>
        <v>7013963</v>
      </c>
      <c r="V143" s="171">
        <f t="shared" si="21"/>
        <v>-3</v>
      </c>
    </row>
    <row r="144" spans="1:22">
      <c r="A144" s="7" t="s">
        <v>153</v>
      </c>
      <c r="B144" s="8" t="s">
        <v>328</v>
      </c>
      <c r="C144" s="27" t="s">
        <v>185</v>
      </c>
      <c r="D144" s="74">
        <v>80191</v>
      </c>
      <c r="E144" s="74">
        <v>43909</v>
      </c>
      <c r="F144" s="74">
        <v>31340</v>
      </c>
      <c r="G144" s="74">
        <v>21838</v>
      </c>
      <c r="H144" s="74">
        <v>16513</v>
      </c>
      <c r="I144" s="145">
        <f t="shared" si="17"/>
        <v>193791</v>
      </c>
      <c r="J144" s="73">
        <f t="shared" si="18"/>
        <v>32299</v>
      </c>
      <c r="K144" s="73">
        <f t="shared" si="19"/>
        <v>16149</v>
      </c>
      <c r="L144" s="73">
        <f t="shared" si="19"/>
        <v>16149</v>
      </c>
      <c r="M144" s="73">
        <f t="shared" si="19"/>
        <v>16149</v>
      </c>
      <c r="N144" s="73">
        <f t="shared" si="19"/>
        <v>16149</v>
      </c>
      <c r="O144" s="73">
        <f t="shared" si="19"/>
        <v>16149</v>
      </c>
      <c r="P144" s="73">
        <f t="shared" si="19"/>
        <v>16149</v>
      </c>
      <c r="Q144" s="73">
        <f t="shared" si="19"/>
        <v>16149</v>
      </c>
      <c r="R144" s="73">
        <f t="shared" si="19"/>
        <v>16149</v>
      </c>
      <c r="S144" s="73">
        <f t="shared" si="19"/>
        <v>16149</v>
      </c>
      <c r="T144" s="73">
        <f t="shared" si="19"/>
        <v>16149</v>
      </c>
      <c r="U144" s="75">
        <f t="shared" si="20"/>
        <v>193789</v>
      </c>
      <c r="V144" s="171">
        <f t="shared" si="21"/>
        <v>2</v>
      </c>
    </row>
    <row r="145" spans="1:22">
      <c r="A145" s="7" t="s">
        <v>154</v>
      </c>
      <c r="B145" s="8" t="s">
        <v>329</v>
      </c>
      <c r="C145" s="26" t="s">
        <v>181</v>
      </c>
      <c r="D145" s="74">
        <v>155694</v>
      </c>
      <c r="E145" s="74">
        <v>85252</v>
      </c>
      <c r="F145" s="74">
        <v>60848</v>
      </c>
      <c r="G145" s="74">
        <v>42399</v>
      </c>
      <c r="H145" s="74">
        <v>32061</v>
      </c>
      <c r="I145" s="145">
        <f t="shared" si="17"/>
        <v>376254</v>
      </c>
      <c r="J145" s="73">
        <f t="shared" si="18"/>
        <v>62709</v>
      </c>
      <c r="K145" s="73">
        <f t="shared" si="19"/>
        <v>31355</v>
      </c>
      <c r="L145" s="73">
        <f t="shared" si="19"/>
        <v>31355</v>
      </c>
      <c r="M145" s="73">
        <f t="shared" si="19"/>
        <v>31355</v>
      </c>
      <c r="N145" s="73">
        <f t="shared" si="19"/>
        <v>31355</v>
      </c>
      <c r="O145" s="73">
        <f t="shared" si="19"/>
        <v>31355</v>
      </c>
      <c r="P145" s="73">
        <f t="shared" si="19"/>
        <v>31355</v>
      </c>
      <c r="Q145" s="73">
        <f t="shared" si="19"/>
        <v>31355</v>
      </c>
      <c r="R145" s="73">
        <f t="shared" si="19"/>
        <v>31355</v>
      </c>
      <c r="S145" s="73">
        <f t="shared" si="19"/>
        <v>31355</v>
      </c>
      <c r="T145" s="73">
        <f t="shared" si="19"/>
        <v>31355</v>
      </c>
      <c r="U145" s="75">
        <f t="shared" si="20"/>
        <v>376259</v>
      </c>
      <c r="V145" s="171">
        <f t="shared" si="21"/>
        <v>-5</v>
      </c>
    </row>
    <row r="146" spans="1:22">
      <c r="A146" s="7" t="s">
        <v>155</v>
      </c>
      <c r="B146" s="8" t="s">
        <v>330</v>
      </c>
      <c r="C146" s="32" t="s">
        <v>183</v>
      </c>
      <c r="D146" s="74">
        <v>44281</v>
      </c>
      <c r="E146" s="74">
        <v>24247</v>
      </c>
      <c r="F146" s="74">
        <v>17306</v>
      </c>
      <c r="G146" s="74">
        <v>12059</v>
      </c>
      <c r="H146" s="74">
        <v>9118</v>
      </c>
      <c r="I146" s="145">
        <f t="shared" si="17"/>
        <v>107011</v>
      </c>
      <c r="J146" s="73">
        <f t="shared" si="18"/>
        <v>17835</v>
      </c>
      <c r="K146" s="73">
        <f t="shared" si="19"/>
        <v>8918</v>
      </c>
      <c r="L146" s="73">
        <f t="shared" si="19"/>
        <v>8918</v>
      </c>
      <c r="M146" s="73">
        <f t="shared" si="19"/>
        <v>8918</v>
      </c>
      <c r="N146" s="73">
        <f t="shared" si="19"/>
        <v>8918</v>
      </c>
      <c r="O146" s="73">
        <f t="shared" si="19"/>
        <v>8918</v>
      </c>
      <c r="P146" s="73">
        <f t="shared" si="19"/>
        <v>8918</v>
      </c>
      <c r="Q146" s="73">
        <f t="shared" si="19"/>
        <v>8918</v>
      </c>
      <c r="R146" s="73">
        <f t="shared" si="19"/>
        <v>8918</v>
      </c>
      <c r="S146" s="73">
        <f t="shared" si="19"/>
        <v>8918</v>
      </c>
      <c r="T146" s="73">
        <f t="shared" si="19"/>
        <v>8918</v>
      </c>
      <c r="U146" s="75">
        <f t="shared" si="20"/>
        <v>107015</v>
      </c>
      <c r="V146" s="171">
        <f t="shared" si="21"/>
        <v>-4</v>
      </c>
    </row>
    <row r="147" spans="1:22">
      <c r="A147" s="7" t="s">
        <v>156</v>
      </c>
      <c r="B147" s="8" t="s">
        <v>331</v>
      </c>
      <c r="C147" s="29" t="s">
        <v>201</v>
      </c>
      <c r="D147" s="74">
        <v>162556</v>
      </c>
      <c r="E147" s="74">
        <v>89010</v>
      </c>
      <c r="F147" s="74">
        <v>63530</v>
      </c>
      <c r="G147" s="74">
        <v>44268</v>
      </c>
      <c r="H147" s="74">
        <v>33474</v>
      </c>
      <c r="I147" s="145">
        <f t="shared" si="17"/>
        <v>392838</v>
      </c>
      <c r="J147" s="73">
        <f t="shared" si="18"/>
        <v>65473</v>
      </c>
      <c r="K147" s="73">
        <f t="shared" si="19"/>
        <v>32737</v>
      </c>
      <c r="L147" s="73">
        <f t="shared" si="19"/>
        <v>32737</v>
      </c>
      <c r="M147" s="73">
        <f t="shared" si="19"/>
        <v>32737</v>
      </c>
      <c r="N147" s="73">
        <f t="shared" si="19"/>
        <v>32737</v>
      </c>
      <c r="O147" s="73">
        <f t="shared" si="19"/>
        <v>32737</v>
      </c>
      <c r="P147" s="73">
        <f t="shared" si="19"/>
        <v>32737</v>
      </c>
      <c r="Q147" s="73">
        <f t="shared" si="19"/>
        <v>32737</v>
      </c>
      <c r="R147" s="73">
        <f t="shared" si="19"/>
        <v>32737</v>
      </c>
      <c r="S147" s="73">
        <f t="shared" si="19"/>
        <v>32737</v>
      </c>
      <c r="T147" s="73">
        <f t="shared" si="19"/>
        <v>32737</v>
      </c>
      <c r="U147" s="75">
        <f t="shared" si="20"/>
        <v>392843</v>
      </c>
      <c r="V147" s="171">
        <f t="shared" si="21"/>
        <v>-5</v>
      </c>
    </row>
    <row r="148" spans="1:22">
      <c r="A148" s="7" t="s">
        <v>157</v>
      </c>
      <c r="B148" s="8" t="s">
        <v>332</v>
      </c>
      <c r="C148" s="32" t="s">
        <v>183</v>
      </c>
      <c r="D148" s="74">
        <v>310282</v>
      </c>
      <c r="E148" s="74">
        <v>169899</v>
      </c>
      <c r="F148" s="74">
        <v>121265</v>
      </c>
      <c r="G148" s="74">
        <v>84497</v>
      </c>
      <c r="H148" s="74">
        <v>63894</v>
      </c>
      <c r="I148" s="145">
        <f t="shared" si="17"/>
        <v>749837</v>
      </c>
      <c r="J148" s="73">
        <f t="shared" si="18"/>
        <v>124973</v>
      </c>
      <c r="K148" s="73">
        <f t="shared" si="19"/>
        <v>62486</v>
      </c>
      <c r="L148" s="73">
        <f t="shared" si="19"/>
        <v>62486</v>
      </c>
      <c r="M148" s="73">
        <f t="shared" si="19"/>
        <v>62486</v>
      </c>
      <c r="N148" s="73">
        <f t="shared" si="19"/>
        <v>62486</v>
      </c>
      <c r="O148" s="73">
        <f t="shared" si="19"/>
        <v>62486</v>
      </c>
      <c r="P148" s="73">
        <f t="shared" si="19"/>
        <v>62486</v>
      </c>
      <c r="Q148" s="73">
        <f t="shared" si="19"/>
        <v>62486</v>
      </c>
      <c r="R148" s="73">
        <f t="shared" si="19"/>
        <v>62486</v>
      </c>
      <c r="S148" s="73">
        <f t="shared" si="19"/>
        <v>62486</v>
      </c>
      <c r="T148" s="73">
        <f t="shared" si="19"/>
        <v>62486</v>
      </c>
      <c r="U148" s="75">
        <f t="shared" si="20"/>
        <v>749833</v>
      </c>
      <c r="V148" s="171">
        <f t="shared" si="21"/>
        <v>4</v>
      </c>
    </row>
    <row r="149" spans="1:22">
      <c r="A149" s="7" t="s">
        <v>158</v>
      </c>
      <c r="B149" s="8" t="s">
        <v>333</v>
      </c>
      <c r="C149" s="26" t="s">
        <v>181</v>
      </c>
      <c r="D149" s="74">
        <v>239274</v>
      </c>
      <c r="E149" s="74">
        <v>131018</v>
      </c>
      <c r="F149" s="74">
        <v>93512</v>
      </c>
      <c r="G149" s="74">
        <v>65160</v>
      </c>
      <c r="H149" s="74">
        <v>49272</v>
      </c>
      <c r="I149" s="145">
        <f t="shared" si="17"/>
        <v>578236</v>
      </c>
      <c r="J149" s="73">
        <f t="shared" si="18"/>
        <v>96373</v>
      </c>
      <c r="K149" s="73">
        <f t="shared" si="19"/>
        <v>48186</v>
      </c>
      <c r="L149" s="73">
        <f t="shared" si="19"/>
        <v>48186</v>
      </c>
      <c r="M149" s="73">
        <f t="shared" si="19"/>
        <v>48186</v>
      </c>
      <c r="N149" s="73">
        <f t="shared" si="19"/>
        <v>48186</v>
      </c>
      <c r="O149" s="73">
        <f t="shared" si="19"/>
        <v>48186</v>
      </c>
      <c r="P149" s="73">
        <f t="shared" si="19"/>
        <v>48186</v>
      </c>
      <c r="Q149" s="73">
        <f t="shared" si="19"/>
        <v>48186</v>
      </c>
      <c r="R149" s="73">
        <f t="shared" si="19"/>
        <v>48186</v>
      </c>
      <c r="S149" s="73">
        <f t="shared" si="19"/>
        <v>48186</v>
      </c>
      <c r="T149" s="73">
        <f t="shared" si="19"/>
        <v>48186</v>
      </c>
      <c r="U149" s="75">
        <f t="shared" si="20"/>
        <v>578233</v>
      </c>
      <c r="V149" s="171">
        <f t="shared" si="21"/>
        <v>3</v>
      </c>
    </row>
    <row r="150" spans="1:22">
      <c r="A150" s="7" t="s">
        <v>159</v>
      </c>
      <c r="B150" s="8" t="s">
        <v>334</v>
      </c>
      <c r="C150" s="28" t="s">
        <v>187</v>
      </c>
      <c r="D150" s="74">
        <v>532136</v>
      </c>
      <c r="E150" s="74">
        <v>291378</v>
      </c>
      <c r="F150" s="74">
        <v>207970</v>
      </c>
      <c r="G150" s="74">
        <v>144918</v>
      </c>
      <c r="H150" s="74">
        <v>109578</v>
      </c>
      <c r="I150" s="145">
        <f t="shared" si="17"/>
        <v>1285980</v>
      </c>
      <c r="J150" s="73">
        <f t="shared" si="18"/>
        <v>214330</v>
      </c>
      <c r="K150" s="73">
        <f t="shared" si="19"/>
        <v>107165</v>
      </c>
      <c r="L150" s="73">
        <f t="shared" si="19"/>
        <v>107165</v>
      </c>
      <c r="M150" s="73">
        <f t="shared" si="19"/>
        <v>107165</v>
      </c>
      <c r="N150" s="73">
        <f t="shared" si="19"/>
        <v>107165</v>
      </c>
      <c r="O150" s="73">
        <f t="shared" si="19"/>
        <v>107165</v>
      </c>
      <c r="P150" s="73">
        <f t="shared" si="19"/>
        <v>107165</v>
      </c>
      <c r="Q150" s="73">
        <f t="shared" si="19"/>
        <v>107165</v>
      </c>
      <c r="R150" s="73">
        <f t="shared" si="19"/>
        <v>107165</v>
      </c>
      <c r="S150" s="73">
        <f t="shared" si="19"/>
        <v>107165</v>
      </c>
      <c r="T150" s="73">
        <f t="shared" si="19"/>
        <v>107165</v>
      </c>
      <c r="U150" s="75">
        <f t="shared" si="20"/>
        <v>1285980</v>
      </c>
      <c r="V150" s="171">
        <f t="shared" si="21"/>
        <v>0</v>
      </c>
    </row>
    <row r="151" spans="1:22">
      <c r="A151" s="7" t="s">
        <v>160</v>
      </c>
      <c r="B151" s="8" t="s">
        <v>335</v>
      </c>
      <c r="C151" s="27" t="s">
        <v>185</v>
      </c>
      <c r="D151" s="74">
        <v>208175</v>
      </c>
      <c r="E151" s="74">
        <v>113989</v>
      </c>
      <c r="F151" s="74">
        <v>81359</v>
      </c>
      <c r="G151" s="74">
        <v>56691</v>
      </c>
      <c r="H151" s="74">
        <v>42868</v>
      </c>
      <c r="I151" s="145">
        <f t="shared" si="17"/>
        <v>503082</v>
      </c>
      <c r="J151" s="73">
        <f t="shared" si="18"/>
        <v>83847</v>
      </c>
      <c r="K151" s="73">
        <f t="shared" si="19"/>
        <v>41924</v>
      </c>
      <c r="L151" s="73">
        <f t="shared" si="19"/>
        <v>41924</v>
      </c>
      <c r="M151" s="73">
        <f t="shared" si="19"/>
        <v>41924</v>
      </c>
      <c r="N151" s="73">
        <f t="shared" si="19"/>
        <v>41924</v>
      </c>
      <c r="O151" s="73">
        <f t="shared" si="19"/>
        <v>41924</v>
      </c>
      <c r="P151" s="73">
        <f t="shared" si="19"/>
        <v>41924</v>
      </c>
      <c r="Q151" s="73">
        <f t="shared" si="19"/>
        <v>41924</v>
      </c>
      <c r="R151" s="73">
        <f t="shared" si="19"/>
        <v>41924</v>
      </c>
      <c r="S151" s="73">
        <f t="shared" si="19"/>
        <v>41924</v>
      </c>
      <c r="T151" s="73">
        <f t="shared" si="19"/>
        <v>41924</v>
      </c>
      <c r="U151" s="75">
        <f t="shared" si="20"/>
        <v>503087</v>
      </c>
      <c r="V151" s="171">
        <f t="shared" si="21"/>
        <v>-5</v>
      </c>
    </row>
    <row r="152" spans="1:22">
      <c r="A152" s="7" t="s">
        <v>161</v>
      </c>
      <c r="B152" s="8" t="s">
        <v>336</v>
      </c>
      <c r="C152" s="27" t="s">
        <v>185</v>
      </c>
      <c r="D152" s="74">
        <v>135972</v>
      </c>
      <c r="E152" s="74">
        <v>74452</v>
      </c>
      <c r="F152" s="74">
        <v>53141</v>
      </c>
      <c r="G152" s="74">
        <v>37029</v>
      </c>
      <c r="H152" s="74">
        <v>28000</v>
      </c>
      <c r="I152" s="145">
        <f t="shared" si="17"/>
        <v>328594</v>
      </c>
      <c r="J152" s="73">
        <f t="shared" si="18"/>
        <v>54766</v>
      </c>
      <c r="K152" s="73">
        <f t="shared" si="19"/>
        <v>27383</v>
      </c>
      <c r="L152" s="73">
        <f t="shared" si="19"/>
        <v>27383</v>
      </c>
      <c r="M152" s="73">
        <f t="shared" si="19"/>
        <v>27383</v>
      </c>
      <c r="N152" s="73">
        <f t="shared" si="19"/>
        <v>27383</v>
      </c>
      <c r="O152" s="73">
        <f t="shared" si="19"/>
        <v>27383</v>
      </c>
      <c r="P152" s="73">
        <f t="shared" si="19"/>
        <v>27383</v>
      </c>
      <c r="Q152" s="73">
        <f t="shared" si="19"/>
        <v>27383</v>
      </c>
      <c r="R152" s="73">
        <f t="shared" si="19"/>
        <v>27383</v>
      </c>
      <c r="S152" s="73">
        <f t="shared" si="19"/>
        <v>27383</v>
      </c>
      <c r="T152" s="73">
        <f t="shared" si="19"/>
        <v>27383</v>
      </c>
      <c r="U152" s="75">
        <f t="shared" si="20"/>
        <v>328596</v>
      </c>
      <c r="V152" s="171">
        <f t="shared" si="21"/>
        <v>-2</v>
      </c>
    </row>
    <row r="153" spans="1:22">
      <c r="A153" s="7" t="s">
        <v>162</v>
      </c>
      <c r="B153" s="8" t="s">
        <v>337</v>
      </c>
      <c r="C153" s="32" t="s">
        <v>183</v>
      </c>
      <c r="D153" s="74">
        <v>92108</v>
      </c>
      <c r="E153" s="74">
        <v>50435</v>
      </c>
      <c r="F153" s="74">
        <v>35998</v>
      </c>
      <c r="G153" s="74">
        <v>25084</v>
      </c>
      <c r="H153" s="74">
        <v>18967</v>
      </c>
      <c r="I153" s="145">
        <f t="shared" si="17"/>
        <v>222592</v>
      </c>
      <c r="J153" s="73">
        <f t="shared" si="18"/>
        <v>37099</v>
      </c>
      <c r="K153" s="73">
        <f t="shared" si="19"/>
        <v>18549</v>
      </c>
      <c r="L153" s="73">
        <f t="shared" si="19"/>
        <v>18549</v>
      </c>
      <c r="M153" s="73">
        <f t="shared" si="19"/>
        <v>18549</v>
      </c>
      <c r="N153" s="73">
        <f t="shared" si="19"/>
        <v>18549</v>
      </c>
      <c r="O153" s="73">
        <f t="shared" si="19"/>
        <v>18549</v>
      </c>
      <c r="P153" s="73">
        <f t="shared" si="19"/>
        <v>18549</v>
      </c>
      <c r="Q153" s="73">
        <f t="shared" si="19"/>
        <v>18549</v>
      </c>
      <c r="R153" s="73">
        <f t="shared" si="19"/>
        <v>18549</v>
      </c>
      <c r="S153" s="73">
        <f t="shared" si="19"/>
        <v>18549</v>
      </c>
      <c r="T153" s="73">
        <f t="shared" si="19"/>
        <v>18549</v>
      </c>
      <c r="U153" s="75">
        <f t="shared" si="20"/>
        <v>222589</v>
      </c>
      <c r="V153" s="171">
        <f t="shared" si="21"/>
        <v>3</v>
      </c>
    </row>
    <row r="154" spans="1:22">
      <c r="A154" s="7" t="s">
        <v>163</v>
      </c>
      <c r="B154" s="8" t="s">
        <v>338</v>
      </c>
      <c r="C154" s="29" t="s">
        <v>201</v>
      </c>
      <c r="D154" s="74">
        <v>1073187</v>
      </c>
      <c r="E154" s="74">
        <v>587639</v>
      </c>
      <c r="F154" s="74">
        <v>419424</v>
      </c>
      <c r="G154" s="74">
        <v>292256</v>
      </c>
      <c r="H154" s="74">
        <v>220993</v>
      </c>
      <c r="I154" s="145">
        <f t="shared" si="17"/>
        <v>2593499</v>
      </c>
      <c r="J154" s="73">
        <f t="shared" si="18"/>
        <v>432250</v>
      </c>
      <c r="K154" s="73">
        <f t="shared" si="19"/>
        <v>216125</v>
      </c>
      <c r="L154" s="73">
        <f t="shared" si="19"/>
        <v>216125</v>
      </c>
      <c r="M154" s="73">
        <f t="shared" si="19"/>
        <v>216125</v>
      </c>
      <c r="N154" s="73">
        <f t="shared" si="19"/>
        <v>216125</v>
      </c>
      <c r="O154" s="73">
        <f t="shared" si="19"/>
        <v>216125</v>
      </c>
      <c r="P154" s="73">
        <f t="shared" si="19"/>
        <v>216125</v>
      </c>
      <c r="Q154" s="73">
        <f t="shared" si="19"/>
        <v>216125</v>
      </c>
      <c r="R154" s="73">
        <f t="shared" si="19"/>
        <v>216125</v>
      </c>
      <c r="S154" s="73">
        <f t="shared" si="19"/>
        <v>216125</v>
      </c>
      <c r="T154" s="73">
        <f t="shared" si="19"/>
        <v>216125</v>
      </c>
      <c r="U154" s="75">
        <f t="shared" si="20"/>
        <v>2593500</v>
      </c>
      <c r="V154" s="171">
        <f t="shared" si="21"/>
        <v>-1</v>
      </c>
    </row>
    <row r="155" spans="1:22">
      <c r="A155" s="7" t="s">
        <v>164</v>
      </c>
      <c r="B155" s="8" t="s">
        <v>339</v>
      </c>
      <c r="C155" s="27" t="s">
        <v>185</v>
      </c>
      <c r="D155" s="74">
        <v>193832</v>
      </c>
      <c r="E155" s="74">
        <v>106135</v>
      </c>
      <c r="F155" s="74">
        <v>75753</v>
      </c>
      <c r="G155" s="74">
        <v>52786</v>
      </c>
      <c r="H155" s="74">
        <v>39914</v>
      </c>
      <c r="I155" s="145">
        <f t="shared" si="17"/>
        <v>468420</v>
      </c>
      <c r="J155" s="73">
        <f t="shared" si="18"/>
        <v>78070</v>
      </c>
      <c r="K155" s="73">
        <f t="shared" si="19"/>
        <v>39035</v>
      </c>
      <c r="L155" s="73">
        <f t="shared" si="19"/>
        <v>39035</v>
      </c>
      <c r="M155" s="73">
        <f t="shared" si="19"/>
        <v>39035</v>
      </c>
      <c r="N155" s="73">
        <f t="shared" si="19"/>
        <v>39035</v>
      </c>
      <c r="O155" s="73">
        <f t="shared" ref="L155:T166" si="22">ROUND(($I155/12),0)</f>
        <v>39035</v>
      </c>
      <c r="P155" s="73">
        <f t="shared" si="22"/>
        <v>39035</v>
      </c>
      <c r="Q155" s="73">
        <f t="shared" si="22"/>
        <v>39035</v>
      </c>
      <c r="R155" s="73">
        <f t="shared" si="22"/>
        <v>39035</v>
      </c>
      <c r="S155" s="73">
        <f t="shared" si="22"/>
        <v>39035</v>
      </c>
      <c r="T155" s="73">
        <f t="shared" si="22"/>
        <v>39035</v>
      </c>
      <c r="U155" s="75">
        <f t="shared" si="20"/>
        <v>468420</v>
      </c>
      <c r="V155" s="171">
        <f t="shared" si="21"/>
        <v>0</v>
      </c>
    </row>
    <row r="156" spans="1:22">
      <c r="A156" s="7" t="s">
        <v>165</v>
      </c>
      <c r="B156" s="8" t="s">
        <v>340</v>
      </c>
      <c r="C156" s="33" t="s">
        <v>190</v>
      </c>
      <c r="D156" s="74">
        <v>64384</v>
      </c>
      <c r="E156" s="74">
        <v>35254</v>
      </c>
      <c r="F156" s="74">
        <v>25163</v>
      </c>
      <c r="G156" s="74">
        <v>17534</v>
      </c>
      <c r="H156" s="74">
        <v>13258</v>
      </c>
      <c r="I156" s="145">
        <f t="shared" si="17"/>
        <v>155593</v>
      </c>
      <c r="J156" s="73">
        <f t="shared" si="18"/>
        <v>25932</v>
      </c>
      <c r="K156" s="73">
        <f t="shared" si="19"/>
        <v>12966</v>
      </c>
      <c r="L156" s="73">
        <f t="shared" si="22"/>
        <v>12966</v>
      </c>
      <c r="M156" s="73">
        <f t="shared" si="22"/>
        <v>12966</v>
      </c>
      <c r="N156" s="73">
        <f t="shared" si="22"/>
        <v>12966</v>
      </c>
      <c r="O156" s="73">
        <f t="shared" si="22"/>
        <v>12966</v>
      </c>
      <c r="P156" s="73">
        <f t="shared" si="22"/>
        <v>12966</v>
      </c>
      <c r="Q156" s="73">
        <f t="shared" si="22"/>
        <v>12966</v>
      </c>
      <c r="R156" s="73">
        <f t="shared" si="22"/>
        <v>12966</v>
      </c>
      <c r="S156" s="73">
        <f t="shared" si="22"/>
        <v>12966</v>
      </c>
      <c r="T156" s="73">
        <f t="shared" si="22"/>
        <v>12966</v>
      </c>
      <c r="U156" s="75">
        <f t="shared" si="20"/>
        <v>155592</v>
      </c>
      <c r="V156" s="171">
        <f t="shared" si="21"/>
        <v>1</v>
      </c>
    </row>
    <row r="157" spans="1:22">
      <c r="A157" s="7" t="s">
        <v>166</v>
      </c>
      <c r="B157" s="8" t="s">
        <v>341</v>
      </c>
      <c r="C157" s="34" t="s">
        <v>216</v>
      </c>
      <c r="D157" s="74">
        <v>541119</v>
      </c>
      <c r="E157" s="74">
        <v>296298</v>
      </c>
      <c r="F157" s="74">
        <v>211481</v>
      </c>
      <c r="G157" s="74">
        <v>147360</v>
      </c>
      <c r="H157" s="74">
        <v>111428</v>
      </c>
      <c r="I157" s="145">
        <f t="shared" si="17"/>
        <v>1307686</v>
      </c>
      <c r="J157" s="73">
        <f t="shared" si="18"/>
        <v>217948</v>
      </c>
      <c r="K157" s="73">
        <f t="shared" si="19"/>
        <v>108974</v>
      </c>
      <c r="L157" s="73">
        <f t="shared" si="22"/>
        <v>108974</v>
      </c>
      <c r="M157" s="73">
        <f t="shared" si="22"/>
        <v>108974</v>
      </c>
      <c r="N157" s="73">
        <f t="shared" si="22"/>
        <v>108974</v>
      </c>
      <c r="O157" s="73">
        <f t="shared" si="22"/>
        <v>108974</v>
      </c>
      <c r="P157" s="73">
        <f t="shared" si="22"/>
        <v>108974</v>
      </c>
      <c r="Q157" s="73">
        <f t="shared" si="22"/>
        <v>108974</v>
      </c>
      <c r="R157" s="73">
        <f t="shared" si="22"/>
        <v>108974</v>
      </c>
      <c r="S157" s="73">
        <f t="shared" si="22"/>
        <v>108974</v>
      </c>
      <c r="T157" s="73">
        <f t="shared" si="22"/>
        <v>108974</v>
      </c>
      <c r="U157" s="75">
        <f t="shared" si="20"/>
        <v>1307688</v>
      </c>
      <c r="V157" s="171">
        <f t="shared" si="21"/>
        <v>-2</v>
      </c>
    </row>
    <row r="158" spans="1:22">
      <c r="A158" s="7" t="s">
        <v>167</v>
      </c>
      <c r="B158" s="8" t="s">
        <v>342</v>
      </c>
      <c r="C158" s="33" t="s">
        <v>190</v>
      </c>
      <c r="D158" s="74">
        <v>94789</v>
      </c>
      <c r="E158" s="74">
        <v>51903</v>
      </c>
      <c r="F158" s="74">
        <v>37046</v>
      </c>
      <c r="G158" s="74">
        <v>25814</v>
      </c>
      <c r="H158" s="74">
        <v>19519</v>
      </c>
      <c r="I158" s="145">
        <f t="shared" si="17"/>
        <v>229071</v>
      </c>
      <c r="J158" s="73">
        <f t="shared" si="18"/>
        <v>38179</v>
      </c>
      <c r="K158" s="73">
        <f t="shared" si="19"/>
        <v>19089</v>
      </c>
      <c r="L158" s="73">
        <f t="shared" si="22"/>
        <v>19089</v>
      </c>
      <c r="M158" s="73">
        <f t="shared" si="22"/>
        <v>19089</v>
      </c>
      <c r="N158" s="73">
        <f t="shared" si="22"/>
        <v>19089</v>
      </c>
      <c r="O158" s="73">
        <f t="shared" si="22"/>
        <v>19089</v>
      </c>
      <c r="P158" s="73">
        <f t="shared" si="22"/>
        <v>19089</v>
      </c>
      <c r="Q158" s="73">
        <f t="shared" si="22"/>
        <v>19089</v>
      </c>
      <c r="R158" s="73">
        <f t="shared" si="22"/>
        <v>19089</v>
      </c>
      <c r="S158" s="73">
        <f t="shared" si="22"/>
        <v>19089</v>
      </c>
      <c r="T158" s="73">
        <f t="shared" si="22"/>
        <v>19089</v>
      </c>
      <c r="U158" s="75">
        <f t="shared" si="20"/>
        <v>229069</v>
      </c>
      <c r="V158" s="171">
        <f t="shared" si="21"/>
        <v>2</v>
      </c>
    </row>
    <row r="159" spans="1:22">
      <c r="A159" s="7" t="s">
        <v>168</v>
      </c>
      <c r="B159" s="8" t="s">
        <v>343</v>
      </c>
      <c r="C159" s="29" t="s">
        <v>201</v>
      </c>
      <c r="D159" s="74">
        <v>126482</v>
      </c>
      <c r="E159" s="74">
        <v>69257</v>
      </c>
      <c r="F159" s="74">
        <v>49432</v>
      </c>
      <c r="G159" s="74">
        <v>34444</v>
      </c>
      <c r="H159" s="74">
        <v>26046</v>
      </c>
      <c r="I159" s="145">
        <f t="shared" si="17"/>
        <v>305661</v>
      </c>
      <c r="J159" s="73">
        <f t="shared" si="18"/>
        <v>50944</v>
      </c>
      <c r="K159" s="73">
        <f t="shared" si="19"/>
        <v>25472</v>
      </c>
      <c r="L159" s="73">
        <f t="shared" si="22"/>
        <v>25472</v>
      </c>
      <c r="M159" s="73">
        <f t="shared" si="22"/>
        <v>25472</v>
      </c>
      <c r="N159" s="73">
        <f t="shared" si="22"/>
        <v>25472</v>
      </c>
      <c r="O159" s="73">
        <f t="shared" si="22"/>
        <v>25472</v>
      </c>
      <c r="P159" s="73">
        <f t="shared" si="22"/>
        <v>25472</v>
      </c>
      <c r="Q159" s="73">
        <f t="shared" si="22"/>
        <v>25472</v>
      </c>
      <c r="R159" s="73">
        <f t="shared" si="22"/>
        <v>25472</v>
      </c>
      <c r="S159" s="73">
        <f t="shared" si="22"/>
        <v>25472</v>
      </c>
      <c r="T159" s="73">
        <f t="shared" si="22"/>
        <v>25472</v>
      </c>
      <c r="U159" s="75">
        <f t="shared" si="20"/>
        <v>305664</v>
      </c>
      <c r="V159" s="171">
        <f t="shared" si="21"/>
        <v>-3</v>
      </c>
    </row>
    <row r="160" spans="1:22">
      <c r="A160" s="7" t="s">
        <v>169</v>
      </c>
      <c r="B160" s="8" t="s">
        <v>344</v>
      </c>
      <c r="C160" s="28" t="s">
        <v>187</v>
      </c>
      <c r="D160" s="74">
        <v>999164</v>
      </c>
      <c r="E160" s="74">
        <v>547106</v>
      </c>
      <c r="F160" s="74">
        <v>390494</v>
      </c>
      <c r="G160" s="74">
        <v>272096</v>
      </c>
      <c r="H160" s="74">
        <v>205750</v>
      </c>
      <c r="I160" s="145">
        <f t="shared" si="17"/>
        <v>2414610</v>
      </c>
      <c r="J160" s="73">
        <f t="shared" si="18"/>
        <v>402435</v>
      </c>
      <c r="K160" s="73">
        <f t="shared" si="19"/>
        <v>201218</v>
      </c>
      <c r="L160" s="73">
        <f t="shared" si="22"/>
        <v>201218</v>
      </c>
      <c r="M160" s="73">
        <f t="shared" si="22"/>
        <v>201218</v>
      </c>
      <c r="N160" s="73">
        <f t="shared" si="22"/>
        <v>201218</v>
      </c>
      <c r="O160" s="73">
        <f t="shared" si="22"/>
        <v>201218</v>
      </c>
      <c r="P160" s="73">
        <f t="shared" si="22"/>
        <v>201218</v>
      </c>
      <c r="Q160" s="73">
        <f t="shared" si="22"/>
        <v>201218</v>
      </c>
      <c r="R160" s="73">
        <f t="shared" si="22"/>
        <v>201218</v>
      </c>
      <c r="S160" s="73">
        <f t="shared" si="22"/>
        <v>201218</v>
      </c>
      <c r="T160" s="73">
        <f t="shared" si="22"/>
        <v>201218</v>
      </c>
      <c r="U160" s="75">
        <f t="shared" si="20"/>
        <v>2414615</v>
      </c>
      <c r="V160" s="171">
        <f t="shared" si="21"/>
        <v>-5</v>
      </c>
    </row>
    <row r="161" spans="1:22">
      <c r="A161" s="7" t="s">
        <v>170</v>
      </c>
      <c r="B161" s="8" t="s">
        <v>345</v>
      </c>
      <c r="C161" s="32" t="s">
        <v>183</v>
      </c>
      <c r="D161" s="74">
        <v>47704</v>
      </c>
      <c r="E161" s="74">
        <v>26121</v>
      </c>
      <c r="F161" s="74">
        <v>18644</v>
      </c>
      <c r="G161" s="74">
        <v>12989</v>
      </c>
      <c r="H161" s="74">
        <v>9824</v>
      </c>
      <c r="I161" s="145">
        <f t="shared" si="17"/>
        <v>115282</v>
      </c>
      <c r="J161" s="73">
        <f t="shared" si="18"/>
        <v>19214</v>
      </c>
      <c r="K161" s="73">
        <f t="shared" si="19"/>
        <v>9607</v>
      </c>
      <c r="L161" s="73">
        <f t="shared" si="22"/>
        <v>9607</v>
      </c>
      <c r="M161" s="73">
        <f t="shared" si="22"/>
        <v>9607</v>
      </c>
      <c r="N161" s="73">
        <f t="shared" si="22"/>
        <v>9607</v>
      </c>
      <c r="O161" s="73">
        <f t="shared" si="22"/>
        <v>9607</v>
      </c>
      <c r="P161" s="73">
        <f t="shared" si="22"/>
        <v>9607</v>
      </c>
      <c r="Q161" s="73">
        <f t="shared" si="22"/>
        <v>9607</v>
      </c>
      <c r="R161" s="73">
        <f t="shared" si="22"/>
        <v>9607</v>
      </c>
      <c r="S161" s="73">
        <f t="shared" si="22"/>
        <v>9607</v>
      </c>
      <c r="T161" s="73">
        <f t="shared" si="22"/>
        <v>9607</v>
      </c>
      <c r="U161" s="75">
        <f t="shared" si="20"/>
        <v>115284</v>
      </c>
      <c r="V161" s="171">
        <f t="shared" si="21"/>
        <v>-2</v>
      </c>
    </row>
    <row r="162" spans="1:22">
      <c r="A162" s="7" t="s">
        <v>171</v>
      </c>
      <c r="B162" s="8" t="s">
        <v>346</v>
      </c>
      <c r="C162" s="34" t="s">
        <v>216</v>
      </c>
      <c r="D162" s="74">
        <v>236510</v>
      </c>
      <c r="E162" s="74">
        <v>129504</v>
      </c>
      <c r="F162" s="74">
        <v>92433</v>
      </c>
      <c r="G162" s="74">
        <v>64406</v>
      </c>
      <c r="H162" s="74">
        <v>48704</v>
      </c>
      <c r="I162" s="145">
        <f t="shared" si="17"/>
        <v>571557</v>
      </c>
      <c r="J162" s="73">
        <f t="shared" si="18"/>
        <v>95260</v>
      </c>
      <c r="K162" s="73">
        <f t="shared" si="19"/>
        <v>47630</v>
      </c>
      <c r="L162" s="73">
        <f t="shared" si="22"/>
        <v>47630</v>
      </c>
      <c r="M162" s="73">
        <f t="shared" si="22"/>
        <v>47630</v>
      </c>
      <c r="N162" s="73">
        <f t="shared" si="22"/>
        <v>47630</v>
      </c>
      <c r="O162" s="73">
        <f t="shared" si="22"/>
        <v>47630</v>
      </c>
      <c r="P162" s="73">
        <f t="shared" si="22"/>
        <v>47630</v>
      </c>
      <c r="Q162" s="73">
        <f t="shared" si="22"/>
        <v>47630</v>
      </c>
      <c r="R162" s="73">
        <f t="shared" si="22"/>
        <v>47630</v>
      </c>
      <c r="S162" s="73">
        <f t="shared" si="22"/>
        <v>47630</v>
      </c>
      <c r="T162" s="73">
        <f t="shared" si="22"/>
        <v>47630</v>
      </c>
      <c r="U162" s="75">
        <f t="shared" si="20"/>
        <v>571560</v>
      </c>
      <c r="V162" s="171">
        <f t="shared" si="21"/>
        <v>-3</v>
      </c>
    </row>
    <row r="163" spans="1:22">
      <c r="A163" s="20" t="s">
        <v>172</v>
      </c>
      <c r="B163" s="17" t="s">
        <v>347</v>
      </c>
      <c r="C163" s="26" t="s">
        <v>181</v>
      </c>
      <c r="D163" s="74">
        <v>131130</v>
      </c>
      <c r="E163" s="74">
        <v>71802</v>
      </c>
      <c r="F163" s="74">
        <v>51249</v>
      </c>
      <c r="G163" s="74">
        <v>35710</v>
      </c>
      <c r="H163" s="74">
        <v>27003</v>
      </c>
      <c r="I163" s="145">
        <f t="shared" si="17"/>
        <v>316894</v>
      </c>
      <c r="J163" s="73">
        <f t="shared" si="18"/>
        <v>52816</v>
      </c>
      <c r="K163" s="73">
        <f t="shared" si="19"/>
        <v>26408</v>
      </c>
      <c r="L163" s="73">
        <f t="shared" si="22"/>
        <v>26408</v>
      </c>
      <c r="M163" s="73">
        <f t="shared" si="22"/>
        <v>26408</v>
      </c>
      <c r="N163" s="73">
        <f t="shared" si="22"/>
        <v>26408</v>
      </c>
      <c r="O163" s="73">
        <f t="shared" si="22"/>
        <v>26408</v>
      </c>
      <c r="P163" s="73">
        <f t="shared" si="22"/>
        <v>26408</v>
      </c>
      <c r="Q163" s="73">
        <f t="shared" si="22"/>
        <v>26408</v>
      </c>
      <c r="R163" s="73">
        <f t="shared" si="22"/>
        <v>26408</v>
      </c>
      <c r="S163" s="73">
        <f t="shared" si="22"/>
        <v>26408</v>
      </c>
      <c r="T163" s="73">
        <f t="shared" si="22"/>
        <v>26408</v>
      </c>
      <c r="U163" s="75">
        <f t="shared" si="20"/>
        <v>316896</v>
      </c>
      <c r="V163" s="171">
        <f t="shared" si="21"/>
        <v>-2</v>
      </c>
    </row>
    <row r="164" spans="1:22">
      <c r="A164" s="7" t="s">
        <v>173</v>
      </c>
      <c r="B164" s="8" t="s">
        <v>348</v>
      </c>
      <c r="C164" s="33" t="s">
        <v>190</v>
      </c>
      <c r="D164" s="74">
        <v>43170</v>
      </c>
      <c r="E164" s="74">
        <v>23638</v>
      </c>
      <c r="F164" s="74">
        <v>16872</v>
      </c>
      <c r="G164" s="74">
        <v>11755</v>
      </c>
      <c r="H164" s="74">
        <v>8890</v>
      </c>
      <c r="I164" s="145">
        <f t="shared" si="17"/>
        <v>104325</v>
      </c>
      <c r="J164" s="73">
        <f t="shared" si="18"/>
        <v>17388</v>
      </c>
      <c r="K164" s="73">
        <f t="shared" si="19"/>
        <v>8694</v>
      </c>
      <c r="L164" s="73">
        <f t="shared" si="22"/>
        <v>8694</v>
      </c>
      <c r="M164" s="73">
        <f t="shared" si="22"/>
        <v>8694</v>
      </c>
      <c r="N164" s="73">
        <f t="shared" si="22"/>
        <v>8694</v>
      </c>
      <c r="O164" s="73">
        <f t="shared" si="22"/>
        <v>8694</v>
      </c>
      <c r="P164" s="73">
        <f t="shared" si="22"/>
        <v>8694</v>
      </c>
      <c r="Q164" s="73">
        <f t="shared" si="22"/>
        <v>8694</v>
      </c>
      <c r="R164" s="73">
        <f t="shared" si="22"/>
        <v>8694</v>
      </c>
      <c r="S164" s="73">
        <f t="shared" si="22"/>
        <v>8694</v>
      </c>
      <c r="T164" s="73">
        <f t="shared" si="22"/>
        <v>8694</v>
      </c>
      <c r="U164" s="75">
        <f t="shared" si="20"/>
        <v>104328</v>
      </c>
      <c r="V164" s="171">
        <f t="shared" si="21"/>
        <v>-3</v>
      </c>
    </row>
    <row r="165" spans="1:22">
      <c r="A165" s="7" t="s">
        <v>174</v>
      </c>
      <c r="B165" s="8" t="s">
        <v>349</v>
      </c>
      <c r="C165" s="34" t="s">
        <v>216</v>
      </c>
      <c r="D165" s="74">
        <v>126146</v>
      </c>
      <c r="E165" s="74">
        <v>69074</v>
      </c>
      <c r="F165" s="74">
        <v>49301</v>
      </c>
      <c r="G165" s="74">
        <v>34352</v>
      </c>
      <c r="H165" s="74">
        <v>25976</v>
      </c>
      <c r="I165" s="145">
        <f t="shared" si="17"/>
        <v>304849</v>
      </c>
      <c r="J165" s="73">
        <f t="shared" si="18"/>
        <v>50808</v>
      </c>
      <c r="K165" s="73">
        <f t="shared" si="19"/>
        <v>25404</v>
      </c>
      <c r="L165" s="73">
        <f t="shared" si="22"/>
        <v>25404</v>
      </c>
      <c r="M165" s="73">
        <f t="shared" si="22"/>
        <v>25404</v>
      </c>
      <c r="N165" s="73">
        <f t="shared" si="22"/>
        <v>25404</v>
      </c>
      <c r="O165" s="73">
        <f t="shared" si="22"/>
        <v>25404</v>
      </c>
      <c r="P165" s="73">
        <f t="shared" si="22"/>
        <v>25404</v>
      </c>
      <c r="Q165" s="73">
        <f t="shared" si="22"/>
        <v>25404</v>
      </c>
      <c r="R165" s="73">
        <f t="shared" si="22"/>
        <v>25404</v>
      </c>
      <c r="S165" s="73">
        <f t="shared" si="22"/>
        <v>25404</v>
      </c>
      <c r="T165" s="73">
        <f t="shared" si="22"/>
        <v>25404</v>
      </c>
      <c r="U165" s="75">
        <f t="shared" si="20"/>
        <v>304848</v>
      </c>
      <c r="V165" s="171">
        <f t="shared" si="21"/>
        <v>1</v>
      </c>
    </row>
    <row r="166" spans="1:22">
      <c r="A166" s="7" t="s">
        <v>175</v>
      </c>
      <c r="B166" s="8" t="s">
        <v>350</v>
      </c>
      <c r="C166" s="29" t="s">
        <v>201</v>
      </c>
      <c r="D166" s="74">
        <v>115456</v>
      </c>
      <c r="E166" s="74">
        <v>63220</v>
      </c>
      <c r="F166" s="74">
        <v>45123</v>
      </c>
      <c r="G166" s="74">
        <v>31442</v>
      </c>
      <c r="H166" s="74">
        <v>23775</v>
      </c>
      <c r="I166" s="145">
        <f t="shared" si="17"/>
        <v>279016</v>
      </c>
      <c r="J166" s="73">
        <f t="shared" si="18"/>
        <v>46503</v>
      </c>
      <c r="K166" s="73">
        <f t="shared" si="19"/>
        <v>23251</v>
      </c>
      <c r="L166" s="73">
        <f t="shared" si="22"/>
        <v>23251</v>
      </c>
      <c r="M166" s="73">
        <f t="shared" si="22"/>
        <v>23251</v>
      </c>
      <c r="N166" s="73">
        <f t="shared" si="22"/>
        <v>23251</v>
      </c>
      <c r="O166" s="73">
        <f t="shared" si="22"/>
        <v>23251</v>
      </c>
      <c r="P166" s="73">
        <f t="shared" si="22"/>
        <v>23251</v>
      </c>
      <c r="Q166" s="73">
        <f t="shared" si="22"/>
        <v>23251</v>
      </c>
      <c r="R166" s="73">
        <f t="shared" si="22"/>
        <v>23251</v>
      </c>
      <c r="S166" s="73">
        <f t="shared" si="22"/>
        <v>23251</v>
      </c>
      <c r="T166" s="73">
        <f t="shared" si="22"/>
        <v>23251</v>
      </c>
      <c r="U166" s="75">
        <f t="shared" si="20"/>
        <v>279013</v>
      </c>
      <c r="V166" s="171">
        <f t="shared" si="21"/>
        <v>3</v>
      </c>
    </row>
    <row r="167" spans="1:22" s="14" customFormat="1">
      <c r="C167" s="30"/>
      <c r="D167" s="68"/>
      <c r="E167" s="66"/>
      <c r="F167" s="66"/>
      <c r="G167" s="66"/>
      <c r="H167" s="66"/>
      <c r="I167" s="66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68"/>
      <c r="V167" s="68"/>
    </row>
    <row r="168" spans="1:22">
      <c r="A168" s="6"/>
      <c r="B168" s="4" t="s">
        <v>351</v>
      </c>
      <c r="D168" s="78">
        <f t="shared" ref="D168:I168" si="23">SUM(D2:D166)</f>
        <v>68853615</v>
      </c>
      <c r="E168" s="63">
        <f t="shared" si="23"/>
        <v>37701755</v>
      </c>
      <c r="F168" s="40">
        <f t="shared" si="23"/>
        <v>26909426</v>
      </c>
      <c r="G168" s="40">
        <f t="shared" si="23"/>
        <v>18750548</v>
      </c>
      <c r="H168" s="40">
        <f t="shared" si="23"/>
        <v>14178490</v>
      </c>
      <c r="I168" s="40">
        <f t="shared" si="23"/>
        <v>166393834</v>
      </c>
      <c r="J168" s="25">
        <f t="shared" ref="J168:O168" si="24">SUM(J2:J167)</f>
        <v>27732321</v>
      </c>
      <c r="K168" s="25">
        <f t="shared" si="24"/>
        <v>13866162</v>
      </c>
      <c r="L168" s="25">
        <f t="shared" si="24"/>
        <v>13866162</v>
      </c>
      <c r="M168" s="25">
        <f t="shared" si="24"/>
        <v>13866162</v>
      </c>
      <c r="N168" s="25">
        <f t="shared" si="24"/>
        <v>13866162</v>
      </c>
      <c r="O168" s="25">
        <f t="shared" si="24"/>
        <v>13866162</v>
      </c>
      <c r="P168" s="25">
        <f t="shared" ref="P168:T168" si="25">SUM(P2:P166)</f>
        <v>13866162</v>
      </c>
      <c r="Q168" s="25">
        <f t="shared" si="25"/>
        <v>13866162</v>
      </c>
      <c r="R168" s="25">
        <f t="shared" si="25"/>
        <v>13866162</v>
      </c>
      <c r="S168" s="25">
        <f t="shared" si="25"/>
        <v>13866162</v>
      </c>
      <c r="T168" s="25">
        <f t="shared" si="25"/>
        <v>13866162</v>
      </c>
      <c r="U168" s="65">
        <f>SUM(U2:U167)</f>
        <v>166393941</v>
      </c>
      <c r="V168" s="65">
        <f>SUM(V2:V167)</f>
        <v>-107</v>
      </c>
    </row>
    <row r="169" spans="1:22">
      <c r="E169" s="10"/>
      <c r="F169" s="10"/>
      <c r="G169" s="10"/>
      <c r="H169" s="10"/>
      <c r="I169" s="10"/>
      <c r="V169" s="165">
        <v>46</v>
      </c>
    </row>
    <row r="170" spans="1:22">
      <c r="A170" s="18">
        <v>1</v>
      </c>
      <c r="B170" s="18">
        <v>2</v>
      </c>
      <c r="C170" s="30">
        <v>3</v>
      </c>
      <c r="D170" s="30">
        <v>4</v>
      </c>
      <c r="E170" s="30">
        <v>5</v>
      </c>
      <c r="F170" s="30">
        <v>6</v>
      </c>
      <c r="G170" s="30">
        <v>7</v>
      </c>
      <c r="H170" s="30">
        <v>8</v>
      </c>
      <c r="I170" s="30">
        <v>9</v>
      </c>
      <c r="J170" s="30">
        <v>10</v>
      </c>
      <c r="K170" s="30">
        <v>11</v>
      </c>
      <c r="L170" s="30">
        <v>12</v>
      </c>
      <c r="M170" s="30">
        <v>13</v>
      </c>
      <c r="N170" s="30">
        <v>14</v>
      </c>
      <c r="O170" s="30">
        <v>15</v>
      </c>
      <c r="P170" s="30">
        <v>16</v>
      </c>
      <c r="Q170" s="30">
        <v>17</v>
      </c>
      <c r="R170" s="30">
        <v>18</v>
      </c>
      <c r="S170" s="30">
        <v>19</v>
      </c>
      <c r="T170" s="30">
        <v>20</v>
      </c>
      <c r="U170" s="30">
        <v>21</v>
      </c>
      <c r="V170" s="30">
        <v>22</v>
      </c>
    </row>
  </sheetData>
  <autoFilter ref="A1:T168" xr:uid="{00000000-0009-0000-0000-000011000000}"/>
  <conditionalFormatting sqref="V2:V166">
    <cfRule type="cellIs" dxfId="7" priority="1" operator="equal">
      <formula>0</formula>
    </cfRule>
  </conditionalFormatting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J170"/>
  <sheetViews>
    <sheetView zoomScale="80" zoomScaleNormal="80" workbookViewId="0">
      <pane xSplit="2" ySplit="2" topLeftCell="C48" activePane="bottomRight" state="frozen"/>
      <selection activeCell="K10" sqref="K10"/>
      <selection pane="topRight" activeCell="K10" sqref="K10"/>
      <selection pane="bottomLeft" activeCell="K10" sqref="K10"/>
      <selection pane="bottomRight" activeCell="D3" sqref="D3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9" width="18.85546875" style="18" customWidth="1"/>
    <col min="10" max="10" width="13.42578125" style="36" hidden="1" customWidth="1"/>
    <col min="11" max="11" width="16.42578125" style="18" customWidth="1"/>
    <col min="12" max="12" width="15.85546875" style="18" bestFit="1" customWidth="1"/>
    <col min="13" max="13" width="17.7109375" style="18" bestFit="1" customWidth="1"/>
    <col min="14" max="14" width="15.85546875" style="18" bestFit="1" customWidth="1"/>
    <col min="15" max="15" width="15.5703125" style="18" bestFit="1" customWidth="1"/>
    <col min="16" max="16" width="15.85546875" style="18" bestFit="1" customWidth="1"/>
    <col min="17" max="17" width="16" style="18" bestFit="1" customWidth="1"/>
    <col min="18" max="20" width="18.85546875" style="18" customWidth="1"/>
    <col min="21" max="21" width="16.7109375" style="92" customWidth="1"/>
    <col min="22" max="25" width="19.140625" style="18" customWidth="1"/>
    <col min="26" max="26" width="16.85546875" style="101" customWidth="1"/>
    <col min="27" max="30" width="18.140625" style="18" customWidth="1"/>
    <col min="31" max="31" width="16.42578125" style="92" customWidth="1"/>
    <col min="32" max="32" width="16.42578125" style="18" customWidth="1"/>
    <col min="33" max="33" width="14.28515625" style="18" bestFit="1" customWidth="1"/>
    <col min="34" max="34" width="14.28515625" style="18" customWidth="1"/>
    <col min="35" max="35" width="17.28515625" style="36" bestFit="1" customWidth="1"/>
    <col min="36" max="36" width="12.140625" style="18" bestFit="1" customWidth="1"/>
    <col min="37" max="16384" width="9.140625" style="18"/>
  </cols>
  <sheetData>
    <row r="1" spans="1:36" hidden="1">
      <c r="D1" s="172">
        <v>0.4138</v>
      </c>
      <c r="E1" s="172">
        <v>0.2266</v>
      </c>
      <c r="F1" s="172">
        <v>0.16170000000000001</v>
      </c>
      <c r="G1" s="172">
        <v>0.11269999999999999</v>
      </c>
      <c r="H1" s="172">
        <v>8.5199999999999998E-2</v>
      </c>
    </row>
    <row r="2" spans="1:36" ht="47.25" customHeight="1">
      <c r="A2" s="5" t="s">
        <v>176</v>
      </c>
      <c r="B2" s="2" t="s">
        <v>177</v>
      </c>
      <c r="C2" s="15" t="s">
        <v>178</v>
      </c>
      <c r="D2" s="38" t="s">
        <v>383</v>
      </c>
      <c r="E2" s="38" t="s">
        <v>384</v>
      </c>
      <c r="F2" s="38" t="s">
        <v>385</v>
      </c>
      <c r="G2" s="38" t="s">
        <v>386</v>
      </c>
      <c r="H2" s="38" t="s">
        <v>387</v>
      </c>
      <c r="I2" s="49" t="s">
        <v>381</v>
      </c>
      <c r="J2" s="16" t="s">
        <v>352</v>
      </c>
      <c r="K2" s="48" t="s">
        <v>388</v>
      </c>
      <c r="L2" s="45" t="s">
        <v>389</v>
      </c>
      <c r="M2" s="45" t="s">
        <v>390</v>
      </c>
      <c r="N2" s="45" t="s">
        <v>354</v>
      </c>
      <c r="O2" s="15" t="s">
        <v>391</v>
      </c>
      <c r="P2" s="15" t="s">
        <v>392</v>
      </c>
      <c r="Q2" s="15" t="s">
        <v>393</v>
      </c>
      <c r="R2" s="81" t="s">
        <v>400</v>
      </c>
      <c r="S2" s="81" t="s">
        <v>401</v>
      </c>
      <c r="T2" s="81" t="s">
        <v>429</v>
      </c>
      <c r="U2" s="87" t="s">
        <v>415</v>
      </c>
      <c r="V2" s="47" t="s">
        <v>402</v>
      </c>
      <c r="W2" s="47" t="s">
        <v>403</v>
      </c>
      <c r="X2" s="47" t="s">
        <v>404</v>
      </c>
      <c r="Y2" s="47" t="s">
        <v>405</v>
      </c>
      <c r="Z2" s="97" t="s">
        <v>416</v>
      </c>
      <c r="AA2" s="85" t="s">
        <v>407</v>
      </c>
      <c r="AB2" s="85" t="s">
        <v>408</v>
      </c>
      <c r="AC2" s="85" t="s">
        <v>409</v>
      </c>
      <c r="AD2" s="85" t="s">
        <v>430</v>
      </c>
      <c r="AE2" s="89" t="s">
        <v>417</v>
      </c>
      <c r="AF2" s="39" t="s">
        <v>435</v>
      </c>
      <c r="AG2" s="86" t="s">
        <v>410</v>
      </c>
      <c r="AH2" s="86" t="s">
        <v>425</v>
      </c>
      <c r="AI2" s="16" t="s">
        <v>179</v>
      </c>
      <c r="AJ2" s="80" t="s">
        <v>437</v>
      </c>
    </row>
    <row r="3" spans="1:36">
      <c r="A3" s="7" t="s">
        <v>1</v>
      </c>
      <c r="B3" s="8" t="s">
        <v>180</v>
      </c>
      <c r="C3" s="26" t="s">
        <v>181</v>
      </c>
      <c r="D3" s="74">
        <v>29676.0808</v>
      </c>
      <c r="E3" s="74">
        <v>16250.845600000001</v>
      </c>
      <c r="F3" s="74">
        <v>11596.477200000001</v>
      </c>
      <c r="G3" s="74">
        <v>8082.3931999999995</v>
      </c>
      <c r="H3" s="74">
        <v>6110.2031999999999</v>
      </c>
      <c r="I3" s="201">
        <v>71716</v>
      </c>
      <c r="J3" s="171">
        <v>0</v>
      </c>
      <c r="K3" s="73">
        <v>30256.55</v>
      </c>
      <c r="L3" s="73"/>
      <c r="M3" s="73"/>
      <c r="N3" s="73"/>
      <c r="O3" s="73"/>
      <c r="P3" s="73"/>
      <c r="Q3" s="73"/>
      <c r="R3" s="53"/>
      <c r="S3" s="53"/>
      <c r="T3" s="53"/>
      <c r="U3" s="91">
        <v>0</v>
      </c>
      <c r="V3" s="73"/>
      <c r="W3" s="73"/>
      <c r="X3" s="73"/>
      <c r="Y3" s="73"/>
      <c r="Z3" s="98">
        <v>0</v>
      </c>
      <c r="AA3" s="73"/>
      <c r="AB3" s="73"/>
      <c r="AC3" s="73"/>
      <c r="AD3" s="73"/>
      <c r="AE3" s="94">
        <v>0</v>
      </c>
      <c r="AF3" s="73"/>
      <c r="AG3" s="73"/>
      <c r="AH3" s="73"/>
      <c r="AI3" s="75">
        <v>101972.55</v>
      </c>
    </row>
    <row r="4" spans="1:36">
      <c r="A4" s="7" t="s">
        <v>2</v>
      </c>
      <c r="B4" s="8" t="s">
        <v>182</v>
      </c>
      <c r="C4" s="32" t="s">
        <v>183</v>
      </c>
      <c r="D4" s="74">
        <v>16343.444799999999</v>
      </c>
      <c r="E4" s="74">
        <v>8949.7935999999991</v>
      </c>
      <c r="F4" s="74">
        <v>6386.5032000000001</v>
      </c>
      <c r="G4" s="74">
        <v>4451.1992</v>
      </c>
      <c r="H4" s="74">
        <v>3365.0592000000001</v>
      </c>
      <c r="I4" s="201">
        <v>39496</v>
      </c>
      <c r="J4" s="171">
        <v>0</v>
      </c>
      <c r="K4" s="73">
        <v>24616.5</v>
      </c>
      <c r="L4" s="73"/>
      <c r="M4" s="73"/>
      <c r="N4" s="73"/>
      <c r="O4" s="73"/>
      <c r="P4" s="73"/>
      <c r="Q4" s="73"/>
      <c r="R4" s="53"/>
      <c r="S4" s="53"/>
      <c r="T4" s="53"/>
      <c r="U4" s="91">
        <v>0</v>
      </c>
      <c r="V4" s="73"/>
      <c r="W4" s="73"/>
      <c r="X4" s="73"/>
      <c r="Y4" s="73"/>
      <c r="Z4" s="98">
        <v>0</v>
      </c>
      <c r="AA4" s="73"/>
      <c r="AB4" s="73"/>
      <c r="AC4" s="73"/>
      <c r="AD4" s="73"/>
      <c r="AE4" s="94">
        <v>0</v>
      </c>
      <c r="AF4" s="73"/>
      <c r="AG4" s="73"/>
      <c r="AH4" s="73"/>
      <c r="AI4" s="75">
        <v>64112.5</v>
      </c>
    </row>
    <row r="5" spans="1:36">
      <c r="A5" s="7" t="s">
        <v>4</v>
      </c>
      <c r="B5" s="8" t="s">
        <v>184</v>
      </c>
      <c r="C5" s="27" t="s">
        <v>185</v>
      </c>
      <c r="D5" s="74">
        <v>56216.798999999999</v>
      </c>
      <c r="E5" s="74">
        <v>30784.742999999999</v>
      </c>
      <c r="F5" s="74">
        <v>21967.753500000003</v>
      </c>
      <c r="G5" s="74">
        <v>15310.858499999998</v>
      </c>
      <c r="H5" s="74">
        <v>11574.846</v>
      </c>
      <c r="I5" s="201">
        <v>135855</v>
      </c>
      <c r="J5" s="171">
        <v>0</v>
      </c>
      <c r="K5" s="73">
        <v>180064</v>
      </c>
      <c r="L5" s="73"/>
      <c r="M5" s="73"/>
      <c r="N5" s="73"/>
      <c r="O5" s="73"/>
      <c r="P5" s="73">
        <v>56490</v>
      </c>
      <c r="Q5" s="73"/>
      <c r="R5" s="53"/>
      <c r="S5" s="53"/>
      <c r="T5" s="53"/>
      <c r="U5" s="91">
        <v>0</v>
      </c>
      <c r="V5" s="73"/>
      <c r="W5" s="174">
        <v>350000</v>
      </c>
      <c r="X5" s="73"/>
      <c r="Y5" s="73"/>
      <c r="Z5" s="98">
        <v>350000</v>
      </c>
      <c r="AA5" s="73"/>
      <c r="AB5" s="73"/>
      <c r="AC5" s="73"/>
      <c r="AD5" s="73"/>
      <c r="AE5" s="94">
        <v>0</v>
      </c>
      <c r="AF5" s="73"/>
      <c r="AG5" s="73"/>
      <c r="AH5" s="73"/>
      <c r="AI5" s="75">
        <v>722409</v>
      </c>
    </row>
    <row r="6" spans="1:36">
      <c r="A6" s="24" t="s">
        <v>6</v>
      </c>
      <c r="B6" s="8" t="s">
        <v>186</v>
      </c>
      <c r="C6" s="28" t="s">
        <v>187</v>
      </c>
      <c r="D6" s="74">
        <v>41293.515800000001</v>
      </c>
      <c r="E6" s="74">
        <v>22612.640599999999</v>
      </c>
      <c r="F6" s="74">
        <v>16136.2047</v>
      </c>
      <c r="G6" s="74">
        <v>11246.4457</v>
      </c>
      <c r="H6" s="74">
        <v>8502.1931999999997</v>
      </c>
      <c r="I6" s="201">
        <v>99790.999999999985</v>
      </c>
      <c r="J6" s="171">
        <v>0</v>
      </c>
      <c r="K6" s="73">
        <v>110476.4</v>
      </c>
      <c r="L6" s="73"/>
      <c r="M6" s="73"/>
      <c r="N6" s="73"/>
      <c r="O6" s="73"/>
      <c r="P6" s="73"/>
      <c r="Q6" s="73"/>
      <c r="R6" s="53"/>
      <c r="S6" s="53"/>
      <c r="T6" s="53"/>
      <c r="U6" s="91">
        <v>0</v>
      </c>
      <c r="V6" s="73"/>
      <c r="W6" s="73"/>
      <c r="X6" s="73"/>
      <c r="Y6" s="73"/>
      <c r="Z6" s="98">
        <v>0</v>
      </c>
      <c r="AA6" s="73"/>
      <c r="AB6" s="73"/>
      <c r="AC6" s="73"/>
      <c r="AD6" s="73"/>
      <c r="AE6" s="94">
        <v>0</v>
      </c>
      <c r="AF6" s="73"/>
      <c r="AG6" s="73"/>
      <c r="AH6" s="73"/>
      <c r="AI6" s="75">
        <v>210267.39999999997</v>
      </c>
    </row>
    <row r="7" spans="1:36">
      <c r="A7" s="7" t="s">
        <v>8</v>
      </c>
      <c r="B7" s="8" t="s">
        <v>188</v>
      </c>
      <c r="C7" s="27" t="s">
        <v>185</v>
      </c>
      <c r="D7" s="74">
        <v>19662.948400000001</v>
      </c>
      <c r="E7" s="74">
        <v>10767.578799999999</v>
      </c>
      <c r="F7" s="74">
        <v>7683.6606000000002</v>
      </c>
      <c r="G7" s="74">
        <v>5355.2785999999996</v>
      </c>
      <c r="H7" s="74">
        <v>4048.5335999999998</v>
      </c>
      <c r="I7" s="201">
        <v>47518</v>
      </c>
      <c r="J7" s="171">
        <v>0</v>
      </c>
      <c r="K7" s="73">
        <v>24006.85</v>
      </c>
      <c r="L7" s="73"/>
      <c r="M7" s="73"/>
      <c r="N7" s="73"/>
      <c r="O7" s="73"/>
      <c r="P7" s="73"/>
      <c r="Q7" s="73"/>
      <c r="R7" s="53"/>
      <c r="S7" s="53"/>
      <c r="T7" s="53"/>
      <c r="U7" s="91">
        <v>0</v>
      </c>
      <c r="V7" s="73"/>
      <c r="W7" s="73"/>
      <c r="X7" s="73"/>
      <c r="Y7" s="73"/>
      <c r="Z7" s="98">
        <v>0</v>
      </c>
      <c r="AA7" s="73"/>
      <c r="AB7" s="73"/>
      <c r="AC7" s="73"/>
      <c r="AD7" s="73"/>
      <c r="AE7" s="94">
        <v>0</v>
      </c>
      <c r="AF7" s="73"/>
      <c r="AG7" s="73"/>
      <c r="AH7" s="73"/>
      <c r="AI7" s="75">
        <v>71524.850000000006</v>
      </c>
    </row>
    <row r="8" spans="1:36">
      <c r="A8" s="7" t="s">
        <v>10</v>
      </c>
      <c r="B8" s="8" t="s">
        <v>189</v>
      </c>
      <c r="C8" s="33" t="s">
        <v>190</v>
      </c>
      <c r="D8" s="74">
        <v>13599.1232</v>
      </c>
      <c r="E8" s="74">
        <v>7446.9823999999999</v>
      </c>
      <c r="F8" s="74">
        <v>5314.1088</v>
      </c>
      <c r="G8" s="74">
        <v>3703.7727999999997</v>
      </c>
      <c r="H8" s="74">
        <v>2800.0128</v>
      </c>
      <c r="I8" s="201">
        <v>32863.999999999993</v>
      </c>
      <c r="J8" s="171">
        <v>0</v>
      </c>
      <c r="K8" s="73">
        <v>8500</v>
      </c>
      <c r="L8" s="73"/>
      <c r="M8" s="73"/>
      <c r="N8" s="73"/>
      <c r="O8" s="73"/>
      <c r="P8" s="73"/>
      <c r="Q8" s="73"/>
      <c r="R8" s="53"/>
      <c r="S8" s="53"/>
      <c r="T8" s="53"/>
      <c r="U8" s="91">
        <v>0</v>
      </c>
      <c r="V8" s="73"/>
      <c r="W8" s="73"/>
      <c r="X8" s="73"/>
      <c r="Y8" s="73"/>
      <c r="Z8" s="98">
        <v>0</v>
      </c>
      <c r="AA8" s="73"/>
      <c r="AB8" s="73"/>
      <c r="AC8" s="73"/>
      <c r="AD8" s="73"/>
      <c r="AE8" s="94">
        <v>0</v>
      </c>
      <c r="AF8" s="73"/>
      <c r="AG8" s="73"/>
      <c r="AH8" s="73"/>
      <c r="AI8" s="75">
        <v>41363.999999999993</v>
      </c>
    </row>
    <row r="9" spans="1:36">
      <c r="A9" s="7" t="s">
        <v>12</v>
      </c>
      <c r="B9" s="8" t="s">
        <v>191</v>
      </c>
      <c r="C9" s="28" t="s">
        <v>187</v>
      </c>
      <c r="D9" s="74">
        <v>15075.147800000001</v>
      </c>
      <c r="E9" s="74">
        <v>8255.2646000000004</v>
      </c>
      <c r="F9" s="74">
        <v>5890.8927000000003</v>
      </c>
      <c r="G9" s="74">
        <v>4105.7736999999997</v>
      </c>
      <c r="H9" s="74">
        <v>3103.9211999999998</v>
      </c>
      <c r="I9" s="201">
        <v>36431</v>
      </c>
      <c r="J9" s="171">
        <v>0</v>
      </c>
      <c r="K9" s="73">
        <v>31913.97</v>
      </c>
      <c r="L9" s="73"/>
      <c r="M9" s="73"/>
      <c r="N9" s="73"/>
      <c r="O9" s="73"/>
      <c r="P9" s="73"/>
      <c r="Q9" s="73">
        <v>249982</v>
      </c>
      <c r="R9" s="53"/>
      <c r="S9" s="53"/>
      <c r="T9" s="53"/>
      <c r="U9" s="91">
        <v>0</v>
      </c>
      <c r="V9" s="73"/>
      <c r="W9" s="73"/>
      <c r="X9" s="73"/>
      <c r="Y9" s="73"/>
      <c r="Z9" s="98">
        <v>0</v>
      </c>
      <c r="AA9" s="73"/>
      <c r="AB9" s="73"/>
      <c r="AC9" s="73"/>
      <c r="AD9" s="175">
        <v>382000</v>
      </c>
      <c r="AE9" s="94">
        <v>382000</v>
      </c>
      <c r="AF9" s="73"/>
      <c r="AG9" s="73"/>
      <c r="AH9" s="73"/>
      <c r="AI9" s="75">
        <v>700326.97</v>
      </c>
    </row>
    <row r="10" spans="1:36">
      <c r="A10" s="7" t="s">
        <v>14</v>
      </c>
      <c r="B10" s="8" t="s">
        <v>192</v>
      </c>
      <c r="C10" s="28" t="s">
        <v>187</v>
      </c>
      <c r="D10" s="74">
        <v>79296.494000000006</v>
      </c>
      <c r="E10" s="74">
        <v>43423.358</v>
      </c>
      <c r="F10" s="74">
        <v>30986.571000000004</v>
      </c>
      <c r="G10" s="74">
        <v>21596.700999999997</v>
      </c>
      <c r="H10" s="74">
        <v>16326.876</v>
      </c>
      <c r="I10" s="201">
        <v>191630</v>
      </c>
      <c r="J10" s="171">
        <v>0</v>
      </c>
      <c r="K10" s="73">
        <v>106145.83</v>
      </c>
      <c r="L10" s="73"/>
      <c r="M10" s="73"/>
      <c r="N10" s="73"/>
      <c r="O10" s="73"/>
      <c r="P10" s="73"/>
      <c r="Q10" s="73"/>
      <c r="R10" s="53"/>
      <c r="S10" s="53"/>
      <c r="T10" s="53"/>
      <c r="U10" s="91">
        <v>0</v>
      </c>
      <c r="V10" s="73"/>
      <c r="W10" s="73"/>
      <c r="X10" s="73"/>
      <c r="Y10" s="73"/>
      <c r="Z10" s="98">
        <v>0</v>
      </c>
      <c r="AA10" s="73"/>
      <c r="AB10" s="73"/>
      <c r="AC10" s="73"/>
      <c r="AD10" s="73"/>
      <c r="AE10" s="94">
        <v>0</v>
      </c>
      <c r="AF10" s="73"/>
      <c r="AG10" s="73"/>
      <c r="AH10" s="73"/>
      <c r="AI10" s="75">
        <v>297775.83</v>
      </c>
    </row>
    <row r="11" spans="1:36">
      <c r="A11" s="7" t="s">
        <v>16</v>
      </c>
      <c r="B11" s="8" t="s">
        <v>193</v>
      </c>
      <c r="C11" s="33" t="s">
        <v>190</v>
      </c>
      <c r="D11" s="74">
        <v>6680.8010000000004</v>
      </c>
      <c r="E11" s="74">
        <v>3658.4569999999999</v>
      </c>
      <c r="F11" s="74">
        <v>2610.6465000000003</v>
      </c>
      <c r="G11" s="74">
        <v>1819.5414999999998</v>
      </c>
      <c r="H11" s="74">
        <v>1375.5539999999999</v>
      </c>
      <c r="I11" s="201">
        <v>16145</v>
      </c>
      <c r="J11" s="171">
        <v>0</v>
      </c>
      <c r="K11" s="73">
        <v>14400</v>
      </c>
      <c r="L11" s="73"/>
      <c r="M11" s="73"/>
      <c r="N11" s="73"/>
      <c r="O11" s="73"/>
      <c r="P11" s="73"/>
      <c r="Q11" s="73"/>
      <c r="R11" s="53"/>
      <c r="S11" s="53"/>
      <c r="T11" s="53"/>
      <c r="U11" s="91">
        <v>0</v>
      </c>
      <c r="V11" s="73"/>
      <c r="W11" s="73"/>
      <c r="X11" s="73"/>
      <c r="Y11" s="73"/>
      <c r="Z11" s="98">
        <v>0</v>
      </c>
      <c r="AA11" s="73"/>
      <c r="AB11" s="73"/>
      <c r="AC11" s="73"/>
      <c r="AD11" s="73"/>
      <c r="AE11" s="94">
        <v>0</v>
      </c>
      <c r="AF11" s="73"/>
      <c r="AG11" s="73"/>
      <c r="AH11" s="73"/>
      <c r="AI11" s="75">
        <v>30545</v>
      </c>
    </row>
    <row r="12" spans="1:36">
      <c r="A12" s="7" t="s">
        <v>18</v>
      </c>
      <c r="B12" s="8" t="s">
        <v>194</v>
      </c>
      <c r="C12" s="28" t="s">
        <v>187</v>
      </c>
      <c r="D12" s="74">
        <v>137288.9088</v>
      </c>
      <c r="E12" s="74">
        <v>75180.441600000006</v>
      </c>
      <c r="F12" s="74">
        <v>53648.179200000006</v>
      </c>
      <c r="G12" s="74">
        <v>37391.155200000001</v>
      </c>
      <c r="H12" s="74">
        <v>28267.315200000001</v>
      </c>
      <c r="I12" s="201">
        <v>331776</v>
      </c>
      <c r="J12" s="171">
        <v>0</v>
      </c>
      <c r="K12" s="73">
        <v>776815.74</v>
      </c>
      <c r="L12" s="73"/>
      <c r="M12" s="73"/>
      <c r="N12" s="73"/>
      <c r="O12" s="73"/>
      <c r="P12" s="73"/>
      <c r="Q12" s="73">
        <v>84643</v>
      </c>
      <c r="R12" s="53"/>
      <c r="S12" s="53"/>
      <c r="T12" s="53"/>
      <c r="U12" s="91">
        <v>0</v>
      </c>
      <c r="V12" s="73"/>
      <c r="W12" s="73"/>
      <c r="X12" s="73"/>
      <c r="Y12" s="174">
        <v>510362</v>
      </c>
      <c r="Z12" s="98">
        <v>510362</v>
      </c>
      <c r="AA12" s="73"/>
      <c r="AB12" s="73"/>
      <c r="AC12" s="73"/>
      <c r="AD12" s="175">
        <v>281180</v>
      </c>
      <c r="AE12" s="94">
        <v>281180</v>
      </c>
      <c r="AF12" s="73"/>
      <c r="AG12" s="73"/>
      <c r="AH12" s="73"/>
      <c r="AI12" s="75">
        <v>1984776.74</v>
      </c>
    </row>
    <row r="13" spans="1:36">
      <c r="A13" s="7" t="s">
        <v>20</v>
      </c>
      <c r="B13" s="8" t="s">
        <v>195</v>
      </c>
      <c r="C13" s="28" t="s">
        <v>187</v>
      </c>
      <c r="D13" s="74">
        <v>660307.28079999995</v>
      </c>
      <c r="E13" s="74">
        <v>361589.24559999997</v>
      </c>
      <c r="F13" s="74">
        <v>258027.27720000001</v>
      </c>
      <c r="G13" s="74">
        <v>179837.19319999998</v>
      </c>
      <c r="H13" s="74">
        <v>135955.00320000001</v>
      </c>
      <c r="I13" s="201">
        <v>1595715.9999999998</v>
      </c>
      <c r="J13" s="171">
        <v>0</v>
      </c>
      <c r="K13" s="73">
        <v>3880284.41</v>
      </c>
      <c r="L13" s="73"/>
      <c r="M13" s="73"/>
      <c r="N13" s="73"/>
      <c r="O13" s="73"/>
      <c r="P13" s="73">
        <v>216511</v>
      </c>
      <c r="Q13" s="73">
        <v>437325</v>
      </c>
      <c r="R13" s="173"/>
      <c r="S13" s="53"/>
      <c r="T13" s="173">
        <v>295780</v>
      </c>
      <c r="U13" s="91">
        <v>295780</v>
      </c>
      <c r="V13" s="73"/>
      <c r="W13" s="73"/>
      <c r="X13" s="73"/>
      <c r="Y13" s="73"/>
      <c r="Z13" s="98">
        <v>0</v>
      </c>
      <c r="AA13" s="73"/>
      <c r="AB13" s="73"/>
      <c r="AC13" s="73"/>
      <c r="AD13" s="73"/>
      <c r="AE13" s="94">
        <v>0</v>
      </c>
      <c r="AF13" s="73"/>
      <c r="AG13" s="73"/>
      <c r="AH13" s="73"/>
      <c r="AI13" s="75">
        <v>6425616.4100000001</v>
      </c>
    </row>
    <row r="14" spans="1:36">
      <c r="A14" s="7" t="s">
        <v>22</v>
      </c>
      <c r="B14" s="8" t="s">
        <v>196</v>
      </c>
      <c r="C14" s="26" t="s">
        <v>181</v>
      </c>
      <c r="D14" s="74">
        <v>52662.256999999998</v>
      </c>
      <c r="E14" s="74">
        <v>28838.249</v>
      </c>
      <c r="F14" s="74">
        <v>20578.750500000002</v>
      </c>
      <c r="G14" s="74">
        <v>14342.7655</v>
      </c>
      <c r="H14" s="74">
        <v>10842.977999999999</v>
      </c>
      <c r="I14" s="201">
        <v>127264.99999999999</v>
      </c>
      <c r="J14" s="171">
        <v>0</v>
      </c>
      <c r="K14" s="73">
        <v>52548.13</v>
      </c>
      <c r="L14" s="73"/>
      <c r="M14" s="73"/>
      <c r="N14" s="73"/>
      <c r="O14" s="73"/>
      <c r="P14" s="73"/>
      <c r="Q14" s="73">
        <v>50195</v>
      </c>
      <c r="R14" s="53"/>
      <c r="S14" s="53"/>
      <c r="T14" s="53"/>
      <c r="U14" s="91">
        <v>0</v>
      </c>
      <c r="V14" s="73"/>
      <c r="W14" s="73"/>
      <c r="X14" s="73"/>
      <c r="Y14" s="73"/>
      <c r="Z14" s="98">
        <v>0</v>
      </c>
      <c r="AA14" s="73"/>
      <c r="AB14" s="73"/>
      <c r="AC14" s="73"/>
      <c r="AD14" s="73"/>
      <c r="AE14" s="94">
        <v>0</v>
      </c>
      <c r="AF14" s="73"/>
      <c r="AG14" s="73"/>
      <c r="AH14" s="73"/>
      <c r="AI14" s="75">
        <v>230008.13</v>
      </c>
    </row>
    <row r="15" spans="1:36">
      <c r="A15" s="7" t="s">
        <v>24</v>
      </c>
      <c r="B15" s="8" t="s">
        <v>197</v>
      </c>
      <c r="C15" s="27" t="s">
        <v>185</v>
      </c>
      <c r="D15" s="74">
        <v>137964.2304</v>
      </c>
      <c r="E15" s="74">
        <v>75550.252800000002</v>
      </c>
      <c r="F15" s="74">
        <v>53912.073600000003</v>
      </c>
      <c r="G15" s="74">
        <v>37575.081599999998</v>
      </c>
      <c r="H15" s="74">
        <v>28406.3616</v>
      </c>
      <c r="I15" s="201">
        <v>333408</v>
      </c>
      <c r="J15" s="171">
        <v>0</v>
      </c>
      <c r="K15" s="73">
        <v>786879.15</v>
      </c>
      <c r="L15" s="73"/>
      <c r="M15" s="73"/>
      <c r="N15" s="73"/>
      <c r="O15" s="73"/>
      <c r="P15" s="73"/>
      <c r="Q15" s="73"/>
      <c r="R15" s="53"/>
      <c r="S15" s="53"/>
      <c r="T15" s="53"/>
      <c r="U15" s="91">
        <v>0</v>
      </c>
      <c r="V15" s="73"/>
      <c r="W15" s="73"/>
      <c r="X15" s="73"/>
      <c r="Y15" s="73"/>
      <c r="Z15" s="98">
        <v>0</v>
      </c>
      <c r="AA15" s="73"/>
      <c r="AB15" s="73"/>
      <c r="AC15" s="73"/>
      <c r="AD15" s="73"/>
      <c r="AE15" s="94">
        <v>0</v>
      </c>
      <c r="AF15" s="73"/>
      <c r="AG15" s="73"/>
      <c r="AH15" s="73"/>
      <c r="AI15" s="75">
        <v>1120287.1499999999</v>
      </c>
    </row>
    <row r="16" spans="1:36">
      <c r="A16" s="7" t="s">
        <v>25</v>
      </c>
      <c r="B16" s="8" t="s">
        <v>198</v>
      </c>
      <c r="C16" s="27" t="s">
        <v>185</v>
      </c>
      <c r="D16" s="74">
        <v>102164.7372</v>
      </c>
      <c r="E16" s="74">
        <v>55946.180399999997</v>
      </c>
      <c r="F16" s="74">
        <v>39922.7598</v>
      </c>
      <c r="G16" s="74">
        <v>27824.953799999999</v>
      </c>
      <c r="H16" s="74">
        <v>21035.3688</v>
      </c>
      <c r="I16" s="201">
        <v>246893.99999999997</v>
      </c>
      <c r="J16" s="171">
        <v>0</v>
      </c>
      <c r="K16" s="73">
        <v>709893.51</v>
      </c>
      <c r="L16" s="73"/>
      <c r="M16" s="73"/>
      <c r="N16" s="73"/>
      <c r="O16" s="73"/>
      <c r="P16" s="73"/>
      <c r="Q16" s="73"/>
      <c r="R16" s="53"/>
      <c r="S16" s="53"/>
      <c r="T16" s="53"/>
      <c r="U16" s="91">
        <v>0</v>
      </c>
      <c r="V16" s="73"/>
      <c r="W16" s="73"/>
      <c r="X16" s="73"/>
      <c r="Y16" s="73"/>
      <c r="Z16" s="98">
        <v>0</v>
      </c>
      <c r="AA16" s="73"/>
      <c r="AB16" s="73"/>
      <c r="AC16" s="73"/>
      <c r="AD16" s="73"/>
      <c r="AE16" s="94">
        <v>0</v>
      </c>
      <c r="AF16" s="73"/>
      <c r="AG16" s="73"/>
      <c r="AH16" s="202">
        <v>5000</v>
      </c>
      <c r="AI16" s="75">
        <v>961787.51</v>
      </c>
    </row>
    <row r="17" spans="1:35">
      <c r="A17" s="7" t="s">
        <v>26</v>
      </c>
      <c r="B17" s="8" t="s">
        <v>199</v>
      </c>
      <c r="C17" s="32" t="s">
        <v>183</v>
      </c>
      <c r="D17" s="74">
        <v>11259.498</v>
      </c>
      <c r="E17" s="74">
        <v>6165.7860000000001</v>
      </c>
      <c r="F17" s="74">
        <v>4399.857</v>
      </c>
      <c r="G17" s="74">
        <v>3066.567</v>
      </c>
      <c r="H17" s="74">
        <v>2318.2919999999999</v>
      </c>
      <c r="I17" s="201">
        <v>27210</v>
      </c>
      <c r="J17" s="171">
        <v>0</v>
      </c>
      <c r="K17" s="73">
        <v>23369.75</v>
      </c>
      <c r="L17" s="73"/>
      <c r="M17" s="73"/>
      <c r="N17" s="73"/>
      <c r="O17" s="73"/>
      <c r="P17" s="73"/>
      <c r="Q17" s="73"/>
      <c r="R17" s="53"/>
      <c r="S17" s="53"/>
      <c r="T17" s="53"/>
      <c r="U17" s="91">
        <v>0</v>
      </c>
      <c r="V17" s="73"/>
      <c r="W17" s="73"/>
      <c r="X17" s="73"/>
      <c r="Y17" s="73"/>
      <c r="Z17" s="98">
        <v>0</v>
      </c>
      <c r="AA17" s="73"/>
      <c r="AB17" s="73"/>
      <c r="AC17" s="73"/>
      <c r="AD17" s="73"/>
      <c r="AE17" s="94">
        <v>0</v>
      </c>
      <c r="AF17" s="73"/>
      <c r="AG17" s="73"/>
      <c r="AH17" s="73"/>
      <c r="AI17" s="75">
        <v>50579.75</v>
      </c>
    </row>
    <row r="18" spans="1:35">
      <c r="A18" s="7" t="s">
        <v>27</v>
      </c>
      <c r="B18" s="8" t="s">
        <v>200</v>
      </c>
      <c r="C18" s="29" t="s">
        <v>201</v>
      </c>
      <c r="D18" s="74">
        <v>11223.9112</v>
      </c>
      <c r="E18" s="74">
        <v>6146.2983999999997</v>
      </c>
      <c r="F18" s="74">
        <v>4385.9508000000005</v>
      </c>
      <c r="G18" s="74">
        <v>3056.8748000000001</v>
      </c>
      <c r="H18" s="74">
        <v>2310.9647999999997</v>
      </c>
      <c r="I18" s="201">
        <v>27124</v>
      </c>
      <c r="J18" s="171">
        <v>0</v>
      </c>
      <c r="K18" s="73">
        <v>15807.22</v>
      </c>
      <c r="L18" s="73"/>
      <c r="M18" s="73"/>
      <c r="N18" s="73"/>
      <c r="O18" s="73"/>
      <c r="P18" s="73"/>
      <c r="Q18" s="73"/>
      <c r="R18" s="53"/>
      <c r="S18" s="53"/>
      <c r="T18" s="53"/>
      <c r="U18" s="91">
        <v>0</v>
      </c>
      <c r="V18" s="73"/>
      <c r="W18" s="73"/>
      <c r="X18" s="73"/>
      <c r="Y18" s="73"/>
      <c r="Z18" s="98">
        <v>0</v>
      </c>
      <c r="AA18" s="73"/>
      <c r="AB18" s="73"/>
      <c r="AC18" s="73"/>
      <c r="AD18" s="73"/>
      <c r="AE18" s="94">
        <v>0</v>
      </c>
      <c r="AF18" s="73"/>
      <c r="AG18" s="73"/>
      <c r="AH18" s="73"/>
      <c r="AI18" s="75">
        <v>42931.22</v>
      </c>
    </row>
    <row r="19" spans="1:35">
      <c r="A19" s="7" t="s">
        <v>28</v>
      </c>
      <c r="B19" s="8" t="s">
        <v>202</v>
      </c>
      <c r="C19" s="32" t="s">
        <v>183</v>
      </c>
      <c r="D19" s="74">
        <v>27531.3554</v>
      </c>
      <c r="E19" s="74">
        <v>15076.3778</v>
      </c>
      <c r="F19" s="74">
        <v>10758.386100000002</v>
      </c>
      <c r="G19" s="74">
        <v>7498.2690999999995</v>
      </c>
      <c r="H19" s="74">
        <v>5668.6116000000002</v>
      </c>
      <c r="I19" s="201">
        <v>66533</v>
      </c>
      <c r="J19" s="171">
        <v>0</v>
      </c>
      <c r="K19" s="73">
        <v>66194.61</v>
      </c>
      <c r="L19" s="73"/>
      <c r="M19" s="73"/>
      <c r="N19" s="73"/>
      <c r="O19" s="73"/>
      <c r="P19" s="73"/>
      <c r="Q19" s="73"/>
      <c r="R19" s="53"/>
      <c r="S19" s="53"/>
      <c r="T19" s="53"/>
      <c r="U19" s="91">
        <v>0</v>
      </c>
      <c r="V19" s="73"/>
      <c r="W19" s="73"/>
      <c r="X19" s="73"/>
      <c r="Y19" s="73"/>
      <c r="Z19" s="98">
        <v>0</v>
      </c>
      <c r="AA19" s="73"/>
      <c r="AB19" s="73"/>
      <c r="AC19" s="73"/>
      <c r="AD19" s="73"/>
      <c r="AE19" s="94">
        <v>0</v>
      </c>
      <c r="AF19" s="73"/>
      <c r="AG19" s="73"/>
      <c r="AH19" s="73"/>
      <c r="AI19" s="75">
        <v>132727.60999999999</v>
      </c>
    </row>
    <row r="20" spans="1:35">
      <c r="A20" s="7" t="s">
        <v>29</v>
      </c>
      <c r="B20" s="8" t="s">
        <v>203</v>
      </c>
      <c r="C20" s="28" t="s">
        <v>187</v>
      </c>
      <c r="D20" s="74">
        <v>46917.057800000002</v>
      </c>
      <c r="E20" s="74">
        <v>25692.134600000001</v>
      </c>
      <c r="F20" s="74">
        <v>18333.707700000003</v>
      </c>
      <c r="G20" s="74">
        <v>12778.038699999999</v>
      </c>
      <c r="H20" s="74">
        <v>9660.0612000000001</v>
      </c>
      <c r="I20" s="201">
        <v>113381</v>
      </c>
      <c r="J20" s="171">
        <v>0</v>
      </c>
      <c r="K20" s="73">
        <v>64982.19</v>
      </c>
      <c r="L20" s="73"/>
      <c r="M20" s="73"/>
      <c r="N20" s="73"/>
      <c r="O20" s="73"/>
      <c r="P20" s="73"/>
      <c r="Q20" s="73"/>
      <c r="R20" s="53"/>
      <c r="S20" s="53"/>
      <c r="T20" s="53"/>
      <c r="U20" s="91">
        <v>0</v>
      </c>
      <c r="V20" s="73"/>
      <c r="W20" s="73"/>
      <c r="X20" s="73"/>
      <c r="Y20" s="73"/>
      <c r="Z20" s="98">
        <v>0</v>
      </c>
      <c r="AA20" s="73"/>
      <c r="AB20" s="73"/>
      <c r="AC20" s="73"/>
      <c r="AD20" s="73"/>
      <c r="AE20" s="94">
        <v>0</v>
      </c>
      <c r="AF20" s="73"/>
      <c r="AG20" s="73"/>
      <c r="AH20" s="73"/>
      <c r="AI20" s="75">
        <v>178363.19</v>
      </c>
    </row>
    <row r="21" spans="1:35">
      <c r="A21" s="7" t="s">
        <v>30</v>
      </c>
      <c r="B21" s="8" t="s">
        <v>204</v>
      </c>
      <c r="C21" s="28" t="s">
        <v>187</v>
      </c>
      <c r="D21" s="74">
        <v>36798.4064</v>
      </c>
      <c r="E21" s="74">
        <v>20151.084800000001</v>
      </c>
      <c r="F21" s="74">
        <v>14379.6576</v>
      </c>
      <c r="G21" s="74">
        <v>10022.185599999999</v>
      </c>
      <c r="H21" s="74">
        <v>7576.6656000000003</v>
      </c>
      <c r="I21" s="201">
        <v>88928</v>
      </c>
      <c r="J21" s="171">
        <v>0</v>
      </c>
      <c r="K21" s="73">
        <v>67592.91</v>
      </c>
      <c r="L21" s="73"/>
      <c r="M21" s="73"/>
      <c r="N21" s="73"/>
      <c r="O21" s="73"/>
      <c r="P21" s="73"/>
      <c r="Q21" s="73"/>
      <c r="R21" s="53"/>
      <c r="S21" s="53"/>
      <c r="T21" s="53"/>
      <c r="U21" s="91">
        <v>0</v>
      </c>
      <c r="V21" s="73"/>
      <c r="W21" s="73"/>
      <c r="X21" s="73"/>
      <c r="Y21" s="73"/>
      <c r="Z21" s="98">
        <v>0</v>
      </c>
      <c r="AA21" s="73"/>
      <c r="AB21" s="73"/>
      <c r="AC21" s="73"/>
      <c r="AD21" s="73"/>
      <c r="AE21" s="94">
        <v>0</v>
      </c>
      <c r="AF21" s="73"/>
      <c r="AG21" s="73"/>
      <c r="AH21" s="73"/>
      <c r="AI21" s="75">
        <v>156520.91</v>
      </c>
    </row>
    <row r="22" spans="1:35">
      <c r="A22" s="7" t="s">
        <v>31</v>
      </c>
      <c r="B22" s="8" t="s">
        <v>205</v>
      </c>
      <c r="C22" s="29" t="s">
        <v>201</v>
      </c>
      <c r="D22" s="74">
        <v>21173.3184</v>
      </c>
      <c r="E22" s="74">
        <v>11594.668799999999</v>
      </c>
      <c r="F22" s="74">
        <v>8273.865600000001</v>
      </c>
      <c r="G22" s="74">
        <v>5766.6336000000001</v>
      </c>
      <c r="H22" s="74">
        <v>4359.5136000000002</v>
      </c>
      <c r="I22" s="201">
        <v>51168</v>
      </c>
      <c r="J22" s="171">
        <v>0</v>
      </c>
      <c r="K22" s="73">
        <v>23017.15</v>
      </c>
      <c r="L22" s="73"/>
      <c r="M22" s="73"/>
      <c r="N22" s="73"/>
      <c r="O22" s="73"/>
      <c r="P22" s="73"/>
      <c r="Q22" s="73">
        <v>125078</v>
      </c>
      <c r="R22" s="53"/>
      <c r="S22" s="53"/>
      <c r="T22" s="53"/>
      <c r="U22" s="91">
        <v>0</v>
      </c>
      <c r="V22" s="73"/>
      <c r="W22" s="73"/>
      <c r="X22" s="73"/>
      <c r="Y22" s="73"/>
      <c r="Z22" s="98">
        <v>0</v>
      </c>
      <c r="AA22" s="73"/>
      <c r="AB22" s="73"/>
      <c r="AC22" s="73"/>
      <c r="AD22" s="73"/>
      <c r="AE22" s="94">
        <v>0</v>
      </c>
      <c r="AF22" s="73"/>
      <c r="AG22" s="73"/>
      <c r="AH22" s="73"/>
      <c r="AI22" s="75">
        <v>199263.15</v>
      </c>
    </row>
    <row r="23" spans="1:35">
      <c r="A23" s="7" t="s">
        <v>32</v>
      </c>
      <c r="B23" s="8" t="s">
        <v>206</v>
      </c>
      <c r="C23" s="32" t="s">
        <v>183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201">
        <v>0</v>
      </c>
      <c r="J23" s="171">
        <v>12807</v>
      </c>
      <c r="K23" s="73"/>
      <c r="L23" s="73"/>
      <c r="M23" s="73"/>
      <c r="N23" s="73"/>
      <c r="O23" s="73"/>
      <c r="P23" s="73"/>
      <c r="Q23" s="73"/>
      <c r="R23" s="53"/>
      <c r="S23" s="53"/>
      <c r="T23" s="53"/>
      <c r="U23" s="91">
        <v>0</v>
      </c>
      <c r="V23" s="73"/>
      <c r="W23" s="73"/>
      <c r="X23" s="73"/>
      <c r="Y23" s="73"/>
      <c r="Z23" s="98">
        <v>0</v>
      </c>
      <c r="AA23" s="73"/>
      <c r="AB23" s="73"/>
      <c r="AC23" s="73"/>
      <c r="AD23" s="73"/>
      <c r="AE23" s="94">
        <v>0</v>
      </c>
      <c r="AF23" s="73"/>
      <c r="AG23" s="73"/>
      <c r="AH23" s="73"/>
      <c r="AI23" s="75">
        <v>0</v>
      </c>
    </row>
    <row r="24" spans="1:35">
      <c r="A24" s="7" t="s">
        <v>33</v>
      </c>
      <c r="B24" s="8" t="s">
        <v>207</v>
      </c>
      <c r="C24" s="29" t="s">
        <v>201</v>
      </c>
      <c r="D24" s="74">
        <v>225702.65820000001</v>
      </c>
      <c r="E24" s="74">
        <v>123596.4774</v>
      </c>
      <c r="F24" s="74">
        <v>88197.486300000004</v>
      </c>
      <c r="G24" s="74">
        <v>61470.975299999998</v>
      </c>
      <c r="H24" s="74">
        <v>46471.402799999996</v>
      </c>
      <c r="I24" s="201">
        <v>545439</v>
      </c>
      <c r="J24" s="171">
        <v>0</v>
      </c>
      <c r="K24" s="73">
        <v>1149848.73</v>
      </c>
      <c r="L24" s="73"/>
      <c r="M24" s="73">
        <v>100000</v>
      </c>
      <c r="N24" s="73"/>
      <c r="O24" s="73">
        <v>24954</v>
      </c>
      <c r="P24" s="73">
        <v>107163</v>
      </c>
      <c r="Q24" s="73">
        <v>124792</v>
      </c>
      <c r="R24" s="53"/>
      <c r="S24" s="53"/>
      <c r="T24" s="173">
        <v>159128</v>
      </c>
      <c r="U24" s="91">
        <v>159128</v>
      </c>
      <c r="V24" s="73"/>
      <c r="W24" s="73"/>
      <c r="X24" s="174">
        <v>102500</v>
      </c>
      <c r="Y24" s="73"/>
      <c r="Z24" s="98">
        <v>102500</v>
      </c>
      <c r="AA24" s="175">
        <v>155739</v>
      </c>
      <c r="AB24" s="175">
        <v>52500</v>
      </c>
      <c r="AC24" s="73"/>
      <c r="AD24" s="73"/>
      <c r="AE24" s="94">
        <v>208239</v>
      </c>
      <c r="AF24" s="73"/>
      <c r="AG24" s="73"/>
      <c r="AH24" s="73"/>
      <c r="AI24" s="75">
        <v>2522063.73</v>
      </c>
    </row>
    <row r="25" spans="1:35">
      <c r="A25" s="7" t="s">
        <v>34</v>
      </c>
      <c r="B25" s="8" t="s">
        <v>208</v>
      </c>
      <c r="C25" s="26" t="s">
        <v>181</v>
      </c>
      <c r="D25" s="74">
        <v>22639.411800000002</v>
      </c>
      <c r="E25" s="74">
        <v>12397.5126</v>
      </c>
      <c r="F25" s="74">
        <v>8846.7687000000005</v>
      </c>
      <c r="G25" s="74">
        <v>6165.9296999999997</v>
      </c>
      <c r="H25" s="74">
        <v>4661.3771999999999</v>
      </c>
      <c r="I25" s="201">
        <v>54711.000000000007</v>
      </c>
      <c r="J25" s="171">
        <v>0</v>
      </c>
      <c r="K25" s="73">
        <v>24187.24</v>
      </c>
      <c r="L25" s="73"/>
      <c r="M25" s="73"/>
      <c r="N25" s="73"/>
      <c r="O25" s="73"/>
      <c r="P25" s="73"/>
      <c r="Q25" s="73"/>
      <c r="R25" s="53"/>
      <c r="S25" s="53"/>
      <c r="T25" s="53"/>
      <c r="U25" s="91">
        <v>0</v>
      </c>
      <c r="V25" s="73"/>
      <c r="W25" s="73"/>
      <c r="X25" s="73"/>
      <c r="Y25" s="73"/>
      <c r="Z25" s="98">
        <v>0</v>
      </c>
      <c r="AA25" s="73"/>
      <c r="AB25" s="73"/>
      <c r="AC25" s="73"/>
      <c r="AD25" s="73"/>
      <c r="AE25" s="94">
        <v>0</v>
      </c>
      <c r="AF25" s="73"/>
      <c r="AG25" s="73"/>
      <c r="AH25" s="73"/>
      <c r="AI25" s="75">
        <v>78898.240000000005</v>
      </c>
    </row>
    <row r="26" spans="1:35">
      <c r="A26" s="7" t="s">
        <v>35</v>
      </c>
      <c r="B26" s="8" t="s">
        <v>209</v>
      </c>
      <c r="C26" s="27" t="s">
        <v>185</v>
      </c>
      <c r="D26" s="74">
        <v>16691.4506</v>
      </c>
      <c r="E26" s="74">
        <v>9140.3642</v>
      </c>
      <c r="F26" s="74">
        <v>6522.4929000000002</v>
      </c>
      <c r="G26" s="74">
        <v>4545.9798999999994</v>
      </c>
      <c r="H26" s="74">
        <v>3436.7123999999999</v>
      </c>
      <c r="I26" s="201">
        <v>40337</v>
      </c>
      <c r="J26" s="171">
        <v>0</v>
      </c>
      <c r="K26" s="73">
        <v>24605.119999999999</v>
      </c>
      <c r="L26" s="73"/>
      <c r="M26" s="73"/>
      <c r="N26" s="73"/>
      <c r="O26" s="73"/>
      <c r="P26" s="73"/>
      <c r="Q26" s="73"/>
      <c r="R26" s="53"/>
      <c r="S26" s="53"/>
      <c r="T26" s="53"/>
      <c r="U26" s="91">
        <v>0</v>
      </c>
      <c r="V26" s="73"/>
      <c r="W26" s="73"/>
      <c r="X26" s="73"/>
      <c r="Y26" s="73"/>
      <c r="Z26" s="98">
        <v>0</v>
      </c>
      <c r="AA26" s="73"/>
      <c r="AB26" s="73"/>
      <c r="AC26" s="73"/>
      <c r="AD26" s="73"/>
      <c r="AE26" s="94">
        <v>0</v>
      </c>
      <c r="AF26" s="73"/>
      <c r="AG26" s="73"/>
      <c r="AH26" s="73"/>
      <c r="AI26" s="75">
        <v>64942.119999999995</v>
      </c>
    </row>
    <row r="27" spans="1:35">
      <c r="A27" s="7" t="s">
        <v>36</v>
      </c>
      <c r="B27" s="8" t="s">
        <v>210</v>
      </c>
      <c r="C27" s="26" t="s">
        <v>181</v>
      </c>
      <c r="D27" s="74">
        <v>42716.987800000003</v>
      </c>
      <c r="E27" s="74">
        <v>23392.1446</v>
      </c>
      <c r="F27" s="74">
        <v>16692.452700000002</v>
      </c>
      <c r="G27" s="74">
        <v>11634.1337</v>
      </c>
      <c r="H27" s="74">
        <v>8795.2811999999994</v>
      </c>
      <c r="I27" s="201">
        <v>103231</v>
      </c>
      <c r="J27" s="171">
        <v>0</v>
      </c>
      <c r="K27" s="73">
        <v>69700.95</v>
      </c>
      <c r="L27" s="73"/>
      <c r="M27" s="73"/>
      <c r="N27" s="73"/>
      <c r="O27" s="73"/>
      <c r="P27" s="73"/>
      <c r="Q27" s="73"/>
      <c r="R27" s="53"/>
      <c r="S27" s="53"/>
      <c r="T27" s="53"/>
      <c r="U27" s="91">
        <v>0</v>
      </c>
      <c r="V27" s="73"/>
      <c r="W27" s="73"/>
      <c r="X27" s="73"/>
      <c r="Y27" s="73"/>
      <c r="Z27" s="98">
        <v>0</v>
      </c>
      <c r="AA27" s="73"/>
      <c r="AB27" s="73"/>
      <c r="AC27" s="73"/>
      <c r="AD27" s="73"/>
      <c r="AE27" s="94">
        <v>0</v>
      </c>
      <c r="AF27" s="73"/>
      <c r="AG27" s="73"/>
      <c r="AH27" s="73"/>
      <c r="AI27" s="75">
        <v>172931.95</v>
      </c>
    </row>
    <row r="28" spans="1:35">
      <c r="A28" s="24" t="s">
        <v>37</v>
      </c>
      <c r="B28" s="8" t="s">
        <v>211</v>
      </c>
      <c r="C28" s="33" t="s">
        <v>190</v>
      </c>
      <c r="D28" s="74">
        <v>19317.839199999999</v>
      </c>
      <c r="E28" s="74">
        <v>10578.5944</v>
      </c>
      <c r="F28" s="74">
        <v>7548.8028000000004</v>
      </c>
      <c r="G28" s="74">
        <v>5261.2867999999999</v>
      </c>
      <c r="H28" s="74">
        <v>3977.4767999999999</v>
      </c>
      <c r="I28" s="201">
        <v>46683.999999999993</v>
      </c>
      <c r="J28" s="171">
        <v>0</v>
      </c>
      <c r="K28" s="73">
        <v>16116</v>
      </c>
      <c r="L28" s="73"/>
      <c r="M28" s="73"/>
      <c r="N28" s="73"/>
      <c r="O28" s="73"/>
      <c r="P28" s="73"/>
      <c r="Q28" s="73"/>
      <c r="R28" s="53"/>
      <c r="S28" s="53"/>
      <c r="T28" s="53"/>
      <c r="U28" s="91">
        <v>0</v>
      </c>
      <c r="V28" s="73"/>
      <c r="W28" s="73"/>
      <c r="X28" s="73"/>
      <c r="Y28" s="73"/>
      <c r="Z28" s="98">
        <v>0</v>
      </c>
      <c r="AA28" s="73"/>
      <c r="AB28" s="73"/>
      <c r="AC28" s="73"/>
      <c r="AD28" s="73"/>
      <c r="AE28" s="94">
        <v>0</v>
      </c>
      <c r="AF28" s="73"/>
      <c r="AG28" s="73"/>
      <c r="AH28" s="73"/>
      <c r="AI28" s="75">
        <v>62799.999999999993</v>
      </c>
    </row>
    <row r="29" spans="1:35">
      <c r="A29" s="7" t="s">
        <v>38</v>
      </c>
      <c r="B29" s="8" t="s">
        <v>212</v>
      </c>
      <c r="C29" s="33" t="s">
        <v>190</v>
      </c>
      <c r="D29" s="74">
        <v>4546.0068000000001</v>
      </c>
      <c r="E29" s="74">
        <v>2489.4276</v>
      </c>
      <c r="F29" s="74">
        <v>1776.4362000000001</v>
      </c>
      <c r="G29" s="74">
        <v>1238.1222</v>
      </c>
      <c r="H29" s="74">
        <v>936.00720000000001</v>
      </c>
      <c r="I29" s="201">
        <v>10986</v>
      </c>
      <c r="J29" s="171">
        <v>0</v>
      </c>
      <c r="K29" s="73">
        <v>7200</v>
      </c>
      <c r="L29" s="73"/>
      <c r="M29" s="73"/>
      <c r="N29" s="73"/>
      <c r="O29" s="73"/>
      <c r="P29" s="73"/>
      <c r="Q29" s="73"/>
      <c r="R29" s="53"/>
      <c r="S29" s="53"/>
      <c r="T29" s="53"/>
      <c r="U29" s="91">
        <v>0</v>
      </c>
      <c r="V29" s="73"/>
      <c r="W29" s="73"/>
      <c r="X29" s="73"/>
      <c r="Y29" s="73"/>
      <c r="Z29" s="98">
        <v>0</v>
      </c>
      <c r="AA29" s="73"/>
      <c r="AB29" s="73"/>
      <c r="AC29" s="73"/>
      <c r="AD29" s="73"/>
      <c r="AE29" s="94">
        <v>0</v>
      </c>
      <c r="AF29" s="73"/>
      <c r="AG29" s="73"/>
      <c r="AH29" s="73"/>
      <c r="AI29" s="75">
        <v>18186</v>
      </c>
    </row>
    <row r="30" spans="1:35">
      <c r="A30" s="7" t="s">
        <v>39</v>
      </c>
      <c r="B30" s="8" t="s">
        <v>213</v>
      </c>
      <c r="C30" s="32" t="s">
        <v>183</v>
      </c>
      <c r="D30" s="74">
        <v>17603.465800000002</v>
      </c>
      <c r="E30" s="74">
        <v>9639.7906000000003</v>
      </c>
      <c r="F30" s="74">
        <v>6878.8797000000004</v>
      </c>
      <c r="G30" s="74">
        <v>4794.3706999999995</v>
      </c>
      <c r="H30" s="74">
        <v>3624.4931999999999</v>
      </c>
      <c r="I30" s="201">
        <v>42541</v>
      </c>
      <c r="J30" s="171">
        <v>0</v>
      </c>
      <c r="K30" s="73">
        <v>15836.27</v>
      </c>
      <c r="L30" s="73"/>
      <c r="M30" s="73"/>
      <c r="N30" s="73"/>
      <c r="O30" s="73"/>
      <c r="P30" s="73"/>
      <c r="Q30" s="73"/>
      <c r="R30" s="53"/>
      <c r="S30" s="53"/>
      <c r="T30" s="53"/>
      <c r="U30" s="91">
        <v>0</v>
      </c>
      <c r="V30" s="73"/>
      <c r="W30" s="73"/>
      <c r="X30" s="73"/>
      <c r="Y30" s="73"/>
      <c r="Z30" s="98">
        <v>0</v>
      </c>
      <c r="AA30" s="73"/>
      <c r="AB30" s="73"/>
      <c r="AC30" s="73"/>
      <c r="AD30" s="73"/>
      <c r="AE30" s="94">
        <v>0</v>
      </c>
      <c r="AF30" s="73"/>
      <c r="AG30" s="73"/>
      <c r="AH30" s="73"/>
      <c r="AI30" s="75">
        <v>58377.270000000004</v>
      </c>
    </row>
    <row r="31" spans="1:35">
      <c r="A31" s="7" t="s">
        <v>40</v>
      </c>
      <c r="B31" s="8" t="s">
        <v>214</v>
      </c>
      <c r="C31" s="32" t="s">
        <v>183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201">
        <v>0</v>
      </c>
      <c r="J31" s="171">
        <v>12814</v>
      </c>
      <c r="K31" s="73"/>
      <c r="L31" s="73"/>
      <c r="M31" s="73"/>
      <c r="N31" s="73"/>
      <c r="O31" s="73"/>
      <c r="P31" s="73"/>
      <c r="Q31" s="73"/>
      <c r="R31" s="53"/>
      <c r="S31" s="53"/>
      <c r="T31" s="53"/>
      <c r="U31" s="91">
        <v>0</v>
      </c>
      <c r="V31" s="73"/>
      <c r="W31" s="73"/>
      <c r="X31" s="73"/>
      <c r="Y31" s="73"/>
      <c r="Z31" s="98">
        <v>0</v>
      </c>
      <c r="AA31" s="73"/>
      <c r="AB31" s="73"/>
      <c r="AC31" s="73"/>
      <c r="AD31" s="73"/>
      <c r="AE31" s="94">
        <v>0</v>
      </c>
      <c r="AF31" s="73"/>
      <c r="AG31" s="73"/>
      <c r="AH31" s="73"/>
      <c r="AI31" s="75">
        <v>0</v>
      </c>
    </row>
    <row r="32" spans="1:35">
      <c r="A32" s="7" t="s">
        <v>41</v>
      </c>
      <c r="B32" s="8" t="s">
        <v>215</v>
      </c>
      <c r="C32" s="34" t="s">
        <v>216</v>
      </c>
      <c r="D32" s="74">
        <v>187615.2648</v>
      </c>
      <c r="E32" s="74">
        <v>102739.5336</v>
      </c>
      <c r="F32" s="74">
        <v>73314.133200000011</v>
      </c>
      <c r="G32" s="74">
        <v>51097.729199999994</v>
      </c>
      <c r="H32" s="74">
        <v>38629.339200000002</v>
      </c>
      <c r="I32" s="201">
        <v>453396</v>
      </c>
      <c r="J32" s="171">
        <v>0</v>
      </c>
      <c r="K32" s="73">
        <v>1326696</v>
      </c>
      <c r="L32" s="73"/>
      <c r="M32" s="73"/>
      <c r="N32" s="73"/>
      <c r="O32" s="73"/>
      <c r="P32" s="73"/>
      <c r="Q32" s="73">
        <v>244507</v>
      </c>
      <c r="R32" s="53"/>
      <c r="S32" s="53"/>
      <c r="T32" s="53"/>
      <c r="U32" s="91">
        <v>0</v>
      </c>
      <c r="V32" s="174">
        <v>1336087</v>
      </c>
      <c r="W32" s="73"/>
      <c r="X32" s="73"/>
      <c r="Y32" s="73"/>
      <c r="Z32" s="98">
        <v>1336087</v>
      </c>
      <c r="AA32" s="73"/>
      <c r="AB32" s="175">
        <v>47707</v>
      </c>
      <c r="AC32" s="73"/>
      <c r="AD32" s="175">
        <v>221537</v>
      </c>
      <c r="AE32" s="94">
        <v>269244</v>
      </c>
      <c r="AF32" s="73"/>
      <c r="AG32" s="73"/>
      <c r="AH32" s="73"/>
      <c r="AI32" s="75">
        <v>3629930</v>
      </c>
    </row>
    <row r="33" spans="1:36">
      <c r="A33" s="7" t="s">
        <v>42</v>
      </c>
      <c r="B33" s="8" t="s">
        <v>217</v>
      </c>
      <c r="C33" s="28" t="s">
        <v>187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201">
        <v>0</v>
      </c>
      <c r="J33" s="171">
        <v>135761</v>
      </c>
      <c r="K33" s="73"/>
      <c r="L33" s="73"/>
      <c r="M33" s="73"/>
      <c r="N33" s="73"/>
      <c r="O33" s="73"/>
      <c r="P33" s="73"/>
      <c r="Q33" s="73"/>
      <c r="R33" s="53"/>
      <c r="S33" s="53"/>
      <c r="T33" s="53"/>
      <c r="U33" s="91">
        <v>0</v>
      </c>
      <c r="V33" s="73"/>
      <c r="W33" s="73"/>
      <c r="X33" s="73"/>
      <c r="Y33" s="73"/>
      <c r="Z33" s="98">
        <v>0</v>
      </c>
      <c r="AA33" s="73"/>
      <c r="AB33" s="73"/>
      <c r="AC33" s="73"/>
      <c r="AD33" s="73"/>
      <c r="AE33" s="94">
        <v>0</v>
      </c>
      <c r="AF33" s="73"/>
      <c r="AG33" s="73"/>
      <c r="AH33" s="73"/>
      <c r="AI33" s="75">
        <v>0</v>
      </c>
    </row>
    <row r="34" spans="1:36">
      <c r="A34" s="7" t="s">
        <v>43</v>
      </c>
      <c r="B34" s="8" t="s">
        <v>218</v>
      </c>
      <c r="C34" s="28" t="s">
        <v>187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201">
        <v>0</v>
      </c>
      <c r="J34" s="171">
        <v>59777</v>
      </c>
      <c r="K34" s="73"/>
      <c r="L34" s="73"/>
      <c r="M34" s="73"/>
      <c r="N34" s="73"/>
      <c r="O34" s="73"/>
      <c r="P34" s="73"/>
      <c r="Q34" s="73"/>
      <c r="R34" s="53"/>
      <c r="S34" s="53"/>
      <c r="T34" s="53"/>
      <c r="U34" s="91">
        <v>0</v>
      </c>
      <c r="V34" s="73"/>
      <c r="W34" s="73"/>
      <c r="X34" s="73"/>
      <c r="Y34" s="73"/>
      <c r="Z34" s="98">
        <v>0</v>
      </c>
      <c r="AA34" s="73"/>
      <c r="AB34" s="73"/>
      <c r="AC34" s="73"/>
      <c r="AD34" s="73"/>
      <c r="AE34" s="94">
        <v>0</v>
      </c>
      <c r="AF34" s="73"/>
      <c r="AG34" s="73"/>
      <c r="AH34" s="73"/>
      <c r="AI34" s="75">
        <v>0</v>
      </c>
    </row>
    <row r="35" spans="1:36">
      <c r="A35" s="7" t="s">
        <v>44</v>
      </c>
      <c r="B35" s="8" t="s">
        <v>219</v>
      </c>
      <c r="C35" s="34" t="s">
        <v>216</v>
      </c>
      <c r="D35" s="74">
        <v>25341.525799999999</v>
      </c>
      <c r="E35" s="74">
        <v>13877.2106</v>
      </c>
      <c r="F35" s="74">
        <v>9902.6697000000004</v>
      </c>
      <c r="G35" s="74">
        <v>6901.8606999999993</v>
      </c>
      <c r="H35" s="74">
        <v>5217.7331999999997</v>
      </c>
      <c r="I35" s="201">
        <v>61241</v>
      </c>
      <c r="J35" s="171">
        <v>0</v>
      </c>
      <c r="K35" s="73">
        <v>23779.05</v>
      </c>
      <c r="L35" s="73"/>
      <c r="M35" s="73"/>
      <c r="N35" s="73"/>
      <c r="O35" s="73"/>
      <c r="P35" s="73"/>
      <c r="Q35" s="73"/>
      <c r="R35" s="53"/>
      <c r="S35" s="53"/>
      <c r="T35" s="53"/>
      <c r="U35" s="91">
        <v>0</v>
      </c>
      <c r="V35" s="73"/>
      <c r="W35" s="73"/>
      <c r="X35" s="73"/>
      <c r="Y35" s="73"/>
      <c r="Z35" s="98">
        <v>0</v>
      </c>
      <c r="AA35" s="73"/>
      <c r="AB35" s="73"/>
      <c r="AC35" s="73"/>
      <c r="AD35" s="73"/>
      <c r="AE35" s="94">
        <v>0</v>
      </c>
      <c r="AF35" s="73"/>
      <c r="AG35" s="73"/>
      <c r="AH35" s="73"/>
      <c r="AI35" s="75">
        <v>85020.05</v>
      </c>
    </row>
    <row r="36" spans="1:36">
      <c r="A36" s="7" t="s">
        <v>45</v>
      </c>
      <c r="B36" s="8" t="s">
        <v>220</v>
      </c>
      <c r="C36" s="28" t="s">
        <v>187</v>
      </c>
      <c r="D36" s="74">
        <v>49139.163800000002</v>
      </c>
      <c r="E36" s="74">
        <v>26908.976599999998</v>
      </c>
      <c r="F36" s="74">
        <v>19202.036700000001</v>
      </c>
      <c r="G36" s="74">
        <v>13383.2377</v>
      </c>
      <c r="H36" s="74">
        <v>10117.5852</v>
      </c>
      <c r="I36" s="201">
        <v>118751</v>
      </c>
      <c r="J36" s="171">
        <v>0</v>
      </c>
      <c r="K36" s="73">
        <v>52201.8</v>
      </c>
      <c r="L36" s="73"/>
      <c r="M36" s="73"/>
      <c r="N36" s="73"/>
      <c r="O36" s="73"/>
      <c r="P36" s="73"/>
      <c r="Q36" s="73"/>
      <c r="R36" s="53"/>
      <c r="S36" s="53"/>
      <c r="T36" s="53"/>
      <c r="U36" s="91">
        <v>0</v>
      </c>
      <c r="V36" s="73"/>
      <c r="W36" s="73"/>
      <c r="X36" s="73"/>
      <c r="Y36" s="73"/>
      <c r="Z36" s="98">
        <v>0</v>
      </c>
      <c r="AA36" s="73"/>
      <c r="AB36" s="73"/>
      <c r="AC36" s="73"/>
      <c r="AD36" s="73"/>
      <c r="AE36" s="94">
        <v>0</v>
      </c>
      <c r="AF36" s="73"/>
      <c r="AG36" s="73"/>
      <c r="AH36" s="73"/>
      <c r="AI36" s="75">
        <v>170952.8</v>
      </c>
    </row>
    <row r="37" spans="1:36">
      <c r="A37" s="7" t="s">
        <v>46</v>
      </c>
      <c r="B37" s="8" t="s">
        <v>221</v>
      </c>
      <c r="C37" s="32" t="s">
        <v>183</v>
      </c>
      <c r="D37" s="74">
        <v>7078.8765999999996</v>
      </c>
      <c r="E37" s="74">
        <v>3876.4461999999999</v>
      </c>
      <c r="F37" s="74">
        <v>2766.2019</v>
      </c>
      <c r="G37" s="74">
        <v>1927.9588999999999</v>
      </c>
      <c r="H37" s="74">
        <v>1457.5164</v>
      </c>
      <c r="I37" s="201">
        <v>17107</v>
      </c>
      <c r="J37" s="171">
        <v>0</v>
      </c>
      <c r="K37" s="73">
        <v>14760</v>
      </c>
      <c r="L37" s="73"/>
      <c r="M37" s="73"/>
      <c r="N37" s="73"/>
      <c r="O37" s="73"/>
      <c r="P37" s="73"/>
      <c r="Q37" s="73"/>
      <c r="R37" s="53"/>
      <c r="S37" s="53"/>
      <c r="T37" s="53"/>
      <c r="U37" s="91">
        <v>0</v>
      </c>
      <c r="V37" s="73"/>
      <c r="W37" s="73"/>
      <c r="X37" s="73"/>
      <c r="Y37" s="73"/>
      <c r="Z37" s="98">
        <v>0</v>
      </c>
      <c r="AA37" s="73"/>
      <c r="AB37" s="73"/>
      <c r="AC37" s="73"/>
      <c r="AD37" s="73"/>
      <c r="AE37" s="94">
        <v>0</v>
      </c>
      <c r="AF37" s="73"/>
      <c r="AG37" s="73"/>
      <c r="AH37" s="73"/>
      <c r="AI37" s="75">
        <v>31867</v>
      </c>
    </row>
    <row r="38" spans="1:36">
      <c r="A38" s="7" t="s">
        <v>47</v>
      </c>
      <c r="B38" s="8" t="s">
        <v>222</v>
      </c>
      <c r="C38" s="33" t="s">
        <v>190</v>
      </c>
      <c r="D38" s="74">
        <v>6503.6945999999998</v>
      </c>
      <c r="E38" s="74">
        <v>3561.4722000000002</v>
      </c>
      <c r="F38" s="74">
        <v>2541.4389000000001</v>
      </c>
      <c r="G38" s="74">
        <v>1771.3058999999998</v>
      </c>
      <c r="H38" s="74">
        <v>1339.0883999999999</v>
      </c>
      <c r="I38" s="201">
        <v>15717</v>
      </c>
      <c r="J38" s="171">
        <v>0</v>
      </c>
      <c r="K38" s="73"/>
      <c r="L38" s="73"/>
      <c r="M38" s="73"/>
      <c r="N38" s="73"/>
      <c r="O38" s="73"/>
      <c r="P38" s="73"/>
      <c r="Q38" s="73"/>
      <c r="R38" s="53"/>
      <c r="S38" s="53"/>
      <c r="T38" s="53"/>
      <c r="U38" s="91">
        <v>0</v>
      </c>
      <c r="V38" s="73"/>
      <c r="W38" s="73"/>
      <c r="X38" s="73"/>
      <c r="Y38" s="73"/>
      <c r="Z38" s="98">
        <v>0</v>
      </c>
      <c r="AA38" s="73"/>
      <c r="AB38" s="73"/>
      <c r="AC38" s="73"/>
      <c r="AD38" s="73"/>
      <c r="AE38" s="94">
        <v>0</v>
      </c>
      <c r="AF38" s="73"/>
      <c r="AG38" s="73"/>
      <c r="AH38" s="73"/>
      <c r="AI38" s="75">
        <v>15717</v>
      </c>
    </row>
    <row r="39" spans="1:36">
      <c r="A39" s="7" t="s">
        <v>48</v>
      </c>
      <c r="B39" s="8" t="s">
        <v>223</v>
      </c>
      <c r="C39" s="32" t="s">
        <v>183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201">
        <v>0</v>
      </c>
      <c r="J39" s="171">
        <v>15460</v>
      </c>
      <c r="K39" s="73"/>
      <c r="L39" s="73"/>
      <c r="M39" s="73"/>
      <c r="N39" s="73"/>
      <c r="O39" s="73"/>
      <c r="P39" s="73"/>
      <c r="Q39" s="73"/>
      <c r="R39" s="53"/>
      <c r="S39" s="53"/>
      <c r="T39" s="53"/>
      <c r="U39" s="91">
        <v>0</v>
      </c>
      <c r="V39" s="73"/>
      <c r="W39" s="73"/>
      <c r="X39" s="73"/>
      <c r="Y39" s="73"/>
      <c r="Z39" s="98">
        <v>0</v>
      </c>
      <c r="AA39" s="73"/>
      <c r="AB39" s="73"/>
      <c r="AC39" s="73"/>
      <c r="AD39" s="73"/>
      <c r="AE39" s="94">
        <v>0</v>
      </c>
      <c r="AF39" s="73"/>
      <c r="AG39" s="73"/>
      <c r="AH39" s="73"/>
      <c r="AI39" s="75">
        <v>0</v>
      </c>
    </row>
    <row r="40" spans="1:36">
      <c r="A40" s="7" t="s">
        <v>49</v>
      </c>
      <c r="B40" s="8" t="s">
        <v>224</v>
      </c>
      <c r="C40" s="33" t="s">
        <v>190</v>
      </c>
      <c r="D40" s="74">
        <v>13552.363799999999</v>
      </c>
      <c r="E40" s="74">
        <v>7421.3765999999996</v>
      </c>
      <c r="F40" s="74">
        <v>5295.8367000000007</v>
      </c>
      <c r="G40" s="74">
        <v>3691.0376999999999</v>
      </c>
      <c r="H40" s="74">
        <v>2790.3851999999997</v>
      </c>
      <c r="I40" s="201">
        <v>32751</v>
      </c>
      <c r="J40" s="171">
        <v>0</v>
      </c>
      <c r="K40" s="73">
        <v>17293.73</v>
      </c>
      <c r="L40" s="73"/>
      <c r="M40" s="73"/>
      <c r="N40" s="73"/>
      <c r="O40" s="73"/>
      <c r="P40" s="73"/>
      <c r="Q40" s="73"/>
      <c r="R40" s="53"/>
      <c r="S40" s="53"/>
      <c r="T40" s="53"/>
      <c r="U40" s="91">
        <v>0</v>
      </c>
      <c r="V40" s="73"/>
      <c r="W40" s="73"/>
      <c r="X40" s="73"/>
      <c r="Y40" s="73"/>
      <c r="Z40" s="98">
        <v>0</v>
      </c>
      <c r="AA40" s="73"/>
      <c r="AB40" s="73"/>
      <c r="AC40" s="73"/>
      <c r="AD40" s="73"/>
      <c r="AE40" s="94">
        <v>0</v>
      </c>
      <c r="AF40" s="73"/>
      <c r="AG40" s="73"/>
      <c r="AH40" s="73"/>
      <c r="AI40" s="75">
        <v>50044.729999999996</v>
      </c>
    </row>
    <row r="41" spans="1:36">
      <c r="A41" s="7" t="s">
        <v>50</v>
      </c>
      <c r="B41" s="8" t="s">
        <v>225</v>
      </c>
      <c r="C41" s="34" t="s">
        <v>216</v>
      </c>
      <c r="D41" s="74">
        <v>864484.89060000004</v>
      </c>
      <c r="E41" s="74">
        <v>473398.44419999997</v>
      </c>
      <c r="F41" s="74">
        <v>337813.45290000003</v>
      </c>
      <c r="G41" s="74">
        <v>235445.73989999999</v>
      </c>
      <c r="H41" s="74">
        <v>177994.4724</v>
      </c>
      <c r="I41" s="201">
        <v>2089137.0000000002</v>
      </c>
      <c r="J41" s="171">
        <v>0</v>
      </c>
      <c r="K41" s="73">
        <v>5574016.1799999997</v>
      </c>
      <c r="L41" s="73"/>
      <c r="M41" s="73"/>
      <c r="N41" s="73"/>
      <c r="O41" s="73"/>
      <c r="P41" s="73">
        <v>239632</v>
      </c>
      <c r="Q41" s="73"/>
      <c r="R41" s="53"/>
      <c r="S41" s="53"/>
      <c r="T41" s="173">
        <v>399675</v>
      </c>
      <c r="U41" s="91">
        <v>399675</v>
      </c>
      <c r="V41" s="73"/>
      <c r="W41" s="73"/>
      <c r="X41" s="73"/>
      <c r="Y41" s="73"/>
      <c r="Z41" s="98">
        <v>0</v>
      </c>
      <c r="AA41" s="175">
        <v>77841</v>
      </c>
      <c r="AB41" s="73"/>
      <c r="AC41" s="73"/>
      <c r="AD41" s="73"/>
      <c r="AE41" s="94">
        <v>77841</v>
      </c>
      <c r="AF41" s="73"/>
      <c r="AG41" s="73"/>
      <c r="AH41" s="73"/>
      <c r="AI41" s="75">
        <v>8380301.1799999997</v>
      </c>
    </row>
    <row r="42" spans="1:36">
      <c r="A42" s="7" t="s">
        <v>51</v>
      </c>
      <c r="B42" s="8" t="s">
        <v>226</v>
      </c>
      <c r="C42" s="32" t="s">
        <v>183</v>
      </c>
      <c r="D42" s="74">
        <v>16495.309399999998</v>
      </c>
      <c r="E42" s="74">
        <v>9032.9557999999997</v>
      </c>
      <c r="F42" s="74">
        <v>6445.8471000000009</v>
      </c>
      <c r="G42" s="74">
        <v>4492.5600999999997</v>
      </c>
      <c r="H42" s="74">
        <v>3396.3276000000001</v>
      </c>
      <c r="I42" s="201">
        <v>39863</v>
      </c>
      <c r="J42" s="171">
        <v>0</v>
      </c>
      <c r="K42" s="73">
        <v>21780</v>
      </c>
      <c r="L42" s="73"/>
      <c r="M42" s="73"/>
      <c r="N42" s="73"/>
      <c r="O42" s="73"/>
      <c r="P42" s="73"/>
      <c r="Q42" s="73"/>
      <c r="R42" s="53"/>
      <c r="S42" s="53"/>
      <c r="T42" s="53"/>
      <c r="U42" s="91">
        <v>0</v>
      </c>
      <c r="V42" s="73"/>
      <c r="W42" s="73"/>
      <c r="X42" s="73"/>
      <c r="Y42" s="73"/>
      <c r="Z42" s="98">
        <v>0</v>
      </c>
      <c r="AA42" s="73"/>
      <c r="AB42" s="73"/>
      <c r="AC42" s="73"/>
      <c r="AD42" s="73"/>
      <c r="AE42" s="94">
        <v>0</v>
      </c>
      <c r="AF42" s="73"/>
      <c r="AG42" s="73"/>
      <c r="AH42" s="73"/>
      <c r="AI42" s="75">
        <v>61643</v>
      </c>
    </row>
    <row r="43" spans="1:36" s="22" customFormat="1" ht="15.75">
      <c r="A43" s="7" t="s">
        <v>52</v>
      </c>
      <c r="B43" s="8" t="s">
        <v>227</v>
      </c>
      <c r="C43" s="33" t="s">
        <v>190</v>
      </c>
      <c r="D43" s="74">
        <v>24907.4496</v>
      </c>
      <c r="E43" s="74">
        <v>13639.5072</v>
      </c>
      <c r="F43" s="74">
        <v>9733.0464000000011</v>
      </c>
      <c r="G43" s="74">
        <v>6783.6383999999998</v>
      </c>
      <c r="H43" s="74">
        <v>5128.3584000000001</v>
      </c>
      <c r="I43" s="201">
        <v>60192</v>
      </c>
      <c r="J43" s="171">
        <v>0</v>
      </c>
      <c r="K43" s="73">
        <v>37254.050000000003</v>
      </c>
      <c r="L43" s="73"/>
      <c r="M43" s="73"/>
      <c r="N43" s="73"/>
      <c r="O43" s="73"/>
      <c r="P43" s="73"/>
      <c r="Q43" s="73"/>
      <c r="R43" s="53"/>
      <c r="S43" s="53"/>
      <c r="T43" s="53"/>
      <c r="U43" s="91">
        <v>0</v>
      </c>
      <c r="V43" s="73"/>
      <c r="W43" s="73"/>
      <c r="X43" s="73"/>
      <c r="Y43" s="73"/>
      <c r="Z43" s="98">
        <v>0</v>
      </c>
      <c r="AA43" s="73"/>
      <c r="AB43" s="73"/>
      <c r="AC43" s="73"/>
      <c r="AD43" s="73"/>
      <c r="AE43" s="94">
        <v>0</v>
      </c>
      <c r="AF43" s="73"/>
      <c r="AG43" s="73"/>
      <c r="AH43" s="73"/>
      <c r="AI43" s="75">
        <v>97446.05</v>
      </c>
      <c r="AJ43" s="18"/>
    </row>
    <row r="44" spans="1:36" s="22" customFormat="1" ht="15.75">
      <c r="A44" s="7" t="s">
        <v>53</v>
      </c>
      <c r="B44" s="8" t="s">
        <v>228</v>
      </c>
      <c r="C44" s="34" t="s">
        <v>216</v>
      </c>
      <c r="D44" s="74">
        <v>211973.18799999999</v>
      </c>
      <c r="E44" s="74">
        <v>116078.11599999999</v>
      </c>
      <c r="F44" s="74">
        <v>82832.44200000001</v>
      </c>
      <c r="G44" s="74">
        <v>57731.701999999997</v>
      </c>
      <c r="H44" s="74">
        <v>43644.551999999996</v>
      </c>
      <c r="I44" s="201">
        <v>512260</v>
      </c>
      <c r="J44" s="171">
        <v>0</v>
      </c>
      <c r="K44" s="73">
        <v>1396787.2</v>
      </c>
      <c r="L44" s="73"/>
      <c r="M44" s="73"/>
      <c r="N44" s="73"/>
      <c r="O44" s="73"/>
      <c r="P44" s="73"/>
      <c r="Q44" s="73"/>
      <c r="R44" s="53"/>
      <c r="S44" s="53"/>
      <c r="T44" s="53"/>
      <c r="U44" s="91">
        <v>0</v>
      </c>
      <c r="V44" s="73"/>
      <c r="W44" s="73"/>
      <c r="X44" s="174">
        <v>417182</v>
      </c>
      <c r="Y44" s="73"/>
      <c r="Z44" s="98">
        <v>417182</v>
      </c>
      <c r="AA44" s="73"/>
      <c r="AB44" s="73"/>
      <c r="AC44" s="73"/>
      <c r="AD44" s="73"/>
      <c r="AE44" s="94">
        <v>0</v>
      </c>
      <c r="AF44" s="73"/>
      <c r="AG44" s="73"/>
      <c r="AH44" s="73"/>
      <c r="AI44" s="75">
        <v>2326229.2000000002</v>
      </c>
      <c r="AJ44" s="18"/>
    </row>
    <row r="45" spans="1:36" s="22" customFormat="1" ht="15.75">
      <c r="A45" s="7" t="s">
        <v>54</v>
      </c>
      <c r="B45" s="8" t="s">
        <v>229</v>
      </c>
      <c r="C45" s="28" t="s">
        <v>187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201">
        <v>0</v>
      </c>
      <c r="J45" s="171">
        <v>44990</v>
      </c>
      <c r="K45" s="73"/>
      <c r="L45" s="73"/>
      <c r="M45" s="73"/>
      <c r="N45" s="73"/>
      <c r="O45" s="73"/>
      <c r="P45" s="73"/>
      <c r="Q45" s="73"/>
      <c r="R45" s="53"/>
      <c r="S45" s="53"/>
      <c r="T45" s="53"/>
      <c r="U45" s="91">
        <v>0</v>
      </c>
      <c r="V45" s="73"/>
      <c r="W45" s="73"/>
      <c r="X45" s="73"/>
      <c r="Y45" s="73"/>
      <c r="Z45" s="98">
        <v>0</v>
      </c>
      <c r="AA45" s="73"/>
      <c r="AB45" s="73"/>
      <c r="AC45" s="73"/>
      <c r="AD45" s="73"/>
      <c r="AE45" s="94">
        <v>0</v>
      </c>
      <c r="AF45" s="73"/>
      <c r="AG45" s="73"/>
      <c r="AH45" s="73"/>
      <c r="AI45" s="75">
        <v>0</v>
      </c>
      <c r="AJ45" s="18"/>
    </row>
    <row r="46" spans="1:36" s="22" customFormat="1" ht="15.75">
      <c r="A46" s="7" t="s">
        <v>55</v>
      </c>
      <c r="B46" s="8" t="s">
        <v>230</v>
      </c>
      <c r="C46" s="29" t="s">
        <v>201</v>
      </c>
      <c r="D46" s="74">
        <v>19789.985000000001</v>
      </c>
      <c r="E46" s="74">
        <v>10837.145</v>
      </c>
      <c r="F46" s="74">
        <v>7733.3025000000007</v>
      </c>
      <c r="G46" s="74">
        <v>5389.8774999999996</v>
      </c>
      <c r="H46" s="74">
        <v>4074.69</v>
      </c>
      <c r="I46" s="201">
        <v>47825.000000000007</v>
      </c>
      <c r="J46" s="171">
        <v>0</v>
      </c>
      <c r="K46" s="73">
        <v>22265.23</v>
      </c>
      <c r="L46" s="73"/>
      <c r="M46" s="73"/>
      <c r="N46" s="73"/>
      <c r="O46" s="73"/>
      <c r="P46" s="73"/>
      <c r="Q46" s="73"/>
      <c r="R46" s="53"/>
      <c r="S46" s="53"/>
      <c r="T46" s="53"/>
      <c r="U46" s="91">
        <v>0</v>
      </c>
      <c r="V46" s="73"/>
      <c r="W46" s="73"/>
      <c r="X46" s="73"/>
      <c r="Y46" s="73"/>
      <c r="Z46" s="98">
        <v>0</v>
      </c>
      <c r="AA46" s="73"/>
      <c r="AB46" s="73"/>
      <c r="AC46" s="73"/>
      <c r="AD46" s="73"/>
      <c r="AE46" s="94">
        <v>0</v>
      </c>
      <c r="AF46" s="73"/>
      <c r="AG46" s="73"/>
      <c r="AH46" s="73"/>
      <c r="AI46" s="75">
        <v>70090.23000000001</v>
      </c>
      <c r="AJ46" s="18"/>
    </row>
    <row r="47" spans="1:36" s="22" customFormat="1" ht="15.75">
      <c r="A47" s="7" t="s">
        <v>56</v>
      </c>
      <c r="B47" s="8" t="s">
        <v>231</v>
      </c>
      <c r="C47" s="34" t="s">
        <v>216</v>
      </c>
      <c r="D47" s="74">
        <v>13665.745000000001</v>
      </c>
      <c r="E47" s="74">
        <v>7483.4650000000001</v>
      </c>
      <c r="F47" s="74">
        <v>5340.1424999999999</v>
      </c>
      <c r="G47" s="74">
        <v>3721.9175</v>
      </c>
      <c r="H47" s="74">
        <v>2813.73</v>
      </c>
      <c r="I47" s="201">
        <v>33025</v>
      </c>
      <c r="J47" s="171">
        <v>0</v>
      </c>
      <c r="K47" s="73">
        <v>15939.86</v>
      </c>
      <c r="L47" s="73"/>
      <c r="M47" s="73"/>
      <c r="N47" s="73"/>
      <c r="O47" s="73"/>
      <c r="P47" s="73"/>
      <c r="Q47" s="73"/>
      <c r="R47" s="53"/>
      <c r="S47" s="53"/>
      <c r="T47" s="53"/>
      <c r="U47" s="91">
        <v>0</v>
      </c>
      <c r="V47" s="73"/>
      <c r="W47" s="73"/>
      <c r="X47" s="73"/>
      <c r="Y47" s="73"/>
      <c r="Z47" s="98">
        <v>0</v>
      </c>
      <c r="AA47" s="73"/>
      <c r="AB47" s="73"/>
      <c r="AC47" s="73"/>
      <c r="AD47" s="73"/>
      <c r="AE47" s="94">
        <v>0</v>
      </c>
      <c r="AF47" s="73"/>
      <c r="AG47" s="73"/>
      <c r="AH47" s="73"/>
      <c r="AI47" s="75">
        <v>48964.86</v>
      </c>
      <c r="AJ47" s="18"/>
    </row>
    <row r="48" spans="1:36" s="22" customFormat="1" ht="15.75">
      <c r="A48" s="7" t="s">
        <v>57</v>
      </c>
      <c r="B48" s="8" t="s">
        <v>232</v>
      </c>
      <c r="C48" s="32" t="s">
        <v>183</v>
      </c>
      <c r="D48" s="74">
        <v>87443.388399999996</v>
      </c>
      <c r="E48" s="74">
        <v>47884.658799999997</v>
      </c>
      <c r="F48" s="74">
        <v>34170.120600000002</v>
      </c>
      <c r="G48" s="74">
        <v>23815.5386</v>
      </c>
      <c r="H48" s="74">
        <v>18004.293600000001</v>
      </c>
      <c r="I48" s="201">
        <v>211318</v>
      </c>
      <c r="J48" s="171">
        <v>0</v>
      </c>
      <c r="K48" s="73">
        <v>280955.21999999997</v>
      </c>
      <c r="L48" s="73"/>
      <c r="M48" s="73"/>
      <c r="N48" s="73"/>
      <c r="O48" s="73"/>
      <c r="P48" s="73"/>
      <c r="Q48" s="73"/>
      <c r="R48" s="53"/>
      <c r="S48" s="53"/>
      <c r="T48" s="53"/>
      <c r="U48" s="91">
        <v>0</v>
      </c>
      <c r="V48" s="73"/>
      <c r="W48" s="73"/>
      <c r="X48" s="73"/>
      <c r="Y48" s="73"/>
      <c r="Z48" s="98">
        <v>0</v>
      </c>
      <c r="AA48" s="73"/>
      <c r="AB48" s="73"/>
      <c r="AC48" s="73"/>
      <c r="AD48" s="73"/>
      <c r="AE48" s="94">
        <v>0</v>
      </c>
      <c r="AF48" s="73"/>
      <c r="AG48" s="73"/>
      <c r="AH48" s="73"/>
      <c r="AI48" s="75">
        <v>492273.22</v>
      </c>
      <c r="AJ48" s="18"/>
    </row>
    <row r="49" spans="1:36" s="22" customFormat="1" ht="15.75">
      <c r="A49" s="7" t="s">
        <v>58</v>
      </c>
      <c r="B49" s="8" t="s">
        <v>233</v>
      </c>
      <c r="C49" s="34" t="s">
        <v>216</v>
      </c>
      <c r="D49" s="74">
        <v>57048.536999999997</v>
      </c>
      <c r="E49" s="74">
        <v>31240.208999999999</v>
      </c>
      <c r="F49" s="74">
        <v>22292.770500000002</v>
      </c>
      <c r="G49" s="74">
        <v>15537.385499999999</v>
      </c>
      <c r="H49" s="74">
        <v>11746.098</v>
      </c>
      <c r="I49" s="201">
        <v>137865</v>
      </c>
      <c r="J49" s="171">
        <v>0</v>
      </c>
      <c r="K49" s="73">
        <v>106678.32</v>
      </c>
      <c r="L49" s="73"/>
      <c r="M49" s="73"/>
      <c r="N49" s="73"/>
      <c r="O49" s="73"/>
      <c r="P49" s="73"/>
      <c r="Q49" s="73"/>
      <c r="R49" s="53"/>
      <c r="S49" s="53"/>
      <c r="T49" s="53"/>
      <c r="U49" s="91">
        <v>0</v>
      </c>
      <c r="V49" s="73"/>
      <c r="W49" s="73"/>
      <c r="X49" s="73"/>
      <c r="Y49" s="73"/>
      <c r="Z49" s="98">
        <v>0</v>
      </c>
      <c r="AA49" s="73"/>
      <c r="AB49" s="73"/>
      <c r="AC49" s="73"/>
      <c r="AD49" s="73"/>
      <c r="AE49" s="94">
        <v>0</v>
      </c>
      <c r="AF49" s="73"/>
      <c r="AG49" s="73"/>
      <c r="AH49" s="73"/>
      <c r="AI49" s="75">
        <v>244543.32</v>
      </c>
      <c r="AJ49" s="18"/>
    </row>
    <row r="50" spans="1:36" s="22" customFormat="1" ht="15.75">
      <c r="A50" s="7" t="s">
        <v>59</v>
      </c>
      <c r="B50" s="8" t="s">
        <v>234</v>
      </c>
      <c r="C50" s="32" t="s">
        <v>183</v>
      </c>
      <c r="D50" s="74">
        <v>309387.5012</v>
      </c>
      <c r="E50" s="74">
        <v>169422.9284</v>
      </c>
      <c r="F50" s="74">
        <v>120898.8858</v>
      </c>
      <c r="G50" s="74">
        <v>84262.859799999991</v>
      </c>
      <c r="H50" s="74">
        <v>63701.824799999995</v>
      </c>
      <c r="I50" s="201">
        <v>747674</v>
      </c>
      <c r="J50" s="171">
        <v>0</v>
      </c>
      <c r="K50" s="73">
        <v>1557636.38</v>
      </c>
      <c r="L50" s="73"/>
      <c r="M50" s="73"/>
      <c r="N50" s="73">
        <v>500000</v>
      </c>
      <c r="O50" s="73"/>
      <c r="P50" s="73">
        <v>50360</v>
      </c>
      <c r="Q50" s="73">
        <v>21558</v>
      </c>
      <c r="R50" s="53"/>
      <c r="S50" s="173">
        <v>1095456</v>
      </c>
      <c r="T50" s="53"/>
      <c r="U50" s="91">
        <v>1095456</v>
      </c>
      <c r="V50" s="73"/>
      <c r="W50" s="73"/>
      <c r="X50" s="73"/>
      <c r="Y50" s="73"/>
      <c r="Z50" s="98">
        <v>0</v>
      </c>
      <c r="AA50" s="73"/>
      <c r="AB50" s="73"/>
      <c r="AC50" s="73"/>
      <c r="AD50" s="175">
        <v>114908</v>
      </c>
      <c r="AE50" s="94">
        <v>114908</v>
      </c>
      <c r="AF50" s="73"/>
      <c r="AG50" s="73"/>
      <c r="AH50" s="73"/>
      <c r="AI50" s="75">
        <v>4087592.38</v>
      </c>
      <c r="AJ50" s="18"/>
    </row>
    <row r="51" spans="1:36" s="22" customFormat="1" ht="15.75">
      <c r="A51" s="7" t="s">
        <v>60</v>
      </c>
      <c r="B51" s="8" t="s">
        <v>235</v>
      </c>
      <c r="C51" s="28" t="s">
        <v>187</v>
      </c>
      <c r="D51" s="74">
        <v>20653.585599999999</v>
      </c>
      <c r="E51" s="74">
        <v>11310.0592</v>
      </c>
      <c r="F51" s="74">
        <v>8070.7704000000003</v>
      </c>
      <c r="G51" s="74">
        <v>5625.0823999999993</v>
      </c>
      <c r="H51" s="74">
        <v>4252.5024000000003</v>
      </c>
      <c r="I51" s="201">
        <v>49911.999999999993</v>
      </c>
      <c r="J51" s="171">
        <v>0</v>
      </c>
      <c r="K51" s="73">
        <v>22026</v>
      </c>
      <c r="L51" s="73"/>
      <c r="M51" s="73"/>
      <c r="N51" s="73"/>
      <c r="O51" s="73"/>
      <c r="P51" s="73"/>
      <c r="Q51" s="73"/>
      <c r="R51" s="53"/>
      <c r="S51" s="53"/>
      <c r="T51" s="53"/>
      <c r="U51" s="91">
        <v>0</v>
      </c>
      <c r="V51" s="73"/>
      <c r="W51" s="73"/>
      <c r="X51" s="73"/>
      <c r="Y51" s="73"/>
      <c r="Z51" s="98">
        <v>0</v>
      </c>
      <c r="AA51" s="73"/>
      <c r="AB51" s="73"/>
      <c r="AC51" s="73"/>
      <c r="AD51" s="73"/>
      <c r="AE51" s="94">
        <v>0</v>
      </c>
      <c r="AF51" s="73"/>
      <c r="AG51" s="73"/>
      <c r="AH51" s="73"/>
      <c r="AI51" s="75">
        <v>71938</v>
      </c>
      <c r="AJ51" s="18"/>
    </row>
    <row r="52" spans="1:36" s="22" customFormat="1" ht="15.75">
      <c r="A52" s="7" t="s">
        <v>61</v>
      </c>
      <c r="B52" s="8" t="s">
        <v>236</v>
      </c>
      <c r="C52" s="34" t="s">
        <v>216</v>
      </c>
      <c r="D52" s="74">
        <v>20325.028399999999</v>
      </c>
      <c r="E52" s="74">
        <v>11130.138800000001</v>
      </c>
      <c r="F52" s="74">
        <v>7942.3806000000004</v>
      </c>
      <c r="G52" s="74">
        <v>5535.5985999999994</v>
      </c>
      <c r="H52" s="74">
        <v>4184.8535999999995</v>
      </c>
      <c r="I52" s="201">
        <v>49118</v>
      </c>
      <c r="J52" s="171">
        <v>0</v>
      </c>
      <c r="K52" s="73">
        <v>23928.84</v>
      </c>
      <c r="L52" s="73"/>
      <c r="M52" s="73"/>
      <c r="N52" s="73"/>
      <c r="O52" s="73"/>
      <c r="P52" s="73"/>
      <c r="Q52" s="73"/>
      <c r="R52" s="53"/>
      <c r="S52" s="53"/>
      <c r="T52" s="53"/>
      <c r="U52" s="91">
        <v>0</v>
      </c>
      <c r="V52" s="73"/>
      <c r="W52" s="73"/>
      <c r="X52" s="73"/>
      <c r="Y52" s="73"/>
      <c r="Z52" s="98">
        <v>0</v>
      </c>
      <c r="AA52" s="73"/>
      <c r="AB52" s="73"/>
      <c r="AC52" s="73"/>
      <c r="AD52" s="73"/>
      <c r="AE52" s="94">
        <v>0</v>
      </c>
      <c r="AF52" s="73"/>
      <c r="AG52" s="73"/>
      <c r="AH52" s="73"/>
      <c r="AI52" s="75">
        <v>73046.84</v>
      </c>
      <c r="AJ52" s="18"/>
    </row>
    <row r="53" spans="1:36" s="22" customFormat="1" ht="15.75">
      <c r="A53" s="7" t="s">
        <v>62</v>
      </c>
      <c r="B53" s="8" t="s">
        <v>237</v>
      </c>
      <c r="C53" s="28" t="s">
        <v>187</v>
      </c>
      <c r="D53" s="74">
        <v>13922.300999999999</v>
      </c>
      <c r="E53" s="74">
        <v>7623.9569999999994</v>
      </c>
      <c r="F53" s="74">
        <v>5440.3965000000007</v>
      </c>
      <c r="G53" s="74">
        <v>3791.7914999999998</v>
      </c>
      <c r="H53" s="74">
        <v>2866.5540000000001</v>
      </c>
      <c r="I53" s="201">
        <v>33645</v>
      </c>
      <c r="J53" s="171">
        <v>0</v>
      </c>
      <c r="K53" s="73">
        <v>14580</v>
      </c>
      <c r="L53" s="73"/>
      <c r="M53" s="73"/>
      <c r="N53" s="73"/>
      <c r="O53" s="73"/>
      <c r="P53" s="73"/>
      <c r="Q53" s="73"/>
      <c r="R53" s="53"/>
      <c r="S53" s="53"/>
      <c r="T53" s="53"/>
      <c r="U53" s="91">
        <v>0</v>
      </c>
      <c r="V53" s="73"/>
      <c r="W53" s="73"/>
      <c r="X53" s="73"/>
      <c r="Y53" s="73"/>
      <c r="Z53" s="98">
        <v>0</v>
      </c>
      <c r="AA53" s="73"/>
      <c r="AB53" s="73"/>
      <c r="AC53" s="73"/>
      <c r="AD53" s="73"/>
      <c r="AE53" s="94">
        <v>0</v>
      </c>
      <c r="AF53" s="73"/>
      <c r="AG53" s="73"/>
      <c r="AH53" s="73"/>
      <c r="AI53" s="75">
        <v>48225</v>
      </c>
      <c r="AJ53" s="18"/>
    </row>
    <row r="54" spans="1:36" s="22" customFormat="1" ht="15.75">
      <c r="A54" s="7" t="s">
        <v>63</v>
      </c>
      <c r="B54" s="8" t="s">
        <v>238</v>
      </c>
      <c r="C54" s="33" t="s">
        <v>190</v>
      </c>
      <c r="D54" s="74">
        <v>14034.4408</v>
      </c>
      <c r="E54" s="74">
        <v>7685.3656000000001</v>
      </c>
      <c r="F54" s="74">
        <v>5484.2172</v>
      </c>
      <c r="G54" s="74">
        <v>3822.3332</v>
      </c>
      <c r="H54" s="74">
        <v>2889.6432</v>
      </c>
      <c r="I54" s="201">
        <v>33916</v>
      </c>
      <c r="J54" s="171">
        <v>0</v>
      </c>
      <c r="K54" s="73">
        <v>8209.51</v>
      </c>
      <c r="L54" s="73"/>
      <c r="M54" s="73"/>
      <c r="N54" s="73"/>
      <c r="O54" s="73"/>
      <c r="P54" s="73"/>
      <c r="Q54" s="73"/>
      <c r="R54" s="53"/>
      <c r="S54" s="53"/>
      <c r="T54" s="53"/>
      <c r="U54" s="91">
        <v>0</v>
      </c>
      <c r="V54" s="73"/>
      <c r="W54" s="73"/>
      <c r="X54" s="73"/>
      <c r="Y54" s="73"/>
      <c r="Z54" s="98">
        <v>0</v>
      </c>
      <c r="AA54" s="73"/>
      <c r="AB54" s="73"/>
      <c r="AC54" s="73"/>
      <c r="AD54" s="73"/>
      <c r="AE54" s="94">
        <v>0</v>
      </c>
      <c r="AF54" s="73"/>
      <c r="AG54" s="73"/>
      <c r="AH54" s="73"/>
      <c r="AI54" s="75">
        <v>42125.51</v>
      </c>
      <c r="AJ54" s="18"/>
    </row>
    <row r="55" spans="1:36" s="22" customFormat="1" ht="15.75">
      <c r="A55" s="7" t="s">
        <v>64</v>
      </c>
      <c r="B55" s="8" t="s">
        <v>239</v>
      </c>
      <c r="C55" s="27" t="s">
        <v>185</v>
      </c>
      <c r="D55" s="74">
        <v>215561.24780000001</v>
      </c>
      <c r="E55" s="74">
        <v>118042.96459999999</v>
      </c>
      <c r="F55" s="74">
        <v>84234.542700000005</v>
      </c>
      <c r="G55" s="74">
        <v>58708.923699999999</v>
      </c>
      <c r="H55" s="74">
        <v>44383.321199999998</v>
      </c>
      <c r="I55" s="201">
        <v>520931</v>
      </c>
      <c r="J55" s="171">
        <v>0</v>
      </c>
      <c r="K55" s="73">
        <v>1453410.78</v>
      </c>
      <c r="L55" s="73"/>
      <c r="M55" s="73"/>
      <c r="N55" s="73"/>
      <c r="O55" s="73"/>
      <c r="P55" s="73">
        <v>54413</v>
      </c>
      <c r="Q55" s="73">
        <v>233684</v>
      </c>
      <c r="R55" s="53"/>
      <c r="S55" s="53"/>
      <c r="T55" s="53"/>
      <c r="U55" s="91">
        <v>0</v>
      </c>
      <c r="V55" s="73"/>
      <c r="W55" s="73"/>
      <c r="X55" s="73"/>
      <c r="Y55" s="73"/>
      <c r="Z55" s="98">
        <v>0</v>
      </c>
      <c r="AA55" s="73"/>
      <c r="AB55" s="73"/>
      <c r="AC55" s="73"/>
      <c r="AD55" s="175">
        <v>133240</v>
      </c>
      <c r="AE55" s="94">
        <v>133240</v>
      </c>
      <c r="AF55" s="73"/>
      <c r="AG55" s="73"/>
      <c r="AH55" s="73"/>
      <c r="AI55" s="75">
        <v>2395678.7800000003</v>
      </c>
      <c r="AJ55" s="18"/>
    </row>
    <row r="56" spans="1:36">
      <c r="A56" s="7" t="s">
        <v>65</v>
      </c>
      <c r="B56" s="8" t="s">
        <v>240</v>
      </c>
      <c r="C56" s="28" t="s">
        <v>187</v>
      </c>
      <c r="D56" s="74">
        <v>15364.8078</v>
      </c>
      <c r="E56" s="74">
        <v>8413.8845999999994</v>
      </c>
      <c r="F56" s="74">
        <v>6004.0826999999999</v>
      </c>
      <c r="G56" s="74">
        <v>4184.6637000000001</v>
      </c>
      <c r="H56" s="74">
        <v>3163.5612000000001</v>
      </c>
      <c r="I56" s="201">
        <v>37131</v>
      </c>
      <c r="J56" s="171">
        <v>0</v>
      </c>
      <c r="K56" s="73">
        <v>38740.04</v>
      </c>
      <c r="L56" s="73"/>
      <c r="M56" s="73"/>
      <c r="N56" s="73"/>
      <c r="O56" s="73"/>
      <c r="P56" s="73"/>
      <c r="Q56" s="73"/>
      <c r="R56" s="53"/>
      <c r="S56" s="53"/>
      <c r="T56" s="53"/>
      <c r="U56" s="91">
        <v>0</v>
      </c>
      <c r="V56" s="73"/>
      <c r="W56" s="73"/>
      <c r="X56" s="73"/>
      <c r="Y56" s="73"/>
      <c r="Z56" s="98">
        <v>0</v>
      </c>
      <c r="AA56" s="73"/>
      <c r="AB56" s="73"/>
      <c r="AC56" s="73"/>
      <c r="AD56" s="73"/>
      <c r="AE56" s="94">
        <v>0</v>
      </c>
      <c r="AF56" s="73"/>
      <c r="AG56" s="73"/>
      <c r="AH56" s="73"/>
      <c r="AI56" s="75">
        <v>75871.040000000008</v>
      </c>
    </row>
    <row r="57" spans="1:36">
      <c r="A57" s="7" t="s">
        <v>66</v>
      </c>
      <c r="B57" s="8" t="s">
        <v>241</v>
      </c>
      <c r="C57" s="32" t="s">
        <v>183</v>
      </c>
      <c r="D57" s="74">
        <v>15011.4226</v>
      </c>
      <c r="E57" s="74">
        <v>8220.368199999999</v>
      </c>
      <c r="F57" s="74">
        <v>5865.9909000000007</v>
      </c>
      <c r="G57" s="74">
        <v>4088.4178999999999</v>
      </c>
      <c r="H57" s="74">
        <v>3090.8004000000001</v>
      </c>
      <c r="I57" s="201">
        <v>36277</v>
      </c>
      <c r="J57" s="171">
        <v>0</v>
      </c>
      <c r="K57" s="73">
        <v>20858.68</v>
      </c>
      <c r="L57" s="73"/>
      <c r="M57" s="73"/>
      <c r="N57" s="73"/>
      <c r="O57" s="73"/>
      <c r="P57" s="73"/>
      <c r="Q57" s="73"/>
      <c r="R57" s="53"/>
      <c r="S57" s="53"/>
      <c r="T57" s="53"/>
      <c r="U57" s="91">
        <v>0</v>
      </c>
      <c r="V57" s="73"/>
      <c r="W57" s="73"/>
      <c r="X57" s="73"/>
      <c r="Y57" s="73"/>
      <c r="Z57" s="98">
        <v>0</v>
      </c>
      <c r="AA57" s="73"/>
      <c r="AB57" s="73"/>
      <c r="AC57" s="73"/>
      <c r="AD57" s="73"/>
      <c r="AE57" s="94">
        <v>0</v>
      </c>
      <c r="AF57" s="73"/>
      <c r="AG57" s="73"/>
      <c r="AH57" s="73"/>
      <c r="AI57" s="75">
        <v>57135.68</v>
      </c>
    </row>
    <row r="58" spans="1:36">
      <c r="A58" s="7" t="s">
        <v>67</v>
      </c>
      <c r="B58" s="8" t="s">
        <v>242</v>
      </c>
      <c r="C58" s="27" t="s">
        <v>185</v>
      </c>
      <c r="D58" s="74">
        <v>139635.5686</v>
      </c>
      <c r="E58" s="74">
        <v>76465.4902</v>
      </c>
      <c r="F58" s="74">
        <v>54565.179900000003</v>
      </c>
      <c r="G58" s="74">
        <v>38030.276899999997</v>
      </c>
      <c r="H58" s="74">
        <v>28750.484399999998</v>
      </c>
      <c r="I58" s="201">
        <v>337447</v>
      </c>
      <c r="J58" s="171">
        <v>0</v>
      </c>
      <c r="K58" s="73">
        <v>470909.5</v>
      </c>
      <c r="L58" s="73"/>
      <c r="M58" s="73"/>
      <c r="N58" s="73"/>
      <c r="O58" s="73"/>
      <c r="P58" s="73"/>
      <c r="Q58" s="73"/>
      <c r="R58" s="53"/>
      <c r="S58" s="53"/>
      <c r="T58" s="53"/>
      <c r="U58" s="91">
        <v>0</v>
      </c>
      <c r="V58" s="73"/>
      <c r="W58" s="73"/>
      <c r="X58" s="73"/>
      <c r="Y58" s="73"/>
      <c r="Z58" s="98">
        <v>0</v>
      </c>
      <c r="AA58" s="73"/>
      <c r="AB58" s="175">
        <v>67500</v>
      </c>
      <c r="AC58" s="73"/>
      <c r="AD58" s="73"/>
      <c r="AE58" s="94">
        <v>67500</v>
      </c>
      <c r="AF58" s="73"/>
      <c r="AG58" s="73"/>
      <c r="AH58" s="73"/>
      <c r="AI58" s="75">
        <v>875856.5</v>
      </c>
    </row>
    <row r="59" spans="1:36">
      <c r="A59" s="7" t="s">
        <v>68</v>
      </c>
      <c r="B59" s="8" t="s">
        <v>243</v>
      </c>
      <c r="C59" s="33" t="s">
        <v>190</v>
      </c>
      <c r="D59" s="74">
        <v>6781.7682000000004</v>
      </c>
      <c r="E59" s="74">
        <v>3713.7473999999997</v>
      </c>
      <c r="F59" s="74">
        <v>2650.1013000000003</v>
      </c>
      <c r="G59" s="74">
        <v>1847.0402999999999</v>
      </c>
      <c r="H59" s="74">
        <v>1396.3427999999999</v>
      </c>
      <c r="I59" s="201">
        <v>16389</v>
      </c>
      <c r="J59" s="171">
        <v>0</v>
      </c>
      <c r="K59" s="73">
        <v>7200</v>
      </c>
      <c r="L59" s="73"/>
      <c r="M59" s="73"/>
      <c r="N59" s="73"/>
      <c r="O59" s="73"/>
      <c r="P59" s="73"/>
      <c r="Q59" s="73"/>
      <c r="R59" s="53"/>
      <c r="S59" s="173">
        <v>971948</v>
      </c>
      <c r="T59" s="53"/>
      <c r="U59" s="91">
        <v>971948</v>
      </c>
      <c r="V59" s="73"/>
      <c r="W59" s="73"/>
      <c r="X59" s="73"/>
      <c r="Y59" s="73"/>
      <c r="Z59" s="98">
        <v>0</v>
      </c>
      <c r="AA59" s="73"/>
      <c r="AB59" s="73"/>
      <c r="AC59" s="73"/>
      <c r="AD59" s="73"/>
      <c r="AE59" s="94">
        <v>0</v>
      </c>
      <c r="AF59" s="73"/>
      <c r="AG59" s="73"/>
      <c r="AH59" s="73"/>
      <c r="AI59" s="75">
        <v>995537</v>
      </c>
    </row>
    <row r="60" spans="1:36">
      <c r="A60" s="7" t="s">
        <v>69</v>
      </c>
      <c r="B60" s="8" t="s">
        <v>244</v>
      </c>
      <c r="C60" s="33" t="s">
        <v>190</v>
      </c>
      <c r="D60" s="74">
        <v>20212.061000000002</v>
      </c>
      <c r="E60" s="74">
        <v>11068.277</v>
      </c>
      <c r="F60" s="74">
        <v>7898.2365000000009</v>
      </c>
      <c r="G60" s="74">
        <v>5504.8314999999993</v>
      </c>
      <c r="H60" s="74">
        <v>4161.5940000000001</v>
      </c>
      <c r="I60" s="201">
        <v>48845</v>
      </c>
      <c r="J60" s="171">
        <v>0</v>
      </c>
      <c r="K60" s="73">
        <v>23243.63</v>
      </c>
      <c r="L60" s="73"/>
      <c r="M60" s="73"/>
      <c r="N60" s="73"/>
      <c r="O60" s="73"/>
      <c r="P60" s="73"/>
      <c r="Q60" s="73"/>
      <c r="R60" s="53"/>
      <c r="S60" s="53"/>
      <c r="T60" s="53"/>
      <c r="U60" s="91">
        <v>0</v>
      </c>
      <c r="V60" s="73"/>
      <c r="W60" s="73"/>
      <c r="X60" s="73"/>
      <c r="Y60" s="73"/>
      <c r="Z60" s="98">
        <v>0</v>
      </c>
      <c r="AA60" s="73"/>
      <c r="AB60" s="73"/>
      <c r="AC60" s="73"/>
      <c r="AD60" s="73"/>
      <c r="AE60" s="94">
        <v>0</v>
      </c>
      <c r="AF60" s="73"/>
      <c r="AG60" s="73"/>
      <c r="AH60" s="73"/>
      <c r="AI60" s="75">
        <v>72088.63</v>
      </c>
    </row>
    <row r="61" spans="1:36">
      <c r="A61" s="7" t="s">
        <v>433</v>
      </c>
      <c r="B61" s="8" t="s">
        <v>432</v>
      </c>
      <c r="C61" s="28" t="s">
        <v>187</v>
      </c>
      <c r="D61" s="74">
        <v>16297.513000000001</v>
      </c>
      <c r="E61" s="74">
        <v>8924.6409999999996</v>
      </c>
      <c r="F61" s="74">
        <v>6368.5545000000002</v>
      </c>
      <c r="G61" s="74">
        <v>4438.6894999999995</v>
      </c>
      <c r="H61" s="74">
        <v>3355.6019999999999</v>
      </c>
      <c r="I61" s="201">
        <v>39385</v>
      </c>
      <c r="J61" s="171">
        <v>0</v>
      </c>
      <c r="K61" s="73">
        <v>15898.56</v>
      </c>
      <c r="L61" s="73"/>
      <c r="M61" s="73"/>
      <c r="N61" s="73"/>
      <c r="O61" s="73"/>
      <c r="P61" s="73"/>
      <c r="Q61" s="73"/>
      <c r="R61" s="53"/>
      <c r="S61" s="53"/>
      <c r="T61" s="53"/>
      <c r="U61" s="91">
        <v>0</v>
      </c>
      <c r="V61" s="73"/>
      <c r="W61" s="73"/>
      <c r="X61" s="73"/>
      <c r="Y61" s="73"/>
      <c r="Z61" s="98">
        <v>0</v>
      </c>
      <c r="AA61" s="73"/>
      <c r="AB61" s="73"/>
      <c r="AC61" s="73"/>
      <c r="AD61" s="73"/>
      <c r="AE61" s="94">
        <v>0</v>
      </c>
      <c r="AF61" s="73"/>
      <c r="AG61" s="73"/>
      <c r="AH61" s="73"/>
      <c r="AI61" s="75">
        <v>55283.56</v>
      </c>
    </row>
    <row r="62" spans="1:36">
      <c r="A62" s="7" t="s">
        <v>70</v>
      </c>
      <c r="B62" s="8" t="s">
        <v>245</v>
      </c>
      <c r="C62" s="34" t="s">
        <v>216</v>
      </c>
      <c r="D62" s="74">
        <v>85835.775399999999</v>
      </c>
      <c r="E62" s="74">
        <v>47004.317799999997</v>
      </c>
      <c r="F62" s="74">
        <v>33541.916100000002</v>
      </c>
      <c r="G62" s="74">
        <v>23377.699099999998</v>
      </c>
      <c r="H62" s="74">
        <v>17673.2916</v>
      </c>
      <c r="I62" s="201">
        <v>207433</v>
      </c>
      <c r="J62" s="171">
        <v>0</v>
      </c>
      <c r="K62" s="73">
        <v>522050.71</v>
      </c>
      <c r="L62" s="73"/>
      <c r="M62" s="73"/>
      <c r="N62" s="73"/>
      <c r="O62" s="73"/>
      <c r="P62" s="73"/>
      <c r="Q62" s="73"/>
      <c r="R62" s="53"/>
      <c r="S62" s="53"/>
      <c r="T62" s="53"/>
      <c r="U62" s="91">
        <v>0</v>
      </c>
      <c r="V62" s="174">
        <v>127750</v>
      </c>
      <c r="W62" s="73"/>
      <c r="X62" s="73"/>
      <c r="Y62" s="73"/>
      <c r="Z62" s="98">
        <v>127750</v>
      </c>
      <c r="AA62" s="73"/>
      <c r="AB62" s="73"/>
      <c r="AC62" s="73"/>
      <c r="AD62" s="175">
        <v>56000</v>
      </c>
      <c r="AE62" s="94">
        <v>56000</v>
      </c>
      <c r="AF62" s="73"/>
      <c r="AG62" s="73"/>
      <c r="AH62" s="202"/>
      <c r="AI62" s="75">
        <v>913233.71</v>
      </c>
    </row>
    <row r="63" spans="1:36">
      <c r="A63" s="7" t="s">
        <v>71</v>
      </c>
      <c r="B63" s="8" t="s">
        <v>246</v>
      </c>
      <c r="C63" s="26" t="s">
        <v>181</v>
      </c>
      <c r="D63" s="74">
        <v>72850.317599999995</v>
      </c>
      <c r="E63" s="74">
        <v>39893.383199999997</v>
      </c>
      <c r="F63" s="74">
        <v>28467.608400000001</v>
      </c>
      <c r="G63" s="74">
        <v>19841.060399999998</v>
      </c>
      <c r="H63" s="74">
        <v>14999.6304</v>
      </c>
      <c r="I63" s="201">
        <v>176051.99999999997</v>
      </c>
      <c r="J63" s="171">
        <v>0</v>
      </c>
      <c r="K63" s="73">
        <v>217878.7</v>
      </c>
      <c r="L63" s="73"/>
      <c r="M63" s="73"/>
      <c r="N63" s="73"/>
      <c r="O63" s="73"/>
      <c r="P63" s="73"/>
      <c r="Q63" s="73"/>
      <c r="R63" s="53"/>
      <c r="S63" s="53"/>
      <c r="T63" s="53"/>
      <c r="U63" s="91">
        <v>0</v>
      </c>
      <c r="V63" s="73"/>
      <c r="W63" s="73"/>
      <c r="X63" s="73"/>
      <c r="Y63" s="73"/>
      <c r="Z63" s="98">
        <v>0</v>
      </c>
      <c r="AA63" s="73"/>
      <c r="AB63" s="73"/>
      <c r="AC63" s="73"/>
      <c r="AD63" s="73"/>
      <c r="AE63" s="94">
        <v>0</v>
      </c>
      <c r="AF63" s="73"/>
      <c r="AG63" s="73"/>
      <c r="AH63" s="73"/>
      <c r="AI63" s="75">
        <v>393930.69999999995</v>
      </c>
    </row>
    <row r="64" spans="1:36">
      <c r="A64" s="7" t="s">
        <v>72</v>
      </c>
      <c r="B64" s="8" t="s">
        <v>247</v>
      </c>
      <c r="C64" s="27" t="s">
        <v>185</v>
      </c>
      <c r="D64" s="74">
        <v>18150.923200000001</v>
      </c>
      <c r="E64" s="74">
        <v>9939.5823999999993</v>
      </c>
      <c r="F64" s="74">
        <v>7092.8088000000007</v>
      </c>
      <c r="G64" s="74">
        <v>4943.4727999999996</v>
      </c>
      <c r="H64" s="74">
        <v>3737.2127999999998</v>
      </c>
      <c r="I64" s="201">
        <v>43864.000000000007</v>
      </c>
      <c r="J64" s="171">
        <v>0</v>
      </c>
      <c r="K64" s="73">
        <v>26951.32</v>
      </c>
      <c r="L64" s="73"/>
      <c r="M64" s="73"/>
      <c r="N64" s="73"/>
      <c r="O64" s="73"/>
      <c r="P64" s="73"/>
      <c r="Q64" s="73"/>
      <c r="R64" s="53"/>
      <c r="S64" s="53"/>
      <c r="T64" s="53"/>
      <c r="U64" s="91">
        <v>0</v>
      </c>
      <c r="V64" s="73"/>
      <c r="W64" s="73"/>
      <c r="X64" s="73"/>
      <c r="Y64" s="73"/>
      <c r="Z64" s="98">
        <v>0</v>
      </c>
      <c r="AA64" s="73"/>
      <c r="AB64" s="73"/>
      <c r="AC64" s="73"/>
      <c r="AD64" s="73"/>
      <c r="AE64" s="94">
        <v>0</v>
      </c>
      <c r="AF64" s="73"/>
      <c r="AG64" s="73"/>
      <c r="AH64" s="73"/>
      <c r="AI64" s="75">
        <v>70815.320000000007</v>
      </c>
    </row>
    <row r="65" spans="1:36">
      <c r="A65" s="7" t="s">
        <v>73</v>
      </c>
      <c r="B65" s="8" t="s">
        <v>248</v>
      </c>
      <c r="C65" s="28" t="s">
        <v>187</v>
      </c>
      <c r="D65" s="74">
        <v>70174.273000000001</v>
      </c>
      <c r="E65" s="74">
        <v>38427.960999999996</v>
      </c>
      <c r="F65" s="74">
        <v>27421.894500000002</v>
      </c>
      <c r="G65" s="74">
        <v>19112.229499999998</v>
      </c>
      <c r="H65" s="74">
        <v>14448.642</v>
      </c>
      <c r="I65" s="201">
        <v>169584.99999999997</v>
      </c>
      <c r="J65" s="171">
        <v>0</v>
      </c>
      <c r="K65" s="73">
        <v>387456.59</v>
      </c>
      <c r="L65" s="73"/>
      <c r="M65" s="73"/>
      <c r="N65" s="73"/>
      <c r="O65" s="73"/>
      <c r="P65" s="73"/>
      <c r="Q65" s="73"/>
      <c r="R65" s="53"/>
      <c r="S65" s="53"/>
      <c r="T65" s="53"/>
      <c r="U65" s="91">
        <v>0</v>
      </c>
      <c r="V65" s="73"/>
      <c r="W65" s="73"/>
      <c r="X65" s="73"/>
      <c r="Y65" s="73"/>
      <c r="Z65" s="98">
        <v>0</v>
      </c>
      <c r="AA65" s="73"/>
      <c r="AB65" s="73"/>
      <c r="AC65" s="73"/>
      <c r="AD65" s="73"/>
      <c r="AE65" s="94">
        <v>0</v>
      </c>
      <c r="AF65" s="73"/>
      <c r="AG65" s="73"/>
      <c r="AH65" s="73"/>
      <c r="AI65" s="75">
        <v>557041.59</v>
      </c>
    </row>
    <row r="66" spans="1:36">
      <c r="A66" s="7" t="s">
        <v>74</v>
      </c>
      <c r="B66" s="8" t="s">
        <v>249</v>
      </c>
      <c r="C66" s="33" t="s">
        <v>190</v>
      </c>
      <c r="D66" s="74">
        <v>33151.173199999997</v>
      </c>
      <c r="E66" s="74">
        <v>18153.832399999999</v>
      </c>
      <c r="F66" s="74">
        <v>12954.433800000001</v>
      </c>
      <c r="G66" s="74">
        <v>9028.8477999999996</v>
      </c>
      <c r="H66" s="74">
        <v>6825.7128000000002</v>
      </c>
      <c r="I66" s="201">
        <v>80113.999999999985</v>
      </c>
      <c r="J66" s="171">
        <v>0</v>
      </c>
      <c r="K66" s="73">
        <v>33355.08</v>
      </c>
      <c r="L66" s="73"/>
      <c r="M66" s="73"/>
      <c r="N66" s="73"/>
      <c r="O66" s="73"/>
      <c r="P66" s="73">
        <v>42545</v>
      </c>
      <c r="Q66" s="73">
        <v>105000</v>
      </c>
      <c r="R66" s="53"/>
      <c r="S66" s="53"/>
      <c r="T66" s="53"/>
      <c r="U66" s="91">
        <v>0</v>
      </c>
      <c r="V66" s="73"/>
      <c r="W66" s="73"/>
      <c r="X66" s="73"/>
      <c r="Y66" s="73"/>
      <c r="Z66" s="98">
        <v>0</v>
      </c>
      <c r="AA66" s="73"/>
      <c r="AB66" s="175">
        <v>54134</v>
      </c>
      <c r="AC66" s="73"/>
      <c r="AD66" s="73"/>
      <c r="AE66" s="94">
        <v>54134</v>
      </c>
      <c r="AF66" s="73"/>
      <c r="AG66" s="73"/>
      <c r="AH66" s="73"/>
      <c r="AI66" s="75">
        <v>315148.08</v>
      </c>
    </row>
    <row r="67" spans="1:36">
      <c r="A67" s="7" t="s">
        <v>75</v>
      </c>
      <c r="B67" s="8" t="s">
        <v>250</v>
      </c>
      <c r="C67" s="27" t="s">
        <v>185</v>
      </c>
      <c r="D67" s="74">
        <v>39951.1486</v>
      </c>
      <c r="E67" s="74">
        <v>21877.550199999998</v>
      </c>
      <c r="F67" s="74">
        <v>15611.6499</v>
      </c>
      <c r="G67" s="74">
        <v>10880.846899999999</v>
      </c>
      <c r="H67" s="74">
        <v>8225.8043999999991</v>
      </c>
      <c r="I67" s="201">
        <v>96547</v>
      </c>
      <c r="J67" s="171">
        <v>0</v>
      </c>
      <c r="K67" s="73">
        <v>105040.82</v>
      </c>
      <c r="L67" s="73"/>
      <c r="M67" s="73"/>
      <c r="N67" s="73"/>
      <c r="O67" s="73"/>
      <c r="P67" s="73"/>
      <c r="Q67" s="73"/>
      <c r="R67" s="53"/>
      <c r="S67" s="53"/>
      <c r="T67" s="53"/>
      <c r="U67" s="91">
        <v>0</v>
      </c>
      <c r="V67" s="73"/>
      <c r="W67" s="73"/>
      <c r="X67" s="73"/>
      <c r="Y67" s="73"/>
      <c r="Z67" s="98">
        <v>0</v>
      </c>
      <c r="AA67" s="73"/>
      <c r="AB67" s="73"/>
      <c r="AC67" s="73"/>
      <c r="AD67" s="73"/>
      <c r="AE67" s="94">
        <v>0</v>
      </c>
      <c r="AF67" s="73"/>
      <c r="AG67" s="73"/>
      <c r="AH67" s="73"/>
      <c r="AI67" s="75">
        <v>201587.82</v>
      </c>
    </row>
    <row r="68" spans="1:36">
      <c r="A68" s="7" t="s">
        <v>76</v>
      </c>
      <c r="B68" s="8" t="s">
        <v>251</v>
      </c>
      <c r="C68" s="27" t="s">
        <v>185</v>
      </c>
      <c r="D68" s="74">
        <v>1371588.9284000001</v>
      </c>
      <c r="E68" s="74">
        <v>751092.4388</v>
      </c>
      <c r="F68" s="74">
        <v>535973.73060000001</v>
      </c>
      <c r="G68" s="74">
        <v>373557.4486</v>
      </c>
      <c r="H68" s="74">
        <v>282405.45360000001</v>
      </c>
      <c r="I68" s="201">
        <v>3314618.0000000005</v>
      </c>
      <c r="J68" s="171">
        <v>0</v>
      </c>
      <c r="K68" s="73">
        <v>6416092.1900000004</v>
      </c>
      <c r="L68" s="73">
        <v>1000000</v>
      </c>
      <c r="M68" s="73">
        <v>100000</v>
      </c>
      <c r="N68" s="73">
        <v>500000</v>
      </c>
      <c r="O68" s="73"/>
      <c r="P68" s="73">
        <v>260617</v>
      </c>
      <c r="Q68" s="73"/>
      <c r="R68" s="53"/>
      <c r="S68" s="173">
        <v>925932</v>
      </c>
      <c r="T68" s="173"/>
      <c r="U68" s="91">
        <v>925932</v>
      </c>
      <c r="V68" s="73"/>
      <c r="W68" s="73"/>
      <c r="X68" s="73"/>
      <c r="Y68" s="73"/>
      <c r="Z68" s="98">
        <v>0</v>
      </c>
      <c r="AA68" s="73"/>
      <c r="AB68" s="175">
        <v>483919</v>
      </c>
      <c r="AC68" s="73"/>
      <c r="AD68" s="73"/>
      <c r="AE68" s="94">
        <v>483919</v>
      </c>
      <c r="AF68" s="73"/>
      <c r="AG68" s="73"/>
      <c r="AH68" s="73"/>
      <c r="AI68" s="75">
        <v>13001178.190000001</v>
      </c>
    </row>
    <row r="69" spans="1:36">
      <c r="A69" s="7" t="s">
        <v>77</v>
      </c>
      <c r="B69" s="8" t="s">
        <v>252</v>
      </c>
      <c r="C69" s="26" t="s">
        <v>181</v>
      </c>
      <c r="D69" s="74">
        <v>45124.062400000003</v>
      </c>
      <c r="E69" s="74">
        <v>24710.2768</v>
      </c>
      <c r="F69" s="74">
        <v>17633.061600000001</v>
      </c>
      <c r="G69" s="74">
        <v>12289.7096</v>
      </c>
      <c r="H69" s="74">
        <v>9290.8896000000004</v>
      </c>
      <c r="I69" s="201">
        <v>109048</v>
      </c>
      <c r="J69" s="171">
        <v>0</v>
      </c>
      <c r="K69" s="73">
        <v>210698.52</v>
      </c>
      <c r="L69" s="73"/>
      <c r="M69" s="73"/>
      <c r="N69" s="73"/>
      <c r="O69" s="73"/>
      <c r="P69" s="73"/>
      <c r="Q69" s="73"/>
      <c r="R69" s="53"/>
      <c r="S69" s="53"/>
      <c r="T69" s="53"/>
      <c r="U69" s="91">
        <v>0</v>
      </c>
      <c r="V69" s="73"/>
      <c r="W69" s="73"/>
      <c r="X69" s="73"/>
      <c r="Y69" s="73"/>
      <c r="Z69" s="98">
        <v>0</v>
      </c>
      <c r="AA69" s="73"/>
      <c r="AB69" s="73"/>
      <c r="AC69" s="73"/>
      <c r="AD69" s="73"/>
      <c r="AE69" s="94">
        <v>0</v>
      </c>
      <c r="AF69" s="73"/>
      <c r="AG69" s="73"/>
      <c r="AH69" s="73"/>
      <c r="AI69" s="75">
        <v>319746.52</v>
      </c>
    </row>
    <row r="70" spans="1:36">
      <c r="A70" s="7" t="s">
        <v>78</v>
      </c>
      <c r="B70" s="8" t="s">
        <v>253</v>
      </c>
      <c r="C70" s="33" t="s">
        <v>190</v>
      </c>
      <c r="D70" s="74">
        <v>7179.8437999999996</v>
      </c>
      <c r="E70" s="74">
        <v>3931.7365999999997</v>
      </c>
      <c r="F70" s="74">
        <v>2805.6567</v>
      </c>
      <c r="G70" s="74">
        <v>1955.4576999999999</v>
      </c>
      <c r="H70" s="74">
        <v>1478.3052</v>
      </c>
      <c r="I70" s="201">
        <v>17350.999999999996</v>
      </c>
      <c r="J70" s="171">
        <v>0</v>
      </c>
      <c r="K70" s="73">
        <v>7200</v>
      </c>
      <c r="L70" s="73"/>
      <c r="M70" s="73"/>
      <c r="N70" s="73"/>
      <c r="O70" s="73"/>
      <c r="P70" s="73"/>
      <c r="Q70" s="73"/>
      <c r="R70" s="53"/>
      <c r="S70" s="53"/>
      <c r="T70" s="53"/>
      <c r="U70" s="91">
        <v>0</v>
      </c>
      <c r="V70" s="73"/>
      <c r="W70" s="73"/>
      <c r="X70" s="73"/>
      <c r="Y70" s="73"/>
      <c r="Z70" s="98">
        <v>0</v>
      </c>
      <c r="AA70" s="73"/>
      <c r="AB70" s="73"/>
      <c r="AC70" s="73"/>
      <c r="AD70" s="73"/>
      <c r="AE70" s="94">
        <v>0</v>
      </c>
      <c r="AF70" s="73"/>
      <c r="AG70" s="73"/>
      <c r="AH70" s="73"/>
      <c r="AI70" s="75">
        <v>24550.999999999996</v>
      </c>
    </row>
    <row r="71" spans="1:36">
      <c r="A71" s="7" t="s">
        <v>79</v>
      </c>
      <c r="B71" s="8" t="s">
        <v>254</v>
      </c>
      <c r="C71" s="28" t="s">
        <v>187</v>
      </c>
      <c r="D71" s="74">
        <v>76268.719400000002</v>
      </c>
      <c r="E71" s="74">
        <v>41765.325799999999</v>
      </c>
      <c r="F71" s="74">
        <v>29803.412100000001</v>
      </c>
      <c r="G71" s="74">
        <v>20772.075099999998</v>
      </c>
      <c r="H71" s="74">
        <v>15703.4676</v>
      </c>
      <c r="I71" s="201">
        <v>184313</v>
      </c>
      <c r="J71" s="171">
        <v>0</v>
      </c>
      <c r="K71" s="73">
        <v>504312.03</v>
      </c>
      <c r="L71" s="73"/>
      <c r="M71" s="73"/>
      <c r="N71" s="73"/>
      <c r="O71" s="73"/>
      <c r="P71" s="73">
        <v>48965</v>
      </c>
      <c r="Q71" s="73"/>
      <c r="R71" s="53"/>
      <c r="S71" s="53"/>
      <c r="T71" s="173">
        <v>85000</v>
      </c>
      <c r="U71" s="91">
        <v>85000</v>
      </c>
      <c r="V71" s="73"/>
      <c r="W71" s="73"/>
      <c r="X71" s="73"/>
      <c r="Y71" s="73"/>
      <c r="Z71" s="98">
        <v>0</v>
      </c>
      <c r="AA71" s="73"/>
      <c r="AB71" s="73"/>
      <c r="AC71" s="73"/>
      <c r="AD71" s="73"/>
      <c r="AE71" s="94">
        <v>0</v>
      </c>
      <c r="AF71" s="73"/>
      <c r="AG71" s="73"/>
      <c r="AH71" s="202"/>
      <c r="AI71" s="75">
        <v>822590.03</v>
      </c>
    </row>
    <row r="72" spans="1:36">
      <c r="A72" s="7" t="s">
        <v>80</v>
      </c>
      <c r="B72" s="8" t="s">
        <v>255</v>
      </c>
      <c r="C72" s="26" t="s">
        <v>181</v>
      </c>
      <c r="D72" s="74">
        <v>36355.640399999997</v>
      </c>
      <c r="E72" s="74">
        <v>19908.622800000001</v>
      </c>
      <c r="F72" s="74">
        <v>14206.6386</v>
      </c>
      <c r="G72" s="74">
        <v>9901.5965999999989</v>
      </c>
      <c r="H72" s="74">
        <v>7485.5015999999996</v>
      </c>
      <c r="I72" s="201">
        <v>87858.000000000015</v>
      </c>
      <c r="J72" s="171">
        <v>0</v>
      </c>
      <c r="K72" s="73">
        <v>44737.31</v>
      </c>
      <c r="L72" s="73"/>
      <c r="M72" s="73"/>
      <c r="N72" s="73"/>
      <c r="O72" s="73"/>
      <c r="P72" s="73"/>
      <c r="Q72" s="73"/>
      <c r="R72" s="53"/>
      <c r="S72" s="53"/>
      <c r="T72" s="53"/>
      <c r="U72" s="91">
        <v>0</v>
      </c>
      <c r="V72" s="73"/>
      <c r="W72" s="73"/>
      <c r="X72" s="73"/>
      <c r="Y72" s="73"/>
      <c r="Z72" s="98">
        <v>0</v>
      </c>
      <c r="AA72" s="73"/>
      <c r="AB72" s="73"/>
      <c r="AC72" s="73"/>
      <c r="AD72" s="73"/>
      <c r="AE72" s="94">
        <v>0</v>
      </c>
      <c r="AF72" s="73"/>
      <c r="AG72" s="73"/>
      <c r="AH72" s="73"/>
      <c r="AI72" s="75">
        <v>132595.31</v>
      </c>
    </row>
    <row r="73" spans="1:36">
      <c r="A73" s="7" t="s">
        <v>81</v>
      </c>
      <c r="B73" s="8" t="s">
        <v>256</v>
      </c>
      <c r="C73" s="29" t="s">
        <v>201</v>
      </c>
      <c r="D73" s="74">
        <v>289996.83319999999</v>
      </c>
      <c r="E73" s="74">
        <v>158804.45240000001</v>
      </c>
      <c r="F73" s="74">
        <v>113321.6238</v>
      </c>
      <c r="G73" s="74">
        <v>78981.737800000003</v>
      </c>
      <c r="H73" s="74">
        <v>59709.352800000001</v>
      </c>
      <c r="I73" s="201">
        <v>700814</v>
      </c>
      <c r="J73" s="171">
        <v>0</v>
      </c>
      <c r="K73" s="73">
        <v>1289822.98</v>
      </c>
      <c r="L73" s="73"/>
      <c r="M73" s="73">
        <v>50000</v>
      </c>
      <c r="N73" s="73"/>
      <c r="O73" s="73"/>
      <c r="P73" s="73">
        <v>97384</v>
      </c>
      <c r="Q73" s="73">
        <v>366980</v>
      </c>
      <c r="R73" s="53"/>
      <c r="S73" s="53"/>
      <c r="T73" s="53"/>
      <c r="U73" s="91">
        <v>0</v>
      </c>
      <c r="V73" s="73"/>
      <c r="W73" s="73"/>
      <c r="X73" s="73"/>
      <c r="Y73" s="73"/>
      <c r="Z73" s="98">
        <v>0</v>
      </c>
      <c r="AA73" s="73"/>
      <c r="AB73" s="73"/>
      <c r="AC73" s="73"/>
      <c r="AD73" s="73"/>
      <c r="AE73" s="94">
        <v>0</v>
      </c>
      <c r="AF73" s="73"/>
      <c r="AG73" s="73"/>
      <c r="AH73" s="202">
        <v>9100</v>
      </c>
      <c r="AI73" s="75">
        <v>2514100.98</v>
      </c>
    </row>
    <row r="74" spans="1:36">
      <c r="A74" s="7" t="s">
        <v>82</v>
      </c>
      <c r="B74" s="8" t="s">
        <v>257</v>
      </c>
      <c r="C74" s="34" t="s">
        <v>216</v>
      </c>
      <c r="D74" s="74">
        <v>28626.684000000001</v>
      </c>
      <c r="E74" s="74">
        <v>15676.188</v>
      </c>
      <c r="F74" s="74">
        <v>11186.406000000001</v>
      </c>
      <c r="G74" s="74">
        <v>7796.5859999999993</v>
      </c>
      <c r="H74" s="74">
        <v>5894.1359999999995</v>
      </c>
      <c r="I74" s="201">
        <v>69180</v>
      </c>
      <c r="J74" s="171">
        <v>0</v>
      </c>
      <c r="K74" s="73">
        <v>31486.28</v>
      </c>
      <c r="L74" s="73"/>
      <c r="M74" s="73"/>
      <c r="N74" s="73"/>
      <c r="O74" s="73"/>
      <c r="P74" s="73"/>
      <c r="Q74" s="73">
        <v>24000</v>
      </c>
      <c r="R74" s="53"/>
      <c r="S74" s="53"/>
      <c r="T74" s="53"/>
      <c r="U74" s="91">
        <v>0</v>
      </c>
      <c r="V74" s="73"/>
      <c r="W74" s="73"/>
      <c r="X74" s="73"/>
      <c r="Y74" s="73"/>
      <c r="Z74" s="98">
        <v>0</v>
      </c>
      <c r="AA74" s="73"/>
      <c r="AB74" s="73"/>
      <c r="AC74" s="73"/>
      <c r="AD74" s="73"/>
      <c r="AE74" s="94">
        <v>0</v>
      </c>
      <c r="AF74" s="73"/>
      <c r="AG74" s="73"/>
      <c r="AH74" s="73"/>
      <c r="AI74" s="75">
        <v>124666.28</v>
      </c>
    </row>
    <row r="75" spans="1:36">
      <c r="A75" s="7" t="s">
        <v>83</v>
      </c>
      <c r="B75" s="8" t="s">
        <v>258</v>
      </c>
      <c r="C75" s="33" t="s">
        <v>190</v>
      </c>
      <c r="D75" s="74">
        <v>17686.2258</v>
      </c>
      <c r="E75" s="74">
        <v>9685.1106</v>
      </c>
      <c r="F75" s="74">
        <v>6911.2197000000006</v>
      </c>
      <c r="G75" s="74">
        <v>4816.9106999999995</v>
      </c>
      <c r="H75" s="74">
        <v>3641.5331999999999</v>
      </c>
      <c r="I75" s="201">
        <v>42741</v>
      </c>
      <c r="J75" s="171">
        <v>0</v>
      </c>
      <c r="K75" s="73">
        <v>24028.46</v>
      </c>
      <c r="L75" s="73"/>
      <c r="M75" s="73"/>
      <c r="N75" s="73"/>
      <c r="O75" s="73"/>
      <c r="P75" s="73"/>
      <c r="Q75" s="73"/>
      <c r="R75" s="53"/>
      <c r="S75" s="53"/>
      <c r="T75" s="53"/>
      <c r="U75" s="91">
        <v>0</v>
      </c>
      <c r="V75" s="73"/>
      <c r="W75" s="73"/>
      <c r="X75" s="73"/>
      <c r="Y75" s="73"/>
      <c r="Z75" s="98">
        <v>0</v>
      </c>
      <c r="AA75" s="73"/>
      <c r="AB75" s="73"/>
      <c r="AC75" s="73"/>
      <c r="AD75" s="73"/>
      <c r="AE75" s="94">
        <v>0</v>
      </c>
      <c r="AF75" s="73"/>
      <c r="AG75" s="73"/>
      <c r="AH75" s="73"/>
      <c r="AI75" s="75">
        <v>66769.459999999992</v>
      </c>
    </row>
    <row r="76" spans="1:36">
      <c r="A76" s="7" t="s">
        <v>84</v>
      </c>
      <c r="B76" s="8" t="s">
        <v>259</v>
      </c>
      <c r="C76" s="34" t="s">
        <v>216</v>
      </c>
      <c r="D76" s="74">
        <v>32732.407599999999</v>
      </c>
      <c r="E76" s="74">
        <v>17924.513200000001</v>
      </c>
      <c r="F76" s="74">
        <v>12790.7934</v>
      </c>
      <c r="G76" s="74">
        <v>8914.7953999999991</v>
      </c>
      <c r="H76" s="74">
        <v>6739.4903999999997</v>
      </c>
      <c r="I76" s="201">
        <v>79102</v>
      </c>
      <c r="J76" s="171">
        <v>0</v>
      </c>
      <c r="K76" s="73">
        <v>36000</v>
      </c>
      <c r="L76" s="73"/>
      <c r="M76" s="73"/>
      <c r="N76" s="73"/>
      <c r="O76" s="73"/>
      <c r="P76" s="73"/>
      <c r="Q76" s="73"/>
      <c r="R76" s="53"/>
      <c r="S76" s="53"/>
      <c r="T76" s="53"/>
      <c r="U76" s="91">
        <v>0</v>
      </c>
      <c r="V76" s="73"/>
      <c r="W76" s="73"/>
      <c r="X76" s="73"/>
      <c r="Y76" s="73"/>
      <c r="Z76" s="98">
        <v>0</v>
      </c>
      <c r="AA76" s="73"/>
      <c r="AB76" s="73"/>
      <c r="AC76" s="73"/>
      <c r="AD76" s="73"/>
      <c r="AE76" s="94">
        <v>0</v>
      </c>
      <c r="AF76" s="73"/>
      <c r="AG76" s="73"/>
      <c r="AH76" s="73"/>
      <c r="AI76" s="75">
        <v>115102</v>
      </c>
    </row>
    <row r="77" spans="1:36">
      <c r="A77" s="7" t="s">
        <v>85</v>
      </c>
      <c r="B77" s="8" t="s">
        <v>260</v>
      </c>
      <c r="C77" s="26" t="s">
        <v>181</v>
      </c>
      <c r="D77" s="74">
        <v>39714.455000000002</v>
      </c>
      <c r="E77" s="74">
        <v>21747.935000000001</v>
      </c>
      <c r="F77" s="74">
        <v>15519.157500000001</v>
      </c>
      <c r="G77" s="74">
        <v>10816.3825</v>
      </c>
      <c r="H77" s="74">
        <v>8177.07</v>
      </c>
      <c r="I77" s="201">
        <v>95975</v>
      </c>
      <c r="J77" s="171">
        <v>0</v>
      </c>
      <c r="K77" s="73">
        <v>57404.85</v>
      </c>
      <c r="L77" s="73"/>
      <c r="M77" s="73"/>
      <c r="N77" s="73"/>
      <c r="O77" s="73"/>
      <c r="P77" s="73"/>
      <c r="Q77" s="73"/>
      <c r="R77" s="53"/>
      <c r="S77" s="53"/>
      <c r="T77" s="53"/>
      <c r="U77" s="91">
        <v>0</v>
      </c>
      <c r="V77" s="73"/>
      <c r="W77" s="73"/>
      <c r="X77" s="73"/>
      <c r="Y77" s="73"/>
      <c r="Z77" s="98">
        <v>0</v>
      </c>
      <c r="AA77" s="73"/>
      <c r="AB77" s="73"/>
      <c r="AC77" s="73"/>
      <c r="AD77" s="73"/>
      <c r="AE77" s="94">
        <v>0</v>
      </c>
      <c r="AF77" s="73"/>
      <c r="AG77" s="73"/>
      <c r="AH77" s="73"/>
      <c r="AI77" s="75">
        <v>153379.85</v>
      </c>
    </row>
    <row r="78" spans="1:36">
      <c r="A78" s="7" t="s">
        <v>86</v>
      </c>
      <c r="B78" s="8" t="s">
        <v>261</v>
      </c>
      <c r="C78" s="27" t="s">
        <v>185</v>
      </c>
      <c r="D78" s="74">
        <v>14756.108</v>
      </c>
      <c r="E78" s="74">
        <v>8080.5559999999996</v>
      </c>
      <c r="F78" s="74">
        <v>5766.2220000000007</v>
      </c>
      <c r="G78" s="74">
        <v>4018.8819999999996</v>
      </c>
      <c r="H78" s="74">
        <v>3038.232</v>
      </c>
      <c r="I78" s="201">
        <v>35660</v>
      </c>
      <c r="J78" s="171">
        <v>0</v>
      </c>
      <c r="K78" s="73">
        <v>16027.69</v>
      </c>
      <c r="L78" s="73"/>
      <c r="M78" s="73"/>
      <c r="N78" s="73"/>
      <c r="O78" s="73"/>
      <c r="P78" s="73"/>
      <c r="Q78" s="73"/>
      <c r="R78" s="53"/>
      <c r="S78" s="53"/>
      <c r="T78" s="53"/>
      <c r="U78" s="91">
        <v>0</v>
      </c>
      <c r="V78" s="73"/>
      <c r="W78" s="73"/>
      <c r="X78" s="73"/>
      <c r="Y78" s="73"/>
      <c r="Z78" s="98">
        <v>0</v>
      </c>
      <c r="AA78" s="73"/>
      <c r="AB78" s="73"/>
      <c r="AC78" s="73"/>
      <c r="AD78" s="73"/>
      <c r="AE78" s="94">
        <v>0</v>
      </c>
      <c r="AF78" s="73"/>
      <c r="AG78" s="73"/>
      <c r="AH78" s="73"/>
      <c r="AI78" s="75">
        <v>51687.69</v>
      </c>
    </row>
    <row r="79" spans="1:36">
      <c r="A79" s="24" t="s">
        <v>87</v>
      </c>
      <c r="B79" s="8" t="s">
        <v>262</v>
      </c>
      <c r="C79" s="32" t="s">
        <v>183</v>
      </c>
      <c r="D79" s="74">
        <v>32061.6378</v>
      </c>
      <c r="E79" s="74">
        <v>17557.194599999999</v>
      </c>
      <c r="F79" s="74">
        <v>12528.6777</v>
      </c>
      <c r="G79" s="74">
        <v>8732.1086999999989</v>
      </c>
      <c r="H79" s="74">
        <v>6601.3811999999998</v>
      </c>
      <c r="I79" s="201">
        <v>77481</v>
      </c>
      <c r="J79" s="171">
        <v>0</v>
      </c>
      <c r="K79" s="73">
        <v>17694.48</v>
      </c>
      <c r="L79" s="73"/>
      <c r="M79" s="73"/>
      <c r="N79" s="73"/>
      <c r="O79" s="73"/>
      <c r="P79" s="73"/>
      <c r="Q79" s="73"/>
      <c r="R79" s="53"/>
      <c r="S79" s="53"/>
      <c r="T79" s="53"/>
      <c r="U79" s="91">
        <v>0</v>
      </c>
      <c r="V79" s="73"/>
      <c r="W79" s="73"/>
      <c r="X79" s="73"/>
      <c r="Y79" s="73"/>
      <c r="Z79" s="98">
        <v>0</v>
      </c>
      <c r="AA79" s="73"/>
      <c r="AB79" s="73"/>
      <c r="AC79" s="73"/>
      <c r="AD79" s="73"/>
      <c r="AE79" s="94">
        <v>0</v>
      </c>
      <c r="AF79" s="73"/>
      <c r="AG79" s="73"/>
      <c r="AH79" s="73"/>
      <c r="AI79" s="75">
        <v>95175.48</v>
      </c>
    </row>
    <row r="80" spans="1:36" ht="15.75">
      <c r="A80" s="7" t="s">
        <v>88</v>
      </c>
      <c r="B80" s="8" t="s">
        <v>263</v>
      </c>
      <c r="C80" s="26" t="s">
        <v>181</v>
      </c>
      <c r="D80" s="74">
        <v>52221.9738</v>
      </c>
      <c r="E80" s="74">
        <v>28597.1466</v>
      </c>
      <c r="F80" s="74">
        <v>20406.701700000001</v>
      </c>
      <c r="G80" s="74">
        <v>14222.852699999999</v>
      </c>
      <c r="H80" s="74">
        <v>10752.325199999999</v>
      </c>
      <c r="I80" s="201">
        <v>126201</v>
      </c>
      <c r="J80" s="171">
        <v>0</v>
      </c>
      <c r="K80" s="73">
        <v>52660.87</v>
      </c>
      <c r="L80" s="73"/>
      <c r="M80" s="73"/>
      <c r="N80" s="73"/>
      <c r="O80" s="73"/>
      <c r="P80" s="73"/>
      <c r="Q80" s="73"/>
      <c r="R80" s="53"/>
      <c r="S80" s="53"/>
      <c r="T80" s="53"/>
      <c r="U80" s="91">
        <v>0</v>
      </c>
      <c r="V80" s="73"/>
      <c r="W80" s="73"/>
      <c r="X80" s="73"/>
      <c r="Y80" s="73"/>
      <c r="Z80" s="98">
        <v>0</v>
      </c>
      <c r="AA80" s="73"/>
      <c r="AB80" s="175">
        <v>60000</v>
      </c>
      <c r="AC80" s="73"/>
      <c r="AD80" s="73"/>
      <c r="AE80" s="94">
        <v>60000</v>
      </c>
      <c r="AF80" s="73"/>
      <c r="AG80" s="73"/>
      <c r="AH80" s="73"/>
      <c r="AI80" s="75">
        <v>238861.87</v>
      </c>
      <c r="AJ80" s="22"/>
    </row>
    <row r="81" spans="1:36" ht="15.75">
      <c r="A81" s="7" t="s">
        <v>89</v>
      </c>
      <c r="B81" s="8" t="s">
        <v>264</v>
      </c>
      <c r="C81" s="33" t="s">
        <v>190</v>
      </c>
      <c r="D81" s="74">
        <v>20293.579600000001</v>
      </c>
      <c r="E81" s="74">
        <v>11112.9172</v>
      </c>
      <c r="F81" s="74">
        <v>7930.0914000000002</v>
      </c>
      <c r="G81" s="74">
        <v>5527.0333999999993</v>
      </c>
      <c r="H81" s="74">
        <v>4178.3783999999996</v>
      </c>
      <c r="I81" s="201">
        <v>49042</v>
      </c>
      <c r="J81" s="171">
        <v>0</v>
      </c>
      <c r="K81" s="73">
        <v>43851.9</v>
      </c>
      <c r="L81" s="73"/>
      <c r="M81" s="73"/>
      <c r="N81" s="73"/>
      <c r="O81" s="73"/>
      <c r="P81" s="73"/>
      <c r="Q81" s="73"/>
      <c r="R81" s="53"/>
      <c r="S81" s="53"/>
      <c r="T81" s="53"/>
      <c r="U81" s="91">
        <v>0</v>
      </c>
      <c r="V81" s="73"/>
      <c r="W81" s="73"/>
      <c r="X81" s="73"/>
      <c r="Y81" s="73"/>
      <c r="Z81" s="98">
        <v>0</v>
      </c>
      <c r="AA81" s="73"/>
      <c r="AB81" s="73"/>
      <c r="AC81" s="73"/>
      <c r="AD81" s="73"/>
      <c r="AE81" s="94">
        <v>0</v>
      </c>
      <c r="AF81" s="73"/>
      <c r="AG81" s="73"/>
      <c r="AH81" s="73"/>
      <c r="AI81" s="75">
        <v>92893.9</v>
      </c>
      <c r="AJ81" s="22"/>
    </row>
    <row r="82" spans="1:36" ht="15.75">
      <c r="A82" s="7" t="s">
        <v>90</v>
      </c>
      <c r="B82" s="8" t="s">
        <v>265</v>
      </c>
      <c r="C82" s="27" t="s">
        <v>185</v>
      </c>
      <c r="D82" s="74">
        <v>41062.615400000002</v>
      </c>
      <c r="E82" s="74">
        <v>22486.197799999998</v>
      </c>
      <c r="F82" s="74">
        <v>16045.976100000002</v>
      </c>
      <c r="G82" s="74">
        <v>11183.559099999999</v>
      </c>
      <c r="H82" s="74">
        <v>8454.6515999999992</v>
      </c>
      <c r="I82" s="201">
        <v>99233</v>
      </c>
      <c r="J82" s="171">
        <v>0</v>
      </c>
      <c r="K82" s="73">
        <v>50718.94</v>
      </c>
      <c r="L82" s="73"/>
      <c r="M82" s="73"/>
      <c r="N82" s="73"/>
      <c r="O82" s="73"/>
      <c r="P82" s="73"/>
      <c r="Q82" s="73">
        <v>42075</v>
      </c>
      <c r="R82" s="53"/>
      <c r="S82" s="53"/>
      <c r="T82" s="53"/>
      <c r="U82" s="91">
        <v>0</v>
      </c>
      <c r="V82" s="73"/>
      <c r="W82" s="73"/>
      <c r="X82" s="73"/>
      <c r="Y82" s="73"/>
      <c r="Z82" s="98">
        <v>0</v>
      </c>
      <c r="AA82" s="73"/>
      <c r="AB82" s="175">
        <v>117546</v>
      </c>
      <c r="AC82" s="73"/>
      <c r="AD82" s="175">
        <v>135000</v>
      </c>
      <c r="AE82" s="94">
        <v>252546</v>
      </c>
      <c r="AF82" s="73"/>
      <c r="AG82" s="73"/>
      <c r="AH82" s="73"/>
      <c r="AI82" s="75">
        <v>444572.94</v>
      </c>
      <c r="AJ82" s="22"/>
    </row>
    <row r="83" spans="1:36" ht="15.75">
      <c r="A83" s="7" t="s">
        <v>91</v>
      </c>
      <c r="B83" s="8" t="s">
        <v>266</v>
      </c>
      <c r="C83" s="27" t="s">
        <v>185</v>
      </c>
      <c r="D83" s="74">
        <v>117491.88920000001</v>
      </c>
      <c r="E83" s="74">
        <v>64339.4444</v>
      </c>
      <c r="F83" s="74">
        <v>45912.127800000002</v>
      </c>
      <c r="G83" s="74">
        <v>31999.361799999999</v>
      </c>
      <c r="H83" s="74">
        <v>24191.176800000001</v>
      </c>
      <c r="I83" s="201">
        <v>283934.00000000006</v>
      </c>
      <c r="J83" s="171">
        <v>0</v>
      </c>
      <c r="K83" s="73">
        <v>390988.95</v>
      </c>
      <c r="L83" s="73"/>
      <c r="M83" s="73"/>
      <c r="N83" s="73"/>
      <c r="O83" s="73"/>
      <c r="P83" s="73">
        <v>54703</v>
      </c>
      <c r="Q83" s="73"/>
      <c r="R83" s="53"/>
      <c r="S83" s="53"/>
      <c r="T83" s="53"/>
      <c r="U83" s="91">
        <v>0</v>
      </c>
      <c r="V83" s="73"/>
      <c r="W83" s="73"/>
      <c r="X83" s="73"/>
      <c r="Y83" s="73"/>
      <c r="Z83" s="98">
        <v>0</v>
      </c>
      <c r="AA83" s="73"/>
      <c r="AB83" s="73"/>
      <c r="AC83" s="73"/>
      <c r="AD83" s="73"/>
      <c r="AE83" s="94">
        <v>0</v>
      </c>
      <c r="AF83" s="73"/>
      <c r="AG83" s="73"/>
      <c r="AH83" s="73"/>
      <c r="AI83" s="75">
        <v>729625.95000000007</v>
      </c>
      <c r="AJ83" s="22"/>
    </row>
    <row r="84" spans="1:36" ht="15.75">
      <c r="A84" s="7" t="s">
        <v>92</v>
      </c>
      <c r="B84" s="8" t="s">
        <v>267</v>
      </c>
      <c r="C84" s="29" t="s">
        <v>201</v>
      </c>
      <c r="D84" s="74">
        <v>47030.852800000001</v>
      </c>
      <c r="E84" s="74">
        <v>25754.4496</v>
      </c>
      <c r="F84" s="74">
        <v>18378.175200000001</v>
      </c>
      <c r="G84" s="74">
        <v>12809.031199999999</v>
      </c>
      <c r="H84" s="74">
        <v>9683.4912000000004</v>
      </c>
      <c r="I84" s="201">
        <v>113656</v>
      </c>
      <c r="J84" s="171">
        <v>0</v>
      </c>
      <c r="K84" s="73">
        <v>46837.8</v>
      </c>
      <c r="L84" s="73"/>
      <c r="M84" s="73"/>
      <c r="N84" s="73"/>
      <c r="O84" s="73"/>
      <c r="P84" s="73"/>
      <c r="Q84" s="73"/>
      <c r="R84" s="53"/>
      <c r="S84" s="53"/>
      <c r="T84" s="53"/>
      <c r="U84" s="91">
        <v>0</v>
      </c>
      <c r="V84" s="73"/>
      <c r="W84" s="73"/>
      <c r="X84" s="73"/>
      <c r="Y84" s="73"/>
      <c r="Z84" s="98">
        <v>0</v>
      </c>
      <c r="AA84" s="73"/>
      <c r="AB84" s="73"/>
      <c r="AC84" s="73"/>
      <c r="AD84" s="73"/>
      <c r="AE84" s="94">
        <v>0</v>
      </c>
      <c r="AF84" s="73"/>
      <c r="AG84" s="73"/>
      <c r="AH84" s="73"/>
      <c r="AI84" s="75">
        <v>160493.79999999999</v>
      </c>
      <c r="AJ84" s="22"/>
    </row>
    <row r="85" spans="1:36" ht="15.75">
      <c r="A85" s="7" t="s">
        <v>93</v>
      </c>
      <c r="B85" s="8" t="s">
        <v>268</v>
      </c>
      <c r="C85" s="34" t="s">
        <v>216</v>
      </c>
      <c r="D85" s="74">
        <v>71597.744999999995</v>
      </c>
      <c r="E85" s="74">
        <v>39207.464999999997</v>
      </c>
      <c r="F85" s="74">
        <v>27978.142500000002</v>
      </c>
      <c r="G85" s="74">
        <v>19499.9175</v>
      </c>
      <c r="H85" s="74">
        <v>14741.73</v>
      </c>
      <c r="I85" s="201">
        <v>173025</v>
      </c>
      <c r="J85" s="171">
        <v>0</v>
      </c>
      <c r="K85" s="73">
        <v>96033.279999999999</v>
      </c>
      <c r="L85" s="73"/>
      <c r="M85" s="73"/>
      <c r="N85" s="73"/>
      <c r="O85" s="73"/>
      <c r="P85" s="73"/>
      <c r="Q85" s="73"/>
      <c r="R85" s="53"/>
      <c r="S85" s="53"/>
      <c r="T85" s="53"/>
      <c r="U85" s="91">
        <v>0</v>
      </c>
      <c r="V85" s="73"/>
      <c r="W85" s="73"/>
      <c r="X85" s="73"/>
      <c r="Y85" s="73"/>
      <c r="Z85" s="98">
        <v>0</v>
      </c>
      <c r="AA85" s="73"/>
      <c r="AB85" s="73"/>
      <c r="AC85" s="73"/>
      <c r="AD85" s="73"/>
      <c r="AE85" s="94">
        <v>0</v>
      </c>
      <c r="AF85" s="73"/>
      <c r="AG85" s="73"/>
      <c r="AH85" s="73"/>
      <c r="AI85" s="75">
        <v>269058.28000000003</v>
      </c>
      <c r="AJ85" s="22"/>
    </row>
    <row r="86" spans="1:36" ht="15.75">
      <c r="A86" s="7" t="s">
        <v>94</v>
      </c>
      <c r="B86" s="8" t="s">
        <v>269</v>
      </c>
      <c r="C86" s="32" t="s">
        <v>183</v>
      </c>
      <c r="D86" s="74">
        <v>17125.940600000002</v>
      </c>
      <c r="E86" s="74">
        <v>9378.2942000000003</v>
      </c>
      <c r="F86" s="74">
        <v>6692.2779</v>
      </c>
      <c r="G86" s="74">
        <v>4664.3148999999994</v>
      </c>
      <c r="H86" s="74">
        <v>3526.1723999999999</v>
      </c>
      <c r="I86" s="201">
        <v>41387</v>
      </c>
      <c r="J86" s="171">
        <v>0</v>
      </c>
      <c r="K86" s="73">
        <v>14400</v>
      </c>
      <c r="L86" s="73"/>
      <c r="M86" s="73"/>
      <c r="N86" s="73"/>
      <c r="O86" s="73"/>
      <c r="P86" s="73"/>
      <c r="Q86" s="73"/>
      <c r="R86" s="53"/>
      <c r="S86" s="53"/>
      <c r="T86" s="53"/>
      <c r="U86" s="91">
        <v>0</v>
      </c>
      <c r="V86" s="73"/>
      <c r="W86" s="73"/>
      <c r="X86" s="73"/>
      <c r="Y86" s="73"/>
      <c r="Z86" s="98">
        <v>0</v>
      </c>
      <c r="AA86" s="73"/>
      <c r="AB86" s="73"/>
      <c r="AC86" s="73"/>
      <c r="AD86" s="73"/>
      <c r="AE86" s="94">
        <v>0</v>
      </c>
      <c r="AF86" s="73"/>
      <c r="AG86" s="73"/>
      <c r="AH86" s="73"/>
      <c r="AI86" s="75">
        <v>55787</v>
      </c>
      <c r="AJ86" s="22"/>
    </row>
    <row r="87" spans="1:36" ht="15.75">
      <c r="A87" s="7" t="s">
        <v>95</v>
      </c>
      <c r="B87" s="8" t="s">
        <v>270</v>
      </c>
      <c r="C87" s="28" t="s">
        <v>187</v>
      </c>
      <c r="D87" s="74">
        <v>41740.006000000001</v>
      </c>
      <c r="E87" s="74">
        <v>22857.142</v>
      </c>
      <c r="F87" s="74">
        <v>16310.679000000002</v>
      </c>
      <c r="G87" s="74">
        <v>11368.048999999999</v>
      </c>
      <c r="H87" s="74">
        <v>8594.1239999999998</v>
      </c>
      <c r="I87" s="201">
        <v>100870</v>
      </c>
      <c r="J87" s="171">
        <v>0</v>
      </c>
      <c r="K87" s="73">
        <v>31994.71</v>
      </c>
      <c r="L87" s="73"/>
      <c r="M87" s="73"/>
      <c r="N87" s="73"/>
      <c r="O87" s="73"/>
      <c r="P87" s="73"/>
      <c r="Q87" s="73"/>
      <c r="R87" s="53"/>
      <c r="S87" s="53"/>
      <c r="T87" s="53"/>
      <c r="U87" s="91">
        <v>0</v>
      </c>
      <c r="V87" s="73"/>
      <c r="W87" s="73"/>
      <c r="X87" s="73"/>
      <c r="Y87" s="73"/>
      <c r="Z87" s="98">
        <v>0</v>
      </c>
      <c r="AA87" s="73"/>
      <c r="AB87" s="73"/>
      <c r="AC87" s="73"/>
      <c r="AD87" s="73"/>
      <c r="AE87" s="94">
        <v>0</v>
      </c>
      <c r="AF87" s="73"/>
      <c r="AG87" s="73"/>
      <c r="AH87" s="73"/>
      <c r="AI87" s="75">
        <v>132864.71</v>
      </c>
      <c r="AJ87" s="22"/>
    </row>
    <row r="88" spans="1:36" ht="15.75">
      <c r="A88" s="7" t="s">
        <v>96</v>
      </c>
      <c r="B88" s="8" t="s">
        <v>271</v>
      </c>
      <c r="C88" s="34" t="s">
        <v>216</v>
      </c>
      <c r="D88" s="74">
        <v>51034.781600000002</v>
      </c>
      <c r="E88" s="74">
        <v>27947.031200000001</v>
      </c>
      <c r="F88" s="74">
        <v>19942.7844</v>
      </c>
      <c r="G88" s="74">
        <v>13899.516399999999</v>
      </c>
      <c r="H88" s="74">
        <v>10507.886399999999</v>
      </c>
      <c r="I88" s="201">
        <v>123332</v>
      </c>
      <c r="J88" s="171">
        <v>0</v>
      </c>
      <c r="K88" s="73">
        <v>94061.32</v>
      </c>
      <c r="L88" s="73"/>
      <c r="M88" s="73"/>
      <c r="N88" s="73"/>
      <c r="O88" s="73"/>
      <c r="P88" s="73"/>
      <c r="Q88" s="73"/>
      <c r="R88" s="53"/>
      <c r="S88" s="53"/>
      <c r="T88" s="53"/>
      <c r="U88" s="91">
        <v>0</v>
      </c>
      <c r="V88" s="73"/>
      <c r="W88" s="73"/>
      <c r="X88" s="73"/>
      <c r="Y88" s="73"/>
      <c r="Z88" s="98">
        <v>0</v>
      </c>
      <c r="AA88" s="73"/>
      <c r="AB88" s="73"/>
      <c r="AC88" s="73"/>
      <c r="AD88" s="73"/>
      <c r="AE88" s="94">
        <v>0</v>
      </c>
      <c r="AF88" s="73"/>
      <c r="AG88" s="73"/>
      <c r="AH88" s="73"/>
      <c r="AI88" s="75">
        <v>217393.32</v>
      </c>
      <c r="AJ88" s="22"/>
    </row>
    <row r="89" spans="1:36" ht="15.75">
      <c r="A89" s="7" t="s">
        <v>97</v>
      </c>
      <c r="B89" s="8" t="s">
        <v>272</v>
      </c>
      <c r="C89" s="28" t="s">
        <v>187</v>
      </c>
      <c r="D89" s="74">
        <v>20477.720600000001</v>
      </c>
      <c r="E89" s="74">
        <v>11213.754199999999</v>
      </c>
      <c r="F89" s="74">
        <v>8002.0479000000005</v>
      </c>
      <c r="G89" s="74">
        <v>5577.1848999999993</v>
      </c>
      <c r="H89" s="74">
        <v>4216.2924000000003</v>
      </c>
      <c r="I89" s="201">
        <v>49487</v>
      </c>
      <c r="J89" s="171">
        <v>0</v>
      </c>
      <c r="K89" s="73">
        <v>21019.84</v>
      </c>
      <c r="L89" s="73"/>
      <c r="M89" s="73"/>
      <c r="N89" s="73"/>
      <c r="O89" s="73"/>
      <c r="P89" s="73"/>
      <c r="Q89" s="73"/>
      <c r="R89" s="53"/>
      <c r="S89" s="53"/>
      <c r="T89" s="53"/>
      <c r="U89" s="91">
        <v>0</v>
      </c>
      <c r="V89" s="73"/>
      <c r="W89" s="73"/>
      <c r="X89" s="73"/>
      <c r="Y89" s="73"/>
      <c r="Z89" s="98">
        <v>0</v>
      </c>
      <c r="AA89" s="73"/>
      <c r="AB89" s="73"/>
      <c r="AC89" s="73"/>
      <c r="AD89" s="73"/>
      <c r="AE89" s="94">
        <v>0</v>
      </c>
      <c r="AF89" s="73"/>
      <c r="AG89" s="73"/>
      <c r="AH89" s="73"/>
      <c r="AI89" s="75">
        <v>70506.84</v>
      </c>
      <c r="AJ89" s="22"/>
    </row>
    <row r="90" spans="1:36" ht="15.75">
      <c r="A90" s="7" t="s">
        <v>98</v>
      </c>
      <c r="B90" s="8" t="s">
        <v>273</v>
      </c>
      <c r="C90" s="28" t="s">
        <v>187</v>
      </c>
      <c r="D90" s="74">
        <v>33450.350599999998</v>
      </c>
      <c r="E90" s="74">
        <v>18317.664199999999</v>
      </c>
      <c r="F90" s="74">
        <v>13071.342900000001</v>
      </c>
      <c r="G90" s="74">
        <v>9110.3298999999988</v>
      </c>
      <c r="H90" s="74">
        <v>6887.3123999999998</v>
      </c>
      <c r="I90" s="201">
        <v>80837</v>
      </c>
      <c r="J90" s="171">
        <v>0</v>
      </c>
      <c r="K90" s="73">
        <v>51240.66</v>
      </c>
      <c r="L90" s="73"/>
      <c r="M90" s="73"/>
      <c r="N90" s="73"/>
      <c r="O90" s="73"/>
      <c r="P90" s="73"/>
      <c r="Q90" s="73"/>
      <c r="R90" s="53"/>
      <c r="S90" s="53"/>
      <c r="T90" s="53"/>
      <c r="U90" s="91">
        <v>0</v>
      </c>
      <c r="V90" s="73"/>
      <c r="W90" s="73"/>
      <c r="X90" s="73"/>
      <c r="Y90" s="73"/>
      <c r="Z90" s="98">
        <v>0</v>
      </c>
      <c r="AA90" s="73"/>
      <c r="AB90" s="73"/>
      <c r="AC90" s="73"/>
      <c r="AD90" s="175">
        <v>48000</v>
      </c>
      <c r="AE90" s="94">
        <v>48000</v>
      </c>
      <c r="AF90" s="73"/>
      <c r="AG90" s="73"/>
      <c r="AH90" s="73"/>
      <c r="AI90" s="75">
        <v>180077.66</v>
      </c>
      <c r="AJ90" s="22"/>
    </row>
    <row r="91" spans="1:36" ht="15.75">
      <c r="A91" s="7" t="s">
        <v>99</v>
      </c>
      <c r="B91" s="8" t="s">
        <v>274</v>
      </c>
      <c r="C91" s="29" t="s">
        <v>201</v>
      </c>
      <c r="D91" s="74">
        <v>23954.882000000001</v>
      </c>
      <c r="E91" s="74">
        <v>13117.874</v>
      </c>
      <c r="F91" s="74">
        <v>9360.8130000000001</v>
      </c>
      <c r="G91" s="74">
        <v>6524.2029999999995</v>
      </c>
      <c r="H91" s="74">
        <v>4932.2280000000001</v>
      </c>
      <c r="I91" s="201">
        <v>57890.000000000007</v>
      </c>
      <c r="J91" s="171">
        <v>0</v>
      </c>
      <c r="K91" s="73">
        <v>44392.5</v>
      </c>
      <c r="L91" s="73"/>
      <c r="M91" s="73"/>
      <c r="N91" s="73"/>
      <c r="O91" s="73"/>
      <c r="P91" s="73"/>
      <c r="Q91" s="73">
        <v>7200</v>
      </c>
      <c r="R91" s="53"/>
      <c r="S91" s="53"/>
      <c r="T91" s="53"/>
      <c r="U91" s="91">
        <v>0</v>
      </c>
      <c r="V91" s="73"/>
      <c r="W91" s="73"/>
      <c r="X91" s="73"/>
      <c r="Y91" s="73"/>
      <c r="Z91" s="98">
        <v>0</v>
      </c>
      <c r="AA91" s="73"/>
      <c r="AB91" s="73"/>
      <c r="AC91" s="73"/>
      <c r="AD91" s="73"/>
      <c r="AE91" s="94">
        <v>0</v>
      </c>
      <c r="AF91" s="73"/>
      <c r="AG91" s="73"/>
      <c r="AH91" s="73"/>
      <c r="AI91" s="75">
        <v>109482.5</v>
      </c>
      <c r="AJ91" s="22"/>
    </row>
    <row r="92" spans="1:36" ht="15.75">
      <c r="A92" s="7" t="s">
        <v>100</v>
      </c>
      <c r="B92" s="8" t="s">
        <v>275</v>
      </c>
      <c r="C92" s="26" t="s">
        <v>181</v>
      </c>
      <c r="D92" s="74">
        <v>31339.970600000001</v>
      </c>
      <c r="E92" s="74">
        <v>17162.004199999999</v>
      </c>
      <c r="F92" s="74">
        <v>12246.672900000001</v>
      </c>
      <c r="G92" s="74">
        <v>8535.5599000000002</v>
      </c>
      <c r="H92" s="74">
        <v>6452.7924000000003</v>
      </c>
      <c r="I92" s="201">
        <v>75737</v>
      </c>
      <c r="J92" s="171">
        <v>0</v>
      </c>
      <c r="K92" s="73">
        <v>24146.89</v>
      </c>
      <c r="L92" s="73"/>
      <c r="M92" s="73"/>
      <c r="N92" s="73"/>
      <c r="O92" s="73"/>
      <c r="P92" s="73"/>
      <c r="Q92" s="73"/>
      <c r="R92" s="54"/>
      <c r="S92" s="54"/>
      <c r="T92" s="54"/>
      <c r="U92" s="91">
        <v>0</v>
      </c>
      <c r="V92" s="73"/>
      <c r="W92" s="73"/>
      <c r="X92" s="73"/>
      <c r="Y92" s="73"/>
      <c r="Z92" s="98">
        <v>0</v>
      </c>
      <c r="AA92" s="73"/>
      <c r="AB92" s="73"/>
      <c r="AC92" s="73"/>
      <c r="AD92" s="73"/>
      <c r="AE92" s="94">
        <v>0</v>
      </c>
      <c r="AF92" s="73"/>
      <c r="AG92" s="73"/>
      <c r="AH92" s="73"/>
      <c r="AI92" s="75">
        <v>99883.89</v>
      </c>
      <c r="AJ92" s="22"/>
    </row>
    <row r="93" spans="1:36" ht="15.75">
      <c r="A93" s="7" t="s">
        <v>101</v>
      </c>
      <c r="B93" s="8" t="s">
        <v>276</v>
      </c>
      <c r="C93" s="33" t="s">
        <v>190</v>
      </c>
      <c r="D93" s="74">
        <v>0</v>
      </c>
      <c r="E93" s="74">
        <v>0</v>
      </c>
      <c r="F93" s="74">
        <v>0</v>
      </c>
      <c r="G93" s="74">
        <v>0</v>
      </c>
      <c r="H93" s="74">
        <v>0</v>
      </c>
      <c r="I93" s="201">
        <v>0</v>
      </c>
      <c r="J93" s="171">
        <v>31855</v>
      </c>
      <c r="K93" s="73"/>
      <c r="L93" s="73"/>
      <c r="M93" s="73"/>
      <c r="N93" s="73"/>
      <c r="O93" s="73"/>
      <c r="P93" s="73"/>
      <c r="Q93" s="73"/>
      <c r="R93" s="53"/>
      <c r="S93" s="53"/>
      <c r="T93" s="53"/>
      <c r="U93" s="91">
        <v>0</v>
      </c>
      <c r="V93" s="73"/>
      <c r="W93" s="73"/>
      <c r="X93" s="73"/>
      <c r="Y93" s="73"/>
      <c r="Z93" s="98">
        <v>0</v>
      </c>
      <c r="AA93" s="73"/>
      <c r="AB93" s="73"/>
      <c r="AC93" s="73"/>
      <c r="AD93" s="73"/>
      <c r="AE93" s="94">
        <v>0</v>
      </c>
      <c r="AF93" s="73"/>
      <c r="AG93" s="73"/>
      <c r="AH93" s="73"/>
      <c r="AI93" s="75">
        <v>0</v>
      </c>
      <c r="AJ93" s="22"/>
    </row>
    <row r="94" spans="1:36" s="23" customFormat="1" ht="15.75">
      <c r="A94" s="7" t="s">
        <v>102</v>
      </c>
      <c r="B94" s="8" t="s">
        <v>277</v>
      </c>
      <c r="C94" s="28" t="s">
        <v>187</v>
      </c>
      <c r="D94" s="74">
        <v>15586.604600000001</v>
      </c>
      <c r="E94" s="74">
        <v>8535.3421999999991</v>
      </c>
      <c r="F94" s="74">
        <v>6090.7539000000006</v>
      </c>
      <c r="G94" s="74">
        <v>4245.0708999999997</v>
      </c>
      <c r="H94" s="74">
        <v>3209.2284</v>
      </c>
      <c r="I94" s="201">
        <v>37667</v>
      </c>
      <c r="J94" s="171">
        <v>0</v>
      </c>
      <c r="K94" s="73">
        <v>27390.68</v>
      </c>
      <c r="L94" s="73"/>
      <c r="M94" s="73"/>
      <c r="N94" s="73"/>
      <c r="O94" s="73"/>
      <c r="P94" s="73"/>
      <c r="Q94" s="73"/>
      <c r="R94" s="53"/>
      <c r="S94" s="53"/>
      <c r="T94" s="53"/>
      <c r="U94" s="91">
        <v>0</v>
      </c>
      <c r="V94" s="73"/>
      <c r="W94" s="73"/>
      <c r="X94" s="73"/>
      <c r="Y94" s="73"/>
      <c r="Z94" s="98">
        <v>0</v>
      </c>
      <c r="AA94" s="73"/>
      <c r="AB94" s="73"/>
      <c r="AC94" s="73"/>
      <c r="AD94" s="73"/>
      <c r="AE94" s="94">
        <v>0</v>
      </c>
      <c r="AF94" s="73"/>
      <c r="AG94" s="73"/>
      <c r="AH94" s="73"/>
      <c r="AI94" s="75">
        <v>65057.68</v>
      </c>
      <c r="AJ94" s="22"/>
    </row>
    <row r="95" spans="1:36" ht="15.75">
      <c r="A95" s="7" t="s">
        <v>103</v>
      </c>
      <c r="B95" s="8" t="s">
        <v>278</v>
      </c>
      <c r="C95" s="28" t="s">
        <v>187</v>
      </c>
      <c r="D95" s="74">
        <v>8540.8320000000003</v>
      </c>
      <c r="E95" s="74">
        <v>4677.0240000000003</v>
      </c>
      <c r="F95" s="74">
        <v>3337.4880000000003</v>
      </c>
      <c r="G95" s="74">
        <v>2326.1279999999997</v>
      </c>
      <c r="H95" s="74">
        <v>1758.528</v>
      </c>
      <c r="I95" s="201">
        <v>20640</v>
      </c>
      <c r="J95" s="171">
        <v>0</v>
      </c>
      <c r="K95" s="73">
        <v>14580</v>
      </c>
      <c r="L95" s="73"/>
      <c r="M95" s="73"/>
      <c r="N95" s="73"/>
      <c r="O95" s="73"/>
      <c r="P95" s="73"/>
      <c r="Q95" s="73"/>
      <c r="R95" s="53"/>
      <c r="S95" s="53"/>
      <c r="T95" s="53"/>
      <c r="U95" s="91">
        <v>0</v>
      </c>
      <c r="V95" s="73"/>
      <c r="W95" s="73"/>
      <c r="X95" s="73"/>
      <c r="Y95" s="73"/>
      <c r="Z95" s="98">
        <v>0</v>
      </c>
      <c r="AA95" s="73"/>
      <c r="AB95" s="73"/>
      <c r="AC95" s="73"/>
      <c r="AD95" s="73"/>
      <c r="AE95" s="94">
        <v>0</v>
      </c>
      <c r="AF95" s="73"/>
      <c r="AG95" s="73"/>
      <c r="AH95" s="73"/>
      <c r="AI95" s="75">
        <v>35220</v>
      </c>
      <c r="AJ95" s="22"/>
    </row>
    <row r="96" spans="1:36" ht="15.75">
      <c r="A96" s="7" t="s">
        <v>104</v>
      </c>
      <c r="B96" s="8" t="s">
        <v>279</v>
      </c>
      <c r="C96" s="28" t="s">
        <v>187</v>
      </c>
      <c r="D96" s="74">
        <v>21939.675999999999</v>
      </c>
      <c r="E96" s="74">
        <v>12014.332</v>
      </c>
      <c r="F96" s="74">
        <v>8573.3340000000007</v>
      </c>
      <c r="G96" s="74">
        <v>5975.3539999999994</v>
      </c>
      <c r="H96" s="74">
        <v>4517.3040000000001</v>
      </c>
      <c r="I96" s="201">
        <v>53020</v>
      </c>
      <c r="J96" s="171">
        <v>0</v>
      </c>
      <c r="K96" s="73">
        <v>36249.760000000002</v>
      </c>
      <c r="L96" s="73"/>
      <c r="M96" s="73"/>
      <c r="N96" s="73"/>
      <c r="O96" s="73"/>
      <c r="P96" s="73"/>
      <c r="Q96" s="73"/>
      <c r="R96" s="53"/>
      <c r="S96" s="53"/>
      <c r="T96" s="53"/>
      <c r="U96" s="91">
        <v>0</v>
      </c>
      <c r="V96" s="73"/>
      <c r="W96" s="73"/>
      <c r="X96" s="73"/>
      <c r="Y96" s="73"/>
      <c r="Z96" s="98">
        <v>0</v>
      </c>
      <c r="AA96" s="73"/>
      <c r="AB96" s="73"/>
      <c r="AC96" s="73"/>
      <c r="AD96" s="73"/>
      <c r="AE96" s="94">
        <v>0</v>
      </c>
      <c r="AF96" s="73"/>
      <c r="AG96" s="73"/>
      <c r="AH96" s="73"/>
      <c r="AI96" s="75">
        <v>89269.760000000009</v>
      </c>
      <c r="AJ96" s="22"/>
    </row>
    <row r="97" spans="1:35">
      <c r="A97" s="7" t="s">
        <v>105</v>
      </c>
      <c r="B97" s="8" t="s">
        <v>280</v>
      </c>
      <c r="C97" s="27" t="s">
        <v>185</v>
      </c>
      <c r="D97" s="74">
        <v>8816.009</v>
      </c>
      <c r="E97" s="74">
        <v>4827.7129999999997</v>
      </c>
      <c r="F97" s="74">
        <v>3445.0185000000001</v>
      </c>
      <c r="G97" s="74">
        <v>2401.0735</v>
      </c>
      <c r="H97" s="74">
        <v>1815.1859999999999</v>
      </c>
      <c r="I97" s="201">
        <v>21305</v>
      </c>
      <c r="J97" s="171">
        <v>0</v>
      </c>
      <c r="K97" s="73">
        <v>14536.32</v>
      </c>
      <c r="L97" s="73"/>
      <c r="M97" s="73"/>
      <c r="N97" s="73"/>
      <c r="O97" s="73"/>
      <c r="P97" s="73"/>
      <c r="Q97" s="73"/>
      <c r="R97" s="53"/>
      <c r="S97" s="53"/>
      <c r="T97" s="53"/>
      <c r="U97" s="91">
        <v>0</v>
      </c>
      <c r="V97" s="73"/>
      <c r="W97" s="73"/>
      <c r="X97" s="73"/>
      <c r="Y97" s="73"/>
      <c r="Z97" s="98">
        <v>0</v>
      </c>
      <c r="AA97" s="73"/>
      <c r="AB97" s="73"/>
      <c r="AC97" s="73"/>
      <c r="AD97" s="73"/>
      <c r="AE97" s="94">
        <v>0</v>
      </c>
      <c r="AF97" s="73"/>
      <c r="AG97" s="73"/>
      <c r="AH97" s="73"/>
      <c r="AI97" s="75">
        <v>35841.32</v>
      </c>
    </row>
    <row r="98" spans="1:35">
      <c r="A98" s="7" t="s">
        <v>106</v>
      </c>
      <c r="B98" s="8" t="s">
        <v>281</v>
      </c>
      <c r="C98" s="27" t="s">
        <v>185</v>
      </c>
      <c r="D98" s="74">
        <v>32631.854200000002</v>
      </c>
      <c r="E98" s="74">
        <v>17869.449400000001</v>
      </c>
      <c r="F98" s="74">
        <v>12751.500300000002</v>
      </c>
      <c r="G98" s="74">
        <v>8887.4092999999993</v>
      </c>
      <c r="H98" s="74">
        <v>6718.7867999999999</v>
      </c>
      <c r="I98" s="201">
        <v>78859</v>
      </c>
      <c r="J98" s="171">
        <v>0</v>
      </c>
      <c r="K98" s="73">
        <v>38820</v>
      </c>
      <c r="L98" s="73"/>
      <c r="M98" s="73"/>
      <c r="N98" s="73"/>
      <c r="O98" s="73"/>
      <c r="P98" s="73"/>
      <c r="Q98" s="73"/>
      <c r="R98" s="53"/>
      <c r="S98" s="53"/>
      <c r="T98" s="53"/>
      <c r="U98" s="91">
        <v>0</v>
      </c>
      <c r="V98" s="73"/>
      <c r="W98" s="73"/>
      <c r="X98" s="73"/>
      <c r="Y98" s="73"/>
      <c r="Z98" s="98">
        <v>0</v>
      </c>
      <c r="AA98" s="73"/>
      <c r="AB98" s="73"/>
      <c r="AC98" s="73"/>
      <c r="AD98" s="73"/>
      <c r="AE98" s="94">
        <v>0</v>
      </c>
      <c r="AF98" s="73"/>
      <c r="AG98" s="73"/>
      <c r="AH98" s="73"/>
      <c r="AI98" s="75">
        <v>117679</v>
      </c>
    </row>
    <row r="99" spans="1:35">
      <c r="A99" s="7" t="s">
        <v>107</v>
      </c>
      <c r="B99" s="8" t="s">
        <v>282</v>
      </c>
      <c r="C99" s="26" t="s">
        <v>181</v>
      </c>
      <c r="D99" s="74">
        <v>31423.144400000001</v>
      </c>
      <c r="E99" s="74">
        <v>17207.550800000001</v>
      </c>
      <c r="F99" s="74">
        <v>12279.1746</v>
      </c>
      <c r="G99" s="74">
        <v>8558.2125999999989</v>
      </c>
      <c r="H99" s="74">
        <v>6469.9175999999998</v>
      </c>
      <c r="I99" s="201">
        <v>75938</v>
      </c>
      <c r="J99" s="171">
        <v>0</v>
      </c>
      <c r="K99" s="73">
        <v>41010.99</v>
      </c>
      <c r="L99" s="73"/>
      <c r="M99" s="73"/>
      <c r="N99" s="73"/>
      <c r="O99" s="73"/>
      <c r="P99" s="73"/>
      <c r="Q99" s="73"/>
      <c r="R99" s="53"/>
      <c r="S99" s="53"/>
      <c r="T99" s="53"/>
      <c r="U99" s="91">
        <v>0</v>
      </c>
      <c r="V99" s="73"/>
      <c r="W99" s="73"/>
      <c r="X99" s="73"/>
      <c r="Y99" s="73"/>
      <c r="Z99" s="98">
        <v>0</v>
      </c>
      <c r="AA99" s="73"/>
      <c r="AB99" s="73"/>
      <c r="AC99" s="73"/>
      <c r="AD99" s="73"/>
      <c r="AE99" s="94">
        <v>0</v>
      </c>
      <c r="AF99" s="73"/>
      <c r="AG99" s="73"/>
      <c r="AH99" s="73"/>
      <c r="AI99" s="75">
        <v>116948.98999999999</v>
      </c>
    </row>
    <row r="100" spans="1:35">
      <c r="A100" s="7" t="s">
        <v>108</v>
      </c>
      <c r="B100" s="8" t="s">
        <v>283</v>
      </c>
      <c r="C100" s="33" t="s">
        <v>190</v>
      </c>
      <c r="D100" s="74">
        <v>160025.56359999999</v>
      </c>
      <c r="E100" s="74">
        <v>87631.205199999997</v>
      </c>
      <c r="F100" s="74">
        <v>62532.947400000005</v>
      </c>
      <c r="G100" s="74">
        <v>43583.5694</v>
      </c>
      <c r="H100" s="74">
        <v>32948.714399999997</v>
      </c>
      <c r="I100" s="201">
        <v>386722</v>
      </c>
      <c r="J100" s="171">
        <v>0</v>
      </c>
      <c r="K100" s="73">
        <v>1010074.37</v>
      </c>
      <c r="L100" s="73"/>
      <c r="M100" s="73"/>
      <c r="N100" s="73"/>
      <c r="O100" s="73"/>
      <c r="P100" s="73"/>
      <c r="Q100" s="73"/>
      <c r="R100" s="53"/>
      <c r="S100" s="53"/>
      <c r="T100" s="173">
        <v>355000</v>
      </c>
      <c r="U100" s="91">
        <v>355000</v>
      </c>
      <c r="V100" s="73"/>
      <c r="W100" s="73"/>
      <c r="X100" s="73"/>
      <c r="Y100" s="73"/>
      <c r="Z100" s="98">
        <v>0</v>
      </c>
      <c r="AA100" s="73"/>
      <c r="AB100" s="73"/>
      <c r="AC100" s="73"/>
      <c r="AD100" s="73"/>
      <c r="AE100" s="94">
        <v>0</v>
      </c>
      <c r="AF100" s="73"/>
      <c r="AG100" s="73"/>
      <c r="AH100" s="73"/>
      <c r="AI100" s="75">
        <v>1751796.37</v>
      </c>
    </row>
    <row r="101" spans="1:35">
      <c r="A101" s="7" t="s">
        <v>109</v>
      </c>
      <c r="B101" s="8" t="s">
        <v>284</v>
      </c>
      <c r="C101" s="33" t="s">
        <v>190</v>
      </c>
      <c r="D101" s="74">
        <v>7345.3638000000001</v>
      </c>
      <c r="E101" s="74">
        <v>4022.3766000000001</v>
      </c>
      <c r="F101" s="74">
        <v>2870.3367000000003</v>
      </c>
      <c r="G101" s="74">
        <v>2000.5376999999999</v>
      </c>
      <c r="H101" s="74">
        <v>1512.3851999999999</v>
      </c>
      <c r="I101" s="201">
        <v>17751</v>
      </c>
      <c r="J101" s="171">
        <v>0</v>
      </c>
      <c r="K101" s="73">
        <v>9699.5400000000009</v>
      </c>
      <c r="L101" s="73"/>
      <c r="M101" s="73"/>
      <c r="N101" s="73"/>
      <c r="O101" s="73"/>
      <c r="P101" s="73"/>
      <c r="Q101" s="73"/>
      <c r="R101" s="53"/>
      <c r="S101" s="53"/>
      <c r="T101" s="53"/>
      <c r="U101" s="91">
        <v>0</v>
      </c>
      <c r="V101" s="73"/>
      <c r="W101" s="73"/>
      <c r="X101" s="73"/>
      <c r="Y101" s="73"/>
      <c r="Z101" s="98">
        <v>0</v>
      </c>
      <c r="AA101" s="73"/>
      <c r="AB101" s="73"/>
      <c r="AC101" s="73"/>
      <c r="AD101" s="73"/>
      <c r="AE101" s="94">
        <v>0</v>
      </c>
      <c r="AF101" s="73"/>
      <c r="AG101" s="73"/>
      <c r="AH101" s="73"/>
      <c r="AI101" s="75">
        <v>27450.54</v>
      </c>
    </row>
    <row r="102" spans="1:35">
      <c r="A102" s="7" t="s">
        <v>110</v>
      </c>
      <c r="B102" s="8" t="s">
        <v>285</v>
      </c>
      <c r="C102" s="32" t="s">
        <v>183</v>
      </c>
      <c r="D102" s="74">
        <v>17627.466199999999</v>
      </c>
      <c r="E102" s="74">
        <v>9652.9333999999999</v>
      </c>
      <c r="F102" s="74">
        <v>6888.2583000000004</v>
      </c>
      <c r="G102" s="74">
        <v>4800.9072999999999</v>
      </c>
      <c r="H102" s="74">
        <v>3629.4348</v>
      </c>
      <c r="I102" s="201">
        <v>42599</v>
      </c>
      <c r="J102" s="171">
        <v>0</v>
      </c>
      <c r="K102" s="73">
        <v>16179</v>
      </c>
      <c r="L102" s="73"/>
      <c r="M102" s="73"/>
      <c r="N102" s="73"/>
      <c r="O102" s="73"/>
      <c r="P102" s="73"/>
      <c r="Q102" s="73"/>
      <c r="R102" s="53"/>
      <c r="S102" s="53"/>
      <c r="T102" s="53"/>
      <c r="U102" s="91">
        <v>0</v>
      </c>
      <c r="V102" s="73"/>
      <c r="W102" s="73"/>
      <c r="X102" s="73"/>
      <c r="Y102" s="73"/>
      <c r="Z102" s="98">
        <v>0</v>
      </c>
      <c r="AA102" s="73"/>
      <c r="AB102" s="73"/>
      <c r="AC102" s="73"/>
      <c r="AD102" s="73"/>
      <c r="AE102" s="94">
        <v>0</v>
      </c>
      <c r="AF102" s="73"/>
      <c r="AG102" s="73"/>
      <c r="AH102" s="73"/>
      <c r="AI102" s="75">
        <v>58778</v>
      </c>
    </row>
    <row r="103" spans="1:35">
      <c r="A103" s="7" t="s">
        <v>111</v>
      </c>
      <c r="B103" s="8" t="s">
        <v>286</v>
      </c>
      <c r="C103" s="28" t="s">
        <v>187</v>
      </c>
      <c r="D103" s="74">
        <v>123443.57460000001</v>
      </c>
      <c r="E103" s="74">
        <v>67598.632199999993</v>
      </c>
      <c r="F103" s="74">
        <v>48237.858900000007</v>
      </c>
      <c r="G103" s="74">
        <v>33620.325899999996</v>
      </c>
      <c r="H103" s="74">
        <v>25416.608400000001</v>
      </c>
      <c r="I103" s="201">
        <v>298317</v>
      </c>
      <c r="J103" s="171">
        <v>0</v>
      </c>
      <c r="K103" s="73">
        <v>823561.03</v>
      </c>
      <c r="L103" s="73"/>
      <c r="M103" s="73"/>
      <c r="N103" s="73"/>
      <c r="O103" s="73"/>
      <c r="P103" s="73">
        <v>46008</v>
      </c>
      <c r="Q103" s="73"/>
      <c r="R103" s="53"/>
      <c r="S103" s="53"/>
      <c r="T103" s="53"/>
      <c r="U103" s="91">
        <v>0</v>
      </c>
      <c r="V103" s="73"/>
      <c r="W103" s="73"/>
      <c r="X103" s="73"/>
      <c r="Y103" s="73"/>
      <c r="Z103" s="98">
        <v>0</v>
      </c>
      <c r="AA103" s="73"/>
      <c r="AB103" s="73"/>
      <c r="AC103" s="73"/>
      <c r="AD103" s="73"/>
      <c r="AE103" s="94">
        <v>0</v>
      </c>
      <c r="AF103" s="73"/>
      <c r="AG103" s="73"/>
      <c r="AH103" s="73"/>
      <c r="AI103" s="75">
        <v>1167886.03</v>
      </c>
    </row>
    <row r="104" spans="1:35">
      <c r="A104" s="7" t="s">
        <v>112</v>
      </c>
      <c r="B104" s="8" t="s">
        <v>287</v>
      </c>
      <c r="C104" s="27" t="s">
        <v>185</v>
      </c>
      <c r="D104" s="74">
        <v>5707.1296000000002</v>
      </c>
      <c r="E104" s="74">
        <v>3125.2671999999998</v>
      </c>
      <c r="F104" s="74">
        <v>2230.1664000000001</v>
      </c>
      <c r="G104" s="74">
        <v>1554.3583999999998</v>
      </c>
      <c r="H104" s="74">
        <v>1175.0783999999999</v>
      </c>
      <c r="I104" s="201">
        <v>13792</v>
      </c>
      <c r="J104" s="171">
        <v>0</v>
      </c>
      <c r="K104" s="73">
        <v>7200</v>
      </c>
      <c r="L104" s="73"/>
      <c r="M104" s="73"/>
      <c r="N104" s="73"/>
      <c r="O104" s="73"/>
      <c r="P104" s="73"/>
      <c r="Q104" s="73"/>
      <c r="R104" s="53"/>
      <c r="S104" s="53"/>
      <c r="T104" s="53"/>
      <c r="U104" s="91">
        <v>0</v>
      </c>
      <c r="V104" s="73"/>
      <c r="W104" s="73"/>
      <c r="X104" s="73"/>
      <c r="Y104" s="73"/>
      <c r="Z104" s="98">
        <v>0</v>
      </c>
      <c r="AA104" s="73"/>
      <c r="AB104" s="73"/>
      <c r="AC104" s="73"/>
      <c r="AD104" s="73"/>
      <c r="AE104" s="94">
        <v>0</v>
      </c>
      <c r="AF104" s="73"/>
      <c r="AG104" s="73"/>
      <c r="AH104" s="73"/>
      <c r="AI104" s="75">
        <v>20992</v>
      </c>
    </row>
    <row r="105" spans="1:35">
      <c r="A105" s="7" t="s">
        <v>113</v>
      </c>
      <c r="B105" s="8" t="s">
        <v>288</v>
      </c>
      <c r="C105" s="27" t="s">
        <v>185</v>
      </c>
      <c r="D105" s="74">
        <v>33663.457600000002</v>
      </c>
      <c r="E105" s="74">
        <v>18434.3632</v>
      </c>
      <c r="F105" s="74">
        <v>13154.618400000001</v>
      </c>
      <c r="G105" s="74">
        <v>9168.3703999999998</v>
      </c>
      <c r="H105" s="74">
        <v>6931.1903999999995</v>
      </c>
      <c r="I105" s="201">
        <v>81352</v>
      </c>
      <c r="J105" s="171">
        <v>0</v>
      </c>
      <c r="K105" s="73">
        <v>32371.03</v>
      </c>
      <c r="L105" s="73"/>
      <c r="M105" s="73"/>
      <c r="N105" s="73"/>
      <c r="O105" s="73"/>
      <c r="P105" s="73"/>
      <c r="Q105" s="73"/>
      <c r="R105" s="53"/>
      <c r="S105" s="53"/>
      <c r="T105" s="53"/>
      <c r="U105" s="91">
        <v>0</v>
      </c>
      <c r="V105" s="73"/>
      <c r="W105" s="73"/>
      <c r="X105" s="73"/>
      <c r="Y105" s="73"/>
      <c r="Z105" s="98">
        <v>0</v>
      </c>
      <c r="AA105" s="73"/>
      <c r="AB105" s="73"/>
      <c r="AC105" s="73"/>
      <c r="AD105" s="73"/>
      <c r="AE105" s="94">
        <v>0</v>
      </c>
      <c r="AF105" s="73"/>
      <c r="AG105" s="73"/>
      <c r="AH105" s="73"/>
      <c r="AI105" s="75">
        <v>113723.03</v>
      </c>
    </row>
    <row r="106" spans="1:35">
      <c r="A106" s="7" t="s">
        <v>114</v>
      </c>
      <c r="B106" s="8" t="s">
        <v>289</v>
      </c>
      <c r="C106" s="29" t="s">
        <v>201</v>
      </c>
      <c r="D106" s="74">
        <v>71021.321599999996</v>
      </c>
      <c r="E106" s="74">
        <v>38891.811199999996</v>
      </c>
      <c r="F106" s="74">
        <v>27752.894400000001</v>
      </c>
      <c r="G106" s="74">
        <v>19342.9264</v>
      </c>
      <c r="H106" s="74">
        <v>14623.046399999999</v>
      </c>
      <c r="I106" s="201">
        <v>171631.99999999997</v>
      </c>
      <c r="J106" s="171">
        <v>0</v>
      </c>
      <c r="K106" s="73">
        <v>96728.53</v>
      </c>
      <c r="L106" s="73"/>
      <c r="M106" s="73"/>
      <c r="N106" s="73"/>
      <c r="O106" s="73"/>
      <c r="P106" s="73"/>
      <c r="Q106" s="73"/>
      <c r="R106" s="53"/>
      <c r="S106" s="53"/>
      <c r="T106" s="53"/>
      <c r="U106" s="91">
        <v>0</v>
      </c>
      <c r="V106" s="73"/>
      <c r="W106" s="73"/>
      <c r="X106" s="73"/>
      <c r="Y106" s="73"/>
      <c r="Z106" s="98">
        <v>0</v>
      </c>
      <c r="AA106" s="73"/>
      <c r="AB106" s="73"/>
      <c r="AC106" s="73"/>
      <c r="AD106" s="73"/>
      <c r="AE106" s="94">
        <v>0</v>
      </c>
      <c r="AF106" s="73"/>
      <c r="AG106" s="73"/>
      <c r="AH106" s="73"/>
      <c r="AI106" s="75">
        <v>268360.52999999997</v>
      </c>
    </row>
    <row r="107" spans="1:35">
      <c r="A107" s="7" t="s">
        <v>115</v>
      </c>
      <c r="B107" s="8" t="s">
        <v>290</v>
      </c>
      <c r="C107" s="28" t="s">
        <v>187</v>
      </c>
      <c r="D107" s="74">
        <v>31084.242200000001</v>
      </c>
      <c r="E107" s="74">
        <v>17021.965400000001</v>
      </c>
      <c r="F107" s="74">
        <v>12146.7423</v>
      </c>
      <c r="G107" s="74">
        <v>8465.9112999999998</v>
      </c>
      <c r="H107" s="74">
        <v>6400.1387999999997</v>
      </c>
      <c r="I107" s="201">
        <v>75119</v>
      </c>
      <c r="J107" s="171">
        <v>0</v>
      </c>
      <c r="K107" s="73">
        <v>27848.18</v>
      </c>
      <c r="L107" s="73"/>
      <c r="M107" s="73"/>
      <c r="N107" s="73"/>
      <c r="O107" s="73"/>
      <c r="P107" s="73"/>
      <c r="Q107" s="73"/>
      <c r="R107" s="53"/>
      <c r="S107" s="53"/>
      <c r="T107" s="53"/>
      <c r="U107" s="91">
        <v>0</v>
      </c>
      <c r="V107" s="73"/>
      <c r="W107" s="73"/>
      <c r="X107" s="73"/>
      <c r="Y107" s="73"/>
      <c r="Z107" s="98">
        <v>0</v>
      </c>
      <c r="AA107" s="73"/>
      <c r="AB107" s="73"/>
      <c r="AC107" s="73"/>
      <c r="AD107" s="73"/>
      <c r="AE107" s="94">
        <v>0</v>
      </c>
      <c r="AF107" s="73"/>
      <c r="AG107" s="73"/>
      <c r="AH107" s="73"/>
      <c r="AI107" s="75">
        <v>102967.18</v>
      </c>
    </row>
    <row r="108" spans="1:35">
      <c r="A108" s="7" t="s">
        <v>116</v>
      </c>
      <c r="B108" s="8" t="s">
        <v>291</v>
      </c>
      <c r="C108" s="32" t="s">
        <v>183</v>
      </c>
      <c r="D108" s="74">
        <v>92244.709799999997</v>
      </c>
      <c r="E108" s="74">
        <v>50513.8986</v>
      </c>
      <c r="F108" s="74">
        <v>36046.325700000001</v>
      </c>
      <c r="G108" s="74">
        <v>25123.1967</v>
      </c>
      <c r="H108" s="74">
        <v>18992.869200000001</v>
      </c>
      <c r="I108" s="201">
        <v>222921</v>
      </c>
      <c r="J108" s="171">
        <v>0</v>
      </c>
      <c r="K108" s="73">
        <v>323459.44</v>
      </c>
      <c r="L108" s="73"/>
      <c r="M108" s="73"/>
      <c r="N108" s="73"/>
      <c r="O108" s="73"/>
      <c r="P108" s="73"/>
      <c r="Q108" s="73"/>
      <c r="R108" s="53"/>
      <c r="S108" s="53"/>
      <c r="T108" s="53"/>
      <c r="U108" s="91">
        <v>0</v>
      </c>
      <c r="V108" s="73"/>
      <c r="W108" s="73"/>
      <c r="X108" s="73"/>
      <c r="Y108" s="73"/>
      <c r="Z108" s="98">
        <v>0</v>
      </c>
      <c r="AA108" s="73"/>
      <c r="AB108" s="73"/>
      <c r="AC108" s="73"/>
      <c r="AD108" s="73"/>
      <c r="AE108" s="94">
        <v>0</v>
      </c>
      <c r="AF108" s="73"/>
      <c r="AG108" s="73"/>
      <c r="AH108" s="73"/>
      <c r="AI108" s="75">
        <v>546380.43999999994</v>
      </c>
    </row>
    <row r="109" spans="1:35">
      <c r="A109" s="7" t="s">
        <v>117</v>
      </c>
      <c r="B109" s="8" t="s">
        <v>292</v>
      </c>
      <c r="C109" s="28" t="s">
        <v>187</v>
      </c>
      <c r="D109" s="74">
        <v>50038.764999999999</v>
      </c>
      <c r="E109" s="74">
        <v>27401.605</v>
      </c>
      <c r="F109" s="74">
        <v>19553.572500000002</v>
      </c>
      <c r="G109" s="74">
        <v>13628.247499999999</v>
      </c>
      <c r="H109" s="74">
        <v>10302.81</v>
      </c>
      <c r="I109" s="201">
        <v>120925</v>
      </c>
      <c r="J109" s="171">
        <v>0</v>
      </c>
      <c r="K109" s="73">
        <v>55032.639999999999</v>
      </c>
      <c r="L109" s="73"/>
      <c r="M109" s="73"/>
      <c r="N109" s="73"/>
      <c r="O109" s="73"/>
      <c r="P109" s="73"/>
      <c r="Q109" s="73">
        <v>15600</v>
      </c>
      <c r="R109" s="53"/>
      <c r="S109" s="53"/>
      <c r="T109" s="53"/>
      <c r="U109" s="91">
        <v>0</v>
      </c>
      <c r="V109" s="73"/>
      <c r="W109" s="73"/>
      <c r="X109" s="73"/>
      <c r="Y109" s="73"/>
      <c r="Z109" s="98">
        <v>0</v>
      </c>
      <c r="AA109" s="73"/>
      <c r="AB109" s="175">
        <v>36000</v>
      </c>
      <c r="AC109" s="73"/>
      <c r="AD109" s="175">
        <v>24420</v>
      </c>
      <c r="AE109" s="94">
        <v>60420</v>
      </c>
      <c r="AF109" s="73"/>
      <c r="AG109" s="73"/>
      <c r="AH109" s="73"/>
      <c r="AI109" s="75">
        <v>251977.64</v>
      </c>
    </row>
    <row r="110" spans="1:35">
      <c r="A110" s="7" t="s">
        <v>118</v>
      </c>
      <c r="B110" s="8" t="s">
        <v>293</v>
      </c>
      <c r="C110" s="34" t="s">
        <v>216</v>
      </c>
      <c r="D110" s="74">
        <v>22226.025600000001</v>
      </c>
      <c r="E110" s="74">
        <v>12171.1392</v>
      </c>
      <c r="F110" s="74">
        <v>8685.2304000000004</v>
      </c>
      <c r="G110" s="74">
        <v>6053.3423999999995</v>
      </c>
      <c r="H110" s="74">
        <v>4576.2623999999996</v>
      </c>
      <c r="I110" s="201">
        <v>53712</v>
      </c>
      <c r="J110" s="171">
        <v>0</v>
      </c>
      <c r="K110" s="73">
        <v>29675.37</v>
      </c>
      <c r="L110" s="73"/>
      <c r="M110" s="73"/>
      <c r="N110" s="73"/>
      <c r="O110" s="73"/>
      <c r="P110" s="73"/>
      <c r="Q110" s="73"/>
      <c r="R110" s="53"/>
      <c r="S110" s="53"/>
      <c r="T110" s="53"/>
      <c r="U110" s="91">
        <v>0</v>
      </c>
      <c r="V110" s="73"/>
      <c r="W110" s="73"/>
      <c r="X110" s="73"/>
      <c r="Y110" s="73"/>
      <c r="Z110" s="98">
        <v>0</v>
      </c>
      <c r="AA110" s="73"/>
      <c r="AB110" s="73"/>
      <c r="AC110" s="73"/>
      <c r="AD110" s="73"/>
      <c r="AE110" s="94">
        <v>0</v>
      </c>
      <c r="AF110" s="73"/>
      <c r="AG110" s="73"/>
      <c r="AH110" s="73"/>
      <c r="AI110" s="75">
        <v>83387.37</v>
      </c>
    </row>
    <row r="111" spans="1:35">
      <c r="A111" s="7" t="s">
        <v>119</v>
      </c>
      <c r="B111" s="8" t="s">
        <v>294</v>
      </c>
      <c r="C111" s="27" t="s">
        <v>185</v>
      </c>
      <c r="D111" s="74">
        <v>169189.5784</v>
      </c>
      <c r="E111" s="74">
        <v>92649.488799999992</v>
      </c>
      <c r="F111" s="74">
        <v>66113.955600000001</v>
      </c>
      <c r="G111" s="74">
        <v>46079.423599999995</v>
      </c>
      <c r="H111" s="74">
        <v>34835.553599999999</v>
      </c>
      <c r="I111" s="201">
        <v>408867.99999999994</v>
      </c>
      <c r="J111" s="171">
        <v>0</v>
      </c>
      <c r="K111" s="73">
        <v>637147.02</v>
      </c>
      <c r="L111" s="73"/>
      <c r="M111" s="73"/>
      <c r="N111" s="73"/>
      <c r="O111" s="73"/>
      <c r="P111" s="73"/>
      <c r="Q111" s="73"/>
      <c r="R111" s="53"/>
      <c r="S111" s="53"/>
      <c r="T111" s="53"/>
      <c r="U111" s="91">
        <v>0</v>
      </c>
      <c r="V111" s="73"/>
      <c r="W111" s="73"/>
      <c r="X111" s="73"/>
      <c r="Y111" s="73"/>
      <c r="Z111" s="98">
        <v>0</v>
      </c>
      <c r="AA111" s="73"/>
      <c r="AB111" s="73"/>
      <c r="AC111" s="73"/>
      <c r="AD111" s="73"/>
      <c r="AE111" s="94">
        <v>0</v>
      </c>
      <c r="AF111" s="73"/>
      <c r="AG111" s="73"/>
      <c r="AH111" s="202"/>
      <c r="AI111" s="75">
        <v>1046015.02</v>
      </c>
    </row>
    <row r="112" spans="1:35">
      <c r="A112" s="7" t="s">
        <v>120</v>
      </c>
      <c r="B112" s="8" t="s">
        <v>295</v>
      </c>
      <c r="C112" s="33" t="s">
        <v>190</v>
      </c>
      <c r="D112" s="74">
        <v>19226.803199999998</v>
      </c>
      <c r="E112" s="74">
        <v>10528.742399999999</v>
      </c>
      <c r="F112" s="74">
        <v>7513.2288000000008</v>
      </c>
      <c r="G112" s="74">
        <v>5236.4928</v>
      </c>
      <c r="H112" s="74">
        <v>3958.7327999999998</v>
      </c>
      <c r="I112" s="201">
        <v>46463.999999999993</v>
      </c>
      <c r="J112" s="171">
        <v>0</v>
      </c>
      <c r="K112" s="73">
        <v>31497.86</v>
      </c>
      <c r="L112" s="73"/>
      <c r="M112" s="73"/>
      <c r="N112" s="73"/>
      <c r="O112" s="73"/>
      <c r="P112" s="73"/>
      <c r="Q112" s="73"/>
      <c r="R112" s="53"/>
      <c r="S112" s="53"/>
      <c r="T112" s="53"/>
      <c r="U112" s="91">
        <v>0</v>
      </c>
      <c r="V112" s="73"/>
      <c r="W112" s="73"/>
      <c r="X112" s="73"/>
      <c r="Y112" s="73"/>
      <c r="Z112" s="98">
        <v>0</v>
      </c>
      <c r="AA112" s="73"/>
      <c r="AB112" s="73"/>
      <c r="AC112" s="73"/>
      <c r="AD112" s="73"/>
      <c r="AE112" s="94">
        <v>0</v>
      </c>
      <c r="AF112" s="73"/>
      <c r="AG112" s="73"/>
      <c r="AH112" s="73"/>
      <c r="AI112" s="75">
        <v>77961.859999999986</v>
      </c>
    </row>
    <row r="113" spans="1:35">
      <c r="A113" s="7" t="s">
        <v>121</v>
      </c>
      <c r="B113" s="8" t="s">
        <v>296</v>
      </c>
      <c r="C113" s="26" t="s">
        <v>181</v>
      </c>
      <c r="D113" s="74">
        <v>42428.569199999998</v>
      </c>
      <c r="E113" s="74">
        <v>23234.204399999999</v>
      </c>
      <c r="F113" s="74">
        <v>16579.747800000001</v>
      </c>
      <c r="G113" s="74">
        <v>11555.5818</v>
      </c>
      <c r="H113" s="74">
        <v>8735.8968000000004</v>
      </c>
      <c r="I113" s="201">
        <v>102534</v>
      </c>
      <c r="J113" s="171">
        <v>0</v>
      </c>
      <c r="K113" s="73">
        <v>30210</v>
      </c>
      <c r="L113" s="73"/>
      <c r="M113" s="73"/>
      <c r="N113" s="73"/>
      <c r="O113" s="73"/>
      <c r="P113" s="73"/>
      <c r="Q113" s="73"/>
      <c r="R113" s="53"/>
      <c r="S113" s="53"/>
      <c r="T113" s="53"/>
      <c r="U113" s="91">
        <v>0</v>
      </c>
      <c r="V113" s="73"/>
      <c r="W113" s="73"/>
      <c r="X113" s="73"/>
      <c r="Y113" s="73"/>
      <c r="Z113" s="98">
        <v>0</v>
      </c>
      <c r="AA113" s="73"/>
      <c r="AB113" s="73"/>
      <c r="AC113" s="73"/>
      <c r="AD113" s="175">
        <v>94000</v>
      </c>
      <c r="AE113" s="94">
        <v>94000</v>
      </c>
      <c r="AF113" s="73"/>
      <c r="AG113" s="73"/>
      <c r="AH113" s="73"/>
      <c r="AI113" s="75">
        <v>226744</v>
      </c>
    </row>
    <row r="114" spans="1:35">
      <c r="A114" s="7" t="s">
        <v>122</v>
      </c>
      <c r="B114" s="8" t="s">
        <v>297</v>
      </c>
      <c r="C114" s="26" t="s">
        <v>181</v>
      </c>
      <c r="D114" s="74">
        <v>31564.664000000001</v>
      </c>
      <c r="E114" s="74">
        <v>17285.047999999999</v>
      </c>
      <c r="F114" s="74">
        <v>12334.476000000001</v>
      </c>
      <c r="G114" s="74">
        <v>8596.7559999999994</v>
      </c>
      <c r="H114" s="74">
        <v>6499.0559999999996</v>
      </c>
      <c r="I114" s="201">
        <v>76280</v>
      </c>
      <c r="J114" s="171">
        <v>0</v>
      </c>
      <c r="K114" s="73">
        <v>30934.720000000001</v>
      </c>
      <c r="L114" s="73"/>
      <c r="M114" s="73"/>
      <c r="N114" s="73"/>
      <c r="O114" s="73"/>
      <c r="P114" s="73"/>
      <c r="Q114" s="73"/>
      <c r="R114" s="53"/>
      <c r="S114" s="53"/>
      <c r="T114" s="53"/>
      <c r="U114" s="91">
        <v>0</v>
      </c>
      <c r="V114" s="73"/>
      <c r="W114" s="73"/>
      <c r="X114" s="73"/>
      <c r="Y114" s="73"/>
      <c r="Z114" s="98">
        <v>0</v>
      </c>
      <c r="AA114" s="73"/>
      <c r="AB114" s="73"/>
      <c r="AC114" s="73"/>
      <c r="AD114" s="73"/>
      <c r="AE114" s="94">
        <v>0</v>
      </c>
      <c r="AF114" s="73"/>
      <c r="AG114" s="73"/>
      <c r="AH114" s="73"/>
      <c r="AI114" s="75">
        <v>107214.72</v>
      </c>
    </row>
    <row r="115" spans="1:35">
      <c r="A115" s="7" t="s">
        <v>123</v>
      </c>
      <c r="B115" s="8" t="s">
        <v>298</v>
      </c>
      <c r="C115" s="32" t="s">
        <v>183</v>
      </c>
      <c r="D115" s="74">
        <v>21525.0484</v>
      </c>
      <c r="E115" s="74">
        <v>11787.2788</v>
      </c>
      <c r="F115" s="74">
        <v>8411.3106000000007</v>
      </c>
      <c r="G115" s="74">
        <v>5862.4285999999993</v>
      </c>
      <c r="H115" s="74">
        <v>4431.9336000000003</v>
      </c>
      <c r="I115" s="201">
        <v>52018</v>
      </c>
      <c r="J115" s="171">
        <v>0</v>
      </c>
      <c r="K115" s="73">
        <v>23569.66</v>
      </c>
      <c r="L115" s="73"/>
      <c r="M115" s="73"/>
      <c r="N115" s="73"/>
      <c r="O115" s="73"/>
      <c r="P115" s="73"/>
      <c r="Q115" s="73"/>
      <c r="R115" s="53"/>
      <c r="S115" s="53"/>
      <c r="T115" s="53"/>
      <c r="U115" s="91">
        <v>0</v>
      </c>
      <c r="V115" s="73"/>
      <c r="W115" s="73"/>
      <c r="X115" s="73"/>
      <c r="Y115" s="73"/>
      <c r="Z115" s="98">
        <v>0</v>
      </c>
      <c r="AA115" s="73"/>
      <c r="AB115" s="73"/>
      <c r="AC115" s="73"/>
      <c r="AD115" s="73"/>
      <c r="AE115" s="94">
        <v>0</v>
      </c>
      <c r="AF115" s="73"/>
      <c r="AG115" s="73"/>
      <c r="AH115" s="73"/>
      <c r="AI115" s="75">
        <v>75587.66</v>
      </c>
    </row>
    <row r="116" spans="1:35">
      <c r="A116" s="7" t="s">
        <v>124</v>
      </c>
      <c r="B116" s="8" t="s">
        <v>299</v>
      </c>
      <c r="C116" s="29" t="s">
        <v>201</v>
      </c>
      <c r="D116" s="74">
        <v>197761.64079999999</v>
      </c>
      <c r="E116" s="74">
        <v>108295.7656</v>
      </c>
      <c r="F116" s="74">
        <v>77279.017200000002</v>
      </c>
      <c r="G116" s="74">
        <v>53861.133199999997</v>
      </c>
      <c r="H116" s="74">
        <v>40718.443200000002</v>
      </c>
      <c r="I116" s="201">
        <v>477915.99999999994</v>
      </c>
      <c r="J116" s="171">
        <v>0</v>
      </c>
      <c r="K116" s="73">
        <v>760069.84</v>
      </c>
      <c r="L116" s="73"/>
      <c r="M116" s="73"/>
      <c r="N116" s="73"/>
      <c r="O116" s="73"/>
      <c r="P116" s="73"/>
      <c r="Q116" s="73"/>
      <c r="R116" s="53"/>
      <c r="S116" s="173">
        <v>900236</v>
      </c>
      <c r="T116" s="53"/>
      <c r="U116" s="91">
        <v>900236</v>
      </c>
      <c r="V116" s="73"/>
      <c r="W116" s="73"/>
      <c r="X116" s="73"/>
      <c r="Y116" s="73"/>
      <c r="Z116" s="98">
        <v>0</v>
      </c>
      <c r="AA116" s="175">
        <v>103192</v>
      </c>
      <c r="AB116" s="73"/>
      <c r="AC116" s="73"/>
      <c r="AD116" s="73"/>
      <c r="AE116" s="94">
        <v>103192</v>
      </c>
      <c r="AF116" s="73"/>
      <c r="AG116" s="73"/>
      <c r="AH116" s="73"/>
      <c r="AI116" s="75">
        <v>2241413.84</v>
      </c>
    </row>
    <row r="117" spans="1:35">
      <c r="A117" s="7" t="s">
        <v>125</v>
      </c>
      <c r="B117" s="8" t="s">
        <v>300</v>
      </c>
      <c r="C117" s="33" t="s">
        <v>190</v>
      </c>
      <c r="D117" s="74">
        <v>11025.287200000001</v>
      </c>
      <c r="E117" s="74">
        <v>6037.5303999999996</v>
      </c>
      <c r="F117" s="74">
        <v>4308.3348000000005</v>
      </c>
      <c r="G117" s="74">
        <v>3002.7788</v>
      </c>
      <c r="H117" s="74">
        <v>2270.0688</v>
      </c>
      <c r="I117" s="201">
        <v>26644.000000000004</v>
      </c>
      <c r="J117" s="171">
        <v>0</v>
      </c>
      <c r="K117" s="73">
        <v>8647.52</v>
      </c>
      <c r="L117" s="73"/>
      <c r="M117" s="73"/>
      <c r="N117" s="73"/>
      <c r="O117" s="73"/>
      <c r="P117" s="73"/>
      <c r="Q117" s="73"/>
      <c r="R117" s="53"/>
      <c r="S117" s="53"/>
      <c r="T117" s="53"/>
      <c r="U117" s="91">
        <v>0</v>
      </c>
      <c r="V117" s="73"/>
      <c r="W117" s="73"/>
      <c r="X117" s="73"/>
      <c r="Y117" s="73"/>
      <c r="Z117" s="98">
        <v>0</v>
      </c>
      <c r="AA117" s="73"/>
      <c r="AB117" s="73"/>
      <c r="AC117" s="73"/>
      <c r="AD117" s="73"/>
      <c r="AE117" s="94">
        <v>0</v>
      </c>
      <c r="AF117" s="73"/>
      <c r="AG117" s="73"/>
      <c r="AH117" s="73"/>
      <c r="AI117" s="75">
        <v>35291.520000000004</v>
      </c>
    </row>
    <row r="118" spans="1:35">
      <c r="A118" s="7" t="s">
        <v>126</v>
      </c>
      <c r="B118" s="8" t="s">
        <v>301</v>
      </c>
      <c r="C118" s="27" t="s">
        <v>185</v>
      </c>
      <c r="D118" s="74">
        <v>44921.3004</v>
      </c>
      <c r="E118" s="74">
        <v>24599.2428</v>
      </c>
      <c r="F118" s="74">
        <v>17553.828600000001</v>
      </c>
      <c r="G118" s="74">
        <v>12234.4866</v>
      </c>
      <c r="H118" s="74">
        <v>9249.141599999999</v>
      </c>
      <c r="I118" s="201">
        <v>108558</v>
      </c>
      <c r="J118" s="171">
        <v>0</v>
      </c>
      <c r="K118" s="73">
        <v>31966.63</v>
      </c>
      <c r="L118" s="73"/>
      <c r="M118" s="73"/>
      <c r="N118" s="73"/>
      <c r="O118" s="73"/>
      <c r="P118" s="73"/>
      <c r="Q118" s="73"/>
      <c r="R118" s="53"/>
      <c r="S118" s="53"/>
      <c r="T118" s="53"/>
      <c r="U118" s="91">
        <v>0</v>
      </c>
      <c r="V118" s="73"/>
      <c r="W118" s="73"/>
      <c r="X118" s="73"/>
      <c r="Y118" s="73"/>
      <c r="Z118" s="98">
        <v>0</v>
      </c>
      <c r="AA118" s="73"/>
      <c r="AB118" s="73"/>
      <c r="AC118" s="73"/>
      <c r="AD118" s="73"/>
      <c r="AE118" s="94">
        <v>0</v>
      </c>
      <c r="AF118" s="73"/>
      <c r="AG118" s="73"/>
      <c r="AH118" s="73"/>
      <c r="AI118" s="75">
        <v>140524.63</v>
      </c>
    </row>
    <row r="119" spans="1:35">
      <c r="A119" s="7" t="s">
        <v>127</v>
      </c>
      <c r="B119" s="8" t="s">
        <v>302</v>
      </c>
      <c r="C119" s="34" t="s">
        <v>216</v>
      </c>
      <c r="D119" s="74">
        <v>19080.317999999999</v>
      </c>
      <c r="E119" s="74">
        <v>10448.526</v>
      </c>
      <c r="F119" s="74">
        <v>7455.9870000000001</v>
      </c>
      <c r="G119" s="74">
        <v>5196.5969999999998</v>
      </c>
      <c r="H119" s="74">
        <v>3928.5720000000001</v>
      </c>
      <c r="I119" s="201">
        <v>46110</v>
      </c>
      <c r="J119" s="171">
        <v>0</v>
      </c>
      <c r="K119" s="73">
        <v>16242.23</v>
      </c>
      <c r="L119" s="73"/>
      <c r="M119" s="73"/>
      <c r="N119" s="73"/>
      <c r="O119" s="73"/>
      <c r="P119" s="73"/>
      <c r="Q119" s="73"/>
      <c r="R119" s="53"/>
      <c r="S119" s="53"/>
      <c r="T119" s="53"/>
      <c r="U119" s="91">
        <v>0</v>
      </c>
      <c r="V119" s="73"/>
      <c r="W119" s="73"/>
      <c r="X119" s="73"/>
      <c r="Y119" s="73"/>
      <c r="Z119" s="98">
        <v>0</v>
      </c>
      <c r="AA119" s="73"/>
      <c r="AB119" s="73"/>
      <c r="AC119" s="73"/>
      <c r="AD119" s="73"/>
      <c r="AE119" s="94">
        <v>0</v>
      </c>
      <c r="AF119" s="73"/>
      <c r="AG119" s="73"/>
      <c r="AH119" s="73"/>
      <c r="AI119" s="75">
        <v>62352.229999999996</v>
      </c>
    </row>
    <row r="120" spans="1:35">
      <c r="A120" s="7" t="s">
        <v>128</v>
      </c>
      <c r="B120" s="8" t="s">
        <v>303</v>
      </c>
      <c r="C120" s="26" t="s">
        <v>181</v>
      </c>
      <c r="D120" s="74">
        <v>0</v>
      </c>
      <c r="E120" s="74">
        <v>0</v>
      </c>
      <c r="F120" s="74">
        <v>0</v>
      </c>
      <c r="G120" s="74">
        <v>0</v>
      </c>
      <c r="H120" s="74">
        <v>0</v>
      </c>
      <c r="I120" s="201">
        <v>0</v>
      </c>
      <c r="J120" s="171">
        <v>36413</v>
      </c>
      <c r="K120" s="73"/>
      <c r="L120" s="73"/>
      <c r="M120" s="73"/>
      <c r="N120" s="73"/>
      <c r="O120" s="73"/>
      <c r="P120" s="73"/>
      <c r="Q120" s="73"/>
      <c r="R120" s="53"/>
      <c r="S120" s="53"/>
      <c r="T120" s="53"/>
      <c r="U120" s="91">
        <v>0</v>
      </c>
      <c r="V120" s="73"/>
      <c r="W120" s="73"/>
      <c r="X120" s="73"/>
      <c r="Y120" s="73"/>
      <c r="Z120" s="98">
        <v>0</v>
      </c>
      <c r="AA120" s="73"/>
      <c r="AB120" s="73"/>
      <c r="AC120" s="73"/>
      <c r="AD120" s="73"/>
      <c r="AE120" s="94">
        <v>0</v>
      </c>
      <c r="AF120" s="73"/>
      <c r="AG120" s="73"/>
      <c r="AH120" s="73"/>
      <c r="AI120" s="75">
        <v>0</v>
      </c>
    </row>
    <row r="121" spans="1:35">
      <c r="A121" s="7" t="s">
        <v>129</v>
      </c>
      <c r="B121" s="8" t="s">
        <v>304</v>
      </c>
      <c r="C121" s="34" t="s">
        <v>216</v>
      </c>
      <c r="D121" s="74">
        <v>56914.052000000003</v>
      </c>
      <c r="E121" s="74">
        <v>31166.563999999998</v>
      </c>
      <c r="F121" s="74">
        <v>22240.218000000001</v>
      </c>
      <c r="G121" s="74">
        <v>15500.758</v>
      </c>
      <c r="H121" s="74">
        <v>11718.407999999999</v>
      </c>
      <c r="I121" s="201">
        <v>137540</v>
      </c>
      <c r="J121" s="171">
        <v>0</v>
      </c>
      <c r="K121" s="73">
        <v>82695.789999999994</v>
      </c>
      <c r="L121" s="73"/>
      <c r="M121" s="73"/>
      <c r="N121" s="73"/>
      <c r="O121" s="73"/>
      <c r="P121" s="73"/>
      <c r="Q121" s="73"/>
      <c r="R121" s="53"/>
      <c r="S121" s="53"/>
      <c r="T121" s="53"/>
      <c r="U121" s="91">
        <v>0</v>
      </c>
      <c r="V121" s="73"/>
      <c r="W121" s="73"/>
      <c r="X121" s="73"/>
      <c r="Y121" s="73"/>
      <c r="Z121" s="98">
        <v>0</v>
      </c>
      <c r="AA121" s="73"/>
      <c r="AB121" s="73"/>
      <c r="AC121" s="73"/>
      <c r="AD121" s="73"/>
      <c r="AE121" s="94">
        <v>0</v>
      </c>
      <c r="AF121" s="73"/>
      <c r="AG121" s="73"/>
      <c r="AH121" s="73"/>
      <c r="AI121" s="75">
        <v>220235.78999999998</v>
      </c>
    </row>
    <row r="122" spans="1:35">
      <c r="A122" s="7" t="s">
        <v>130</v>
      </c>
      <c r="B122" s="8" t="s">
        <v>305</v>
      </c>
      <c r="C122" s="32" t="s">
        <v>183</v>
      </c>
      <c r="D122" s="74">
        <v>12163.651</v>
      </c>
      <c r="E122" s="74">
        <v>6660.9070000000002</v>
      </c>
      <c r="F122" s="74">
        <v>4753.1715000000004</v>
      </c>
      <c r="G122" s="74">
        <v>3312.8164999999999</v>
      </c>
      <c r="H122" s="74">
        <v>2504.4539999999997</v>
      </c>
      <c r="I122" s="201">
        <v>29395</v>
      </c>
      <c r="J122" s="171">
        <v>0</v>
      </c>
      <c r="K122" s="73">
        <v>16624.8</v>
      </c>
      <c r="L122" s="73"/>
      <c r="M122" s="73"/>
      <c r="N122" s="73"/>
      <c r="O122" s="73"/>
      <c r="P122" s="73"/>
      <c r="Q122" s="73"/>
      <c r="R122" s="53"/>
      <c r="S122" s="53"/>
      <c r="T122" s="53"/>
      <c r="U122" s="91">
        <v>0</v>
      </c>
      <c r="V122" s="73"/>
      <c r="W122" s="73"/>
      <c r="X122" s="73"/>
      <c r="Y122" s="73"/>
      <c r="Z122" s="98">
        <v>0</v>
      </c>
      <c r="AA122" s="73"/>
      <c r="AB122" s="73"/>
      <c r="AC122" s="73"/>
      <c r="AD122" s="73"/>
      <c r="AE122" s="94">
        <v>0</v>
      </c>
      <c r="AF122" s="73"/>
      <c r="AG122" s="73"/>
      <c r="AH122" s="73"/>
      <c r="AI122" s="75">
        <v>46019.8</v>
      </c>
    </row>
    <row r="123" spans="1:35">
      <c r="A123" s="7" t="s">
        <v>131</v>
      </c>
      <c r="B123" s="8" t="s">
        <v>306</v>
      </c>
      <c r="C123" s="27" t="s">
        <v>185</v>
      </c>
      <c r="D123" s="74">
        <v>51470.512999999999</v>
      </c>
      <c r="E123" s="74">
        <v>28185.641</v>
      </c>
      <c r="F123" s="74">
        <v>20113.054500000002</v>
      </c>
      <c r="G123" s="74">
        <v>14018.189499999999</v>
      </c>
      <c r="H123" s="74">
        <v>10597.601999999999</v>
      </c>
      <c r="I123" s="201">
        <v>124384.99999999999</v>
      </c>
      <c r="J123" s="171">
        <v>0</v>
      </c>
      <c r="K123" s="73">
        <v>55080.72</v>
      </c>
      <c r="L123" s="73"/>
      <c r="M123" s="73"/>
      <c r="N123" s="73"/>
      <c r="O123" s="73"/>
      <c r="P123" s="73">
        <v>41371</v>
      </c>
      <c r="Q123" s="73"/>
      <c r="R123" s="53"/>
      <c r="S123" s="53"/>
      <c r="T123" s="53"/>
      <c r="U123" s="91">
        <v>0</v>
      </c>
      <c r="V123" s="73"/>
      <c r="W123" s="73"/>
      <c r="X123" s="73"/>
      <c r="Y123" s="73"/>
      <c r="Z123" s="98">
        <v>0</v>
      </c>
      <c r="AA123" s="73"/>
      <c r="AB123" s="73"/>
      <c r="AC123" s="73"/>
      <c r="AD123" s="73"/>
      <c r="AE123" s="94">
        <v>0</v>
      </c>
      <c r="AF123" s="73"/>
      <c r="AG123" s="73"/>
      <c r="AH123" s="73"/>
      <c r="AI123" s="75">
        <v>220836.71999999997</v>
      </c>
    </row>
    <row r="124" spans="1:35">
      <c r="A124" s="7" t="s">
        <v>132</v>
      </c>
      <c r="B124" s="8" t="s">
        <v>307</v>
      </c>
      <c r="C124" s="33" t="s">
        <v>190</v>
      </c>
      <c r="D124" s="74">
        <v>82423.580600000001</v>
      </c>
      <c r="E124" s="74">
        <v>45135.7742</v>
      </c>
      <c r="F124" s="74">
        <v>32208.537900000003</v>
      </c>
      <c r="G124" s="74">
        <v>22448.374899999999</v>
      </c>
      <c r="H124" s="74">
        <v>16970.732400000001</v>
      </c>
      <c r="I124" s="201">
        <v>199187</v>
      </c>
      <c r="J124" s="171">
        <v>0</v>
      </c>
      <c r="K124" s="73">
        <v>165284.53</v>
      </c>
      <c r="L124" s="73"/>
      <c r="M124" s="73"/>
      <c r="N124" s="73"/>
      <c r="O124" s="73"/>
      <c r="P124" s="73">
        <v>55711</v>
      </c>
      <c r="Q124" s="73"/>
      <c r="R124" s="53"/>
      <c r="S124" s="53"/>
      <c r="T124" s="53"/>
      <c r="U124" s="91">
        <v>0</v>
      </c>
      <c r="V124" s="73"/>
      <c r="W124" s="73"/>
      <c r="X124" s="73"/>
      <c r="Y124" s="73"/>
      <c r="Z124" s="98">
        <v>0</v>
      </c>
      <c r="AA124" s="73"/>
      <c r="AB124" s="73"/>
      <c r="AC124" s="73"/>
      <c r="AD124" s="175">
        <v>150000</v>
      </c>
      <c r="AE124" s="94">
        <v>150000</v>
      </c>
      <c r="AF124" s="73"/>
      <c r="AG124" s="73"/>
      <c r="AH124" s="73"/>
      <c r="AI124" s="75">
        <v>570182.53</v>
      </c>
    </row>
    <row r="125" spans="1:35">
      <c r="A125" s="7" t="s">
        <v>133</v>
      </c>
      <c r="B125" s="8" t="s">
        <v>308</v>
      </c>
      <c r="C125" s="33" t="s">
        <v>190</v>
      </c>
      <c r="D125" s="74">
        <v>71260.498000000007</v>
      </c>
      <c r="E125" s="74">
        <v>39022.786</v>
      </c>
      <c r="F125" s="74">
        <v>27846.357000000004</v>
      </c>
      <c r="G125" s="74">
        <v>19408.066999999999</v>
      </c>
      <c r="H125" s="74">
        <v>14672.291999999999</v>
      </c>
      <c r="I125" s="201">
        <v>172210</v>
      </c>
      <c r="J125" s="171">
        <v>0</v>
      </c>
      <c r="K125" s="73">
        <v>768078.6</v>
      </c>
      <c r="L125" s="73"/>
      <c r="M125" s="73"/>
      <c r="N125" s="73"/>
      <c r="O125" s="73"/>
      <c r="P125" s="73"/>
      <c r="Q125" s="73">
        <v>18210</v>
      </c>
      <c r="R125" s="53"/>
      <c r="S125" s="173">
        <v>1256933</v>
      </c>
      <c r="T125" s="53"/>
      <c r="U125" s="91">
        <v>1256933</v>
      </c>
      <c r="V125" s="73"/>
      <c r="W125" s="73"/>
      <c r="X125" s="73"/>
      <c r="Y125" s="73"/>
      <c r="Z125" s="98">
        <v>0</v>
      </c>
      <c r="AA125" s="73"/>
      <c r="AB125" s="73"/>
      <c r="AC125" s="73"/>
      <c r="AD125" s="73"/>
      <c r="AE125" s="94">
        <v>0</v>
      </c>
      <c r="AF125" s="73"/>
      <c r="AG125" s="73"/>
      <c r="AH125" s="73"/>
      <c r="AI125" s="75">
        <v>2215431.6</v>
      </c>
    </row>
    <row r="126" spans="1:35">
      <c r="A126" s="7" t="s">
        <v>134</v>
      </c>
      <c r="B126" s="8" t="s">
        <v>309</v>
      </c>
      <c r="C126" s="26" t="s">
        <v>181</v>
      </c>
      <c r="D126" s="74">
        <v>12788.489</v>
      </c>
      <c r="E126" s="74">
        <v>7003.0730000000003</v>
      </c>
      <c r="F126" s="74">
        <v>4997.3385000000007</v>
      </c>
      <c r="G126" s="74">
        <v>3482.9935</v>
      </c>
      <c r="H126" s="74">
        <v>2633.1059999999998</v>
      </c>
      <c r="I126" s="201">
        <v>30905</v>
      </c>
      <c r="J126" s="171">
        <v>0</v>
      </c>
      <c r="K126" s="73">
        <v>14400</v>
      </c>
      <c r="L126" s="73"/>
      <c r="M126" s="73"/>
      <c r="N126" s="73"/>
      <c r="O126" s="73"/>
      <c r="P126" s="73"/>
      <c r="Q126" s="73"/>
      <c r="R126" s="53"/>
      <c r="S126" s="53"/>
      <c r="T126" s="53"/>
      <c r="U126" s="91">
        <v>0</v>
      </c>
      <c r="V126" s="73"/>
      <c r="W126" s="73"/>
      <c r="X126" s="73"/>
      <c r="Y126" s="73"/>
      <c r="Z126" s="98">
        <v>0</v>
      </c>
      <c r="AA126" s="73"/>
      <c r="AB126" s="73"/>
      <c r="AC126" s="73"/>
      <c r="AD126" s="73"/>
      <c r="AE126" s="94">
        <v>0</v>
      </c>
      <c r="AF126" s="73"/>
      <c r="AG126" s="73"/>
      <c r="AH126" s="73"/>
      <c r="AI126" s="75">
        <v>45305</v>
      </c>
    </row>
    <row r="127" spans="1:35">
      <c r="A127" s="7" t="s">
        <v>135</v>
      </c>
      <c r="B127" s="8" t="s">
        <v>310</v>
      </c>
      <c r="C127" s="32" t="s">
        <v>183</v>
      </c>
      <c r="D127" s="74">
        <v>0</v>
      </c>
      <c r="E127" s="74">
        <v>0</v>
      </c>
      <c r="F127" s="74">
        <v>0</v>
      </c>
      <c r="G127" s="74">
        <v>0</v>
      </c>
      <c r="H127" s="74">
        <v>0</v>
      </c>
      <c r="I127" s="201">
        <v>0</v>
      </c>
      <c r="J127" s="171">
        <v>38900</v>
      </c>
      <c r="K127" s="73"/>
      <c r="L127" s="73"/>
      <c r="M127" s="73"/>
      <c r="N127" s="73"/>
      <c r="O127" s="73"/>
      <c r="P127" s="73"/>
      <c r="Q127" s="73"/>
      <c r="R127" s="53"/>
      <c r="S127" s="53"/>
      <c r="T127" s="53"/>
      <c r="U127" s="91">
        <v>0</v>
      </c>
      <c r="V127" s="73"/>
      <c r="W127" s="73"/>
      <c r="X127" s="73"/>
      <c r="Y127" s="73"/>
      <c r="Z127" s="98">
        <v>0</v>
      </c>
      <c r="AA127" s="73"/>
      <c r="AB127" s="73"/>
      <c r="AC127" s="73"/>
      <c r="AD127" s="73"/>
      <c r="AE127" s="94">
        <v>0</v>
      </c>
      <c r="AF127" s="73"/>
      <c r="AG127" s="73"/>
      <c r="AH127" s="73"/>
      <c r="AI127" s="75">
        <v>0</v>
      </c>
    </row>
    <row r="128" spans="1:35">
      <c r="A128" s="7" t="s">
        <v>136</v>
      </c>
      <c r="B128" s="8" t="s">
        <v>311</v>
      </c>
      <c r="C128" s="29" t="s">
        <v>201</v>
      </c>
      <c r="D128" s="74">
        <v>0</v>
      </c>
      <c r="E128" s="74">
        <v>0</v>
      </c>
      <c r="F128" s="74">
        <v>0</v>
      </c>
      <c r="G128" s="74">
        <v>0</v>
      </c>
      <c r="H128" s="74">
        <v>0</v>
      </c>
      <c r="I128" s="201">
        <v>0</v>
      </c>
      <c r="J128" s="171">
        <v>17450</v>
      </c>
      <c r="K128" s="73"/>
      <c r="L128" s="73"/>
      <c r="M128" s="73"/>
      <c r="N128" s="73"/>
      <c r="O128" s="73"/>
      <c r="P128" s="73"/>
      <c r="Q128" s="73"/>
      <c r="R128" s="53"/>
      <c r="S128" s="53"/>
      <c r="T128" s="53"/>
      <c r="U128" s="91">
        <v>0</v>
      </c>
      <c r="V128" s="73"/>
      <c r="W128" s="73"/>
      <c r="X128" s="73"/>
      <c r="Y128" s="73"/>
      <c r="Z128" s="98">
        <v>0</v>
      </c>
      <c r="AA128" s="73"/>
      <c r="AB128" s="73"/>
      <c r="AC128" s="73"/>
      <c r="AD128" s="73"/>
      <c r="AE128" s="94">
        <v>0</v>
      </c>
      <c r="AF128" s="73"/>
      <c r="AG128" s="73"/>
      <c r="AH128" s="73"/>
      <c r="AI128" s="75">
        <v>0</v>
      </c>
    </row>
    <row r="129" spans="1:35">
      <c r="A129" s="7" t="s">
        <v>137</v>
      </c>
      <c r="B129" s="8" t="s">
        <v>312</v>
      </c>
      <c r="C129" s="26" t="s">
        <v>181</v>
      </c>
      <c r="D129" s="74">
        <v>39870.043799999999</v>
      </c>
      <c r="E129" s="74">
        <v>21833.136599999998</v>
      </c>
      <c r="F129" s="74">
        <v>15579.956700000001</v>
      </c>
      <c r="G129" s="74">
        <v>10858.7577</v>
      </c>
      <c r="H129" s="74">
        <v>8209.1052</v>
      </c>
      <c r="I129" s="201">
        <v>96351</v>
      </c>
      <c r="J129" s="171">
        <v>0</v>
      </c>
      <c r="K129" s="73">
        <v>58514.87</v>
      </c>
      <c r="L129" s="73"/>
      <c r="M129" s="73"/>
      <c r="N129" s="73"/>
      <c r="O129" s="73"/>
      <c r="P129" s="73"/>
      <c r="Q129" s="73"/>
      <c r="R129" s="53"/>
      <c r="S129" s="53"/>
      <c r="T129" s="53"/>
      <c r="U129" s="91">
        <v>0</v>
      </c>
      <c r="V129" s="73"/>
      <c r="W129" s="73"/>
      <c r="X129" s="73"/>
      <c r="Y129" s="73"/>
      <c r="Z129" s="98">
        <v>0</v>
      </c>
      <c r="AA129" s="73"/>
      <c r="AB129" s="73"/>
      <c r="AC129" s="73"/>
      <c r="AD129" s="73"/>
      <c r="AE129" s="94">
        <v>0</v>
      </c>
      <c r="AF129" s="73"/>
      <c r="AG129" s="73"/>
      <c r="AH129" s="73"/>
      <c r="AI129" s="75">
        <v>154865.87</v>
      </c>
    </row>
    <row r="130" spans="1:35">
      <c r="A130" s="7" t="s">
        <v>138</v>
      </c>
      <c r="B130" s="8" t="s">
        <v>313</v>
      </c>
      <c r="C130" s="26" t="s">
        <v>181</v>
      </c>
      <c r="D130" s="74">
        <v>31443.420600000001</v>
      </c>
      <c r="E130" s="74">
        <v>17218.654200000001</v>
      </c>
      <c r="F130" s="74">
        <v>12287.097900000001</v>
      </c>
      <c r="G130" s="74">
        <v>8563.7348999999995</v>
      </c>
      <c r="H130" s="74">
        <v>6474.0923999999995</v>
      </c>
      <c r="I130" s="201">
        <v>75987</v>
      </c>
      <c r="J130" s="171">
        <v>0</v>
      </c>
      <c r="K130" s="73">
        <v>43200</v>
      </c>
      <c r="L130" s="73"/>
      <c r="M130" s="73"/>
      <c r="N130" s="73"/>
      <c r="O130" s="73"/>
      <c r="P130" s="73"/>
      <c r="Q130" s="73"/>
      <c r="R130" s="53"/>
      <c r="S130" s="53"/>
      <c r="T130" s="53"/>
      <c r="U130" s="91">
        <v>0</v>
      </c>
      <c r="V130" s="73"/>
      <c r="W130" s="73"/>
      <c r="X130" s="73"/>
      <c r="Y130" s="73"/>
      <c r="Z130" s="98">
        <v>0</v>
      </c>
      <c r="AA130" s="73"/>
      <c r="AB130" s="73"/>
      <c r="AC130" s="73"/>
      <c r="AD130" s="73"/>
      <c r="AE130" s="94">
        <v>0</v>
      </c>
      <c r="AF130" s="73"/>
      <c r="AG130" s="73"/>
      <c r="AH130" s="73"/>
      <c r="AI130" s="75">
        <v>119187</v>
      </c>
    </row>
    <row r="131" spans="1:35">
      <c r="A131" s="7" t="s">
        <v>139</v>
      </c>
      <c r="B131" s="8" t="s">
        <v>314</v>
      </c>
      <c r="C131" s="29" t="s">
        <v>201</v>
      </c>
      <c r="D131" s="74">
        <v>95801.734599999996</v>
      </c>
      <c r="E131" s="74">
        <v>52461.752200000003</v>
      </c>
      <c r="F131" s="74">
        <v>37436.298900000002</v>
      </c>
      <c r="G131" s="74">
        <v>26091.965899999999</v>
      </c>
      <c r="H131" s="74">
        <v>19725.2484</v>
      </c>
      <c r="I131" s="201">
        <v>231517.00000000003</v>
      </c>
      <c r="J131" s="171">
        <v>0</v>
      </c>
      <c r="K131" s="73">
        <v>240792.21</v>
      </c>
      <c r="L131" s="73"/>
      <c r="M131" s="73"/>
      <c r="N131" s="73"/>
      <c r="O131" s="73"/>
      <c r="P131" s="73">
        <v>107047</v>
      </c>
      <c r="Q131" s="73"/>
      <c r="R131" s="53"/>
      <c r="S131" s="53"/>
      <c r="T131" s="53"/>
      <c r="U131" s="91">
        <v>0</v>
      </c>
      <c r="V131" s="73"/>
      <c r="W131" s="73"/>
      <c r="X131" s="73"/>
      <c r="Y131" s="73"/>
      <c r="Z131" s="98">
        <v>0</v>
      </c>
      <c r="AA131" s="73"/>
      <c r="AB131" s="73"/>
      <c r="AC131" s="73"/>
      <c r="AD131" s="73"/>
      <c r="AE131" s="94">
        <v>0</v>
      </c>
      <c r="AF131" s="73"/>
      <c r="AG131" s="73"/>
      <c r="AH131" s="73"/>
      <c r="AI131" s="75">
        <v>579356.21</v>
      </c>
    </row>
    <row r="132" spans="1:35">
      <c r="A132" s="7" t="s">
        <v>140</v>
      </c>
      <c r="B132" s="8" t="s">
        <v>315</v>
      </c>
      <c r="C132" s="32" t="s">
        <v>183</v>
      </c>
      <c r="D132" s="74">
        <v>15316.807000000001</v>
      </c>
      <c r="E132" s="74">
        <v>8387.5990000000002</v>
      </c>
      <c r="F132" s="74">
        <v>5985.3255000000008</v>
      </c>
      <c r="G132" s="74">
        <v>4171.5905000000002</v>
      </c>
      <c r="H132" s="74">
        <v>3153.6779999999999</v>
      </c>
      <c r="I132" s="201">
        <v>37015</v>
      </c>
      <c r="J132" s="171">
        <v>0</v>
      </c>
      <c r="K132" s="73">
        <v>35401.19</v>
      </c>
      <c r="L132" s="73"/>
      <c r="M132" s="73"/>
      <c r="N132" s="73"/>
      <c r="O132" s="73"/>
      <c r="P132" s="73"/>
      <c r="Q132" s="73"/>
      <c r="R132" s="53"/>
      <c r="S132" s="53"/>
      <c r="T132" s="53"/>
      <c r="U132" s="91">
        <v>0</v>
      </c>
      <c r="V132" s="73"/>
      <c r="W132" s="73"/>
      <c r="X132" s="73"/>
      <c r="Y132" s="73"/>
      <c r="Z132" s="98">
        <v>0</v>
      </c>
      <c r="AA132" s="73"/>
      <c r="AB132" s="73"/>
      <c r="AC132" s="73"/>
      <c r="AD132" s="73"/>
      <c r="AE132" s="94">
        <v>0</v>
      </c>
      <c r="AF132" s="73"/>
      <c r="AG132" s="73"/>
      <c r="AH132" s="73"/>
      <c r="AI132" s="75">
        <v>72416.19</v>
      </c>
    </row>
    <row r="133" spans="1:35">
      <c r="A133" s="7" t="s">
        <v>141</v>
      </c>
      <c r="B133" s="8" t="s">
        <v>316</v>
      </c>
      <c r="C133" s="26" t="s">
        <v>181</v>
      </c>
      <c r="D133" s="74">
        <v>14800.7984</v>
      </c>
      <c r="E133" s="74">
        <v>8105.0288</v>
      </c>
      <c r="F133" s="74">
        <v>5783.6856000000007</v>
      </c>
      <c r="G133" s="74">
        <v>4031.0535999999997</v>
      </c>
      <c r="H133" s="74">
        <v>3047.4335999999998</v>
      </c>
      <c r="I133" s="201">
        <v>35768</v>
      </c>
      <c r="J133" s="171">
        <v>0</v>
      </c>
      <c r="K133" s="73">
        <v>14400</v>
      </c>
      <c r="L133" s="73"/>
      <c r="M133" s="73"/>
      <c r="N133" s="73"/>
      <c r="O133" s="73"/>
      <c r="P133" s="73"/>
      <c r="Q133" s="73">
        <v>12500</v>
      </c>
      <c r="R133" s="53"/>
      <c r="S133" s="53"/>
      <c r="T133" s="53"/>
      <c r="U133" s="91">
        <v>0</v>
      </c>
      <c r="V133" s="73"/>
      <c r="W133" s="73"/>
      <c r="X133" s="73"/>
      <c r="Y133" s="73"/>
      <c r="Z133" s="98">
        <v>0</v>
      </c>
      <c r="AA133" s="73"/>
      <c r="AB133" s="73"/>
      <c r="AC133" s="73"/>
      <c r="AD133" s="73"/>
      <c r="AE133" s="94">
        <v>0</v>
      </c>
      <c r="AF133" s="73"/>
      <c r="AG133" s="73"/>
      <c r="AH133" s="73"/>
      <c r="AI133" s="75">
        <v>62668</v>
      </c>
    </row>
    <row r="134" spans="1:35">
      <c r="A134" s="7" t="s">
        <v>142</v>
      </c>
      <c r="B134" s="8" t="s">
        <v>317</v>
      </c>
      <c r="C134" s="26" t="s">
        <v>181</v>
      </c>
      <c r="D134" s="74">
        <v>102010.3898</v>
      </c>
      <c r="E134" s="74">
        <v>55861.658600000002</v>
      </c>
      <c r="F134" s="74">
        <v>39862.445700000004</v>
      </c>
      <c r="G134" s="74">
        <v>27782.916699999998</v>
      </c>
      <c r="H134" s="74">
        <v>21003.589199999999</v>
      </c>
      <c r="I134" s="201">
        <v>246521</v>
      </c>
      <c r="J134" s="171">
        <v>0</v>
      </c>
      <c r="K134" s="73">
        <v>479786.66</v>
      </c>
      <c r="L134" s="73"/>
      <c r="M134" s="73"/>
      <c r="N134" s="73"/>
      <c r="O134" s="73"/>
      <c r="P134" s="73"/>
      <c r="Q134" s="73"/>
      <c r="R134" s="53"/>
      <c r="S134" s="53"/>
      <c r="T134" s="53"/>
      <c r="U134" s="91">
        <v>0</v>
      </c>
      <c r="V134" s="174">
        <v>512055</v>
      </c>
      <c r="W134" s="73"/>
      <c r="X134" s="73"/>
      <c r="Y134" s="73"/>
      <c r="Z134" s="98">
        <v>512055</v>
      </c>
      <c r="AA134" s="73"/>
      <c r="AB134" s="73"/>
      <c r="AC134" s="73"/>
      <c r="AD134" s="73"/>
      <c r="AE134" s="94">
        <v>0</v>
      </c>
      <c r="AF134" s="73"/>
      <c r="AG134" s="73"/>
      <c r="AH134" s="73"/>
      <c r="AI134" s="75">
        <v>1238362.6599999999</v>
      </c>
    </row>
    <row r="135" spans="1:35">
      <c r="A135" s="7" t="s">
        <v>143</v>
      </c>
      <c r="B135" s="8" t="s">
        <v>318</v>
      </c>
      <c r="C135" s="34" t="s">
        <v>216</v>
      </c>
      <c r="D135" s="74">
        <v>6163.1372000000001</v>
      </c>
      <c r="E135" s="74">
        <v>3374.9803999999999</v>
      </c>
      <c r="F135" s="74">
        <v>2408.3598000000002</v>
      </c>
      <c r="G135" s="74">
        <v>1678.5537999999999</v>
      </c>
      <c r="H135" s="74">
        <v>1268.9687999999999</v>
      </c>
      <c r="I135" s="201">
        <v>14894</v>
      </c>
      <c r="J135" s="171">
        <v>0</v>
      </c>
      <c r="K135" s="73">
        <v>8751.4599999999991</v>
      </c>
      <c r="L135" s="73"/>
      <c r="M135" s="73"/>
      <c r="N135" s="73"/>
      <c r="O135" s="73"/>
      <c r="P135" s="73"/>
      <c r="Q135" s="73"/>
      <c r="R135" s="53"/>
      <c r="S135" s="53"/>
      <c r="T135" s="53"/>
      <c r="U135" s="91">
        <v>0</v>
      </c>
      <c r="V135" s="73"/>
      <c r="W135" s="73"/>
      <c r="X135" s="73"/>
      <c r="Y135" s="73"/>
      <c r="Z135" s="98">
        <v>0</v>
      </c>
      <c r="AA135" s="73"/>
      <c r="AB135" s="73"/>
      <c r="AC135" s="73"/>
      <c r="AD135" s="73"/>
      <c r="AE135" s="94">
        <v>0</v>
      </c>
      <c r="AF135" s="73"/>
      <c r="AG135" s="73"/>
      <c r="AH135" s="73"/>
      <c r="AI135" s="75">
        <v>23645.46</v>
      </c>
    </row>
    <row r="136" spans="1:35">
      <c r="A136" s="7" t="s">
        <v>144</v>
      </c>
      <c r="B136" s="8" t="s">
        <v>319</v>
      </c>
      <c r="C136" s="29" t="s">
        <v>201</v>
      </c>
      <c r="D136" s="74">
        <v>0</v>
      </c>
      <c r="E136" s="74">
        <v>0</v>
      </c>
      <c r="F136" s="74">
        <v>0</v>
      </c>
      <c r="G136" s="74">
        <v>0</v>
      </c>
      <c r="H136" s="74">
        <v>0</v>
      </c>
      <c r="I136" s="201">
        <v>0</v>
      </c>
      <c r="J136" s="171">
        <v>168677</v>
      </c>
      <c r="K136" s="73"/>
      <c r="L136" s="73"/>
      <c r="M136" s="73"/>
      <c r="N136" s="73"/>
      <c r="O136" s="73"/>
      <c r="P136" s="73"/>
      <c r="Q136" s="73"/>
      <c r="R136" s="53"/>
      <c r="S136" s="53"/>
      <c r="T136" s="53"/>
      <c r="U136" s="91">
        <v>0</v>
      </c>
      <c r="V136" s="73"/>
      <c r="W136" s="73"/>
      <c r="X136" s="73"/>
      <c r="Y136" s="73"/>
      <c r="Z136" s="98">
        <v>0</v>
      </c>
      <c r="AA136" s="73"/>
      <c r="AB136" s="73"/>
      <c r="AC136" s="73"/>
      <c r="AD136" s="73"/>
      <c r="AE136" s="94">
        <v>0</v>
      </c>
      <c r="AF136" s="73"/>
      <c r="AG136" s="73"/>
      <c r="AH136" s="73"/>
      <c r="AI136" s="75">
        <v>0</v>
      </c>
    </row>
    <row r="137" spans="1:35">
      <c r="A137" s="7" t="s">
        <v>145</v>
      </c>
      <c r="B137" s="8" t="s">
        <v>320</v>
      </c>
      <c r="C137" s="32" t="s">
        <v>183</v>
      </c>
      <c r="D137" s="74">
        <v>6751.9746000000005</v>
      </c>
      <c r="E137" s="74">
        <v>3697.4321999999997</v>
      </c>
      <c r="F137" s="74">
        <v>2638.4589000000001</v>
      </c>
      <c r="G137" s="74">
        <v>1838.9259</v>
      </c>
      <c r="H137" s="74">
        <v>1390.2084</v>
      </c>
      <c r="I137" s="201">
        <v>16317</v>
      </c>
      <c r="J137" s="171">
        <v>0</v>
      </c>
      <c r="K137" s="73">
        <v>8720.7000000000007</v>
      </c>
      <c r="L137" s="73"/>
      <c r="M137" s="73"/>
      <c r="N137" s="73"/>
      <c r="O137" s="73"/>
      <c r="P137" s="73"/>
      <c r="Q137" s="73"/>
      <c r="R137" s="53"/>
      <c r="S137" s="53"/>
      <c r="T137" s="53"/>
      <c r="U137" s="91">
        <v>0</v>
      </c>
      <c r="V137" s="73"/>
      <c r="W137" s="73"/>
      <c r="X137" s="73"/>
      <c r="Y137" s="73"/>
      <c r="Z137" s="98">
        <v>0</v>
      </c>
      <c r="AA137" s="73"/>
      <c r="AB137" s="73"/>
      <c r="AC137" s="73"/>
      <c r="AD137" s="73"/>
      <c r="AE137" s="94">
        <v>0</v>
      </c>
      <c r="AF137" s="73"/>
      <c r="AG137" s="73"/>
      <c r="AH137" s="73"/>
      <c r="AI137" s="75">
        <v>25037.7</v>
      </c>
    </row>
    <row r="138" spans="1:35">
      <c r="A138" s="7" t="s">
        <v>146</v>
      </c>
      <c r="B138" s="8" t="s">
        <v>321</v>
      </c>
      <c r="C138" s="33" t="s">
        <v>190</v>
      </c>
      <c r="D138" s="74">
        <v>15545.2246</v>
      </c>
      <c r="E138" s="74">
        <v>8512.6821999999993</v>
      </c>
      <c r="F138" s="74">
        <v>6074.5839000000005</v>
      </c>
      <c r="G138" s="74">
        <v>4233.8009000000002</v>
      </c>
      <c r="H138" s="74">
        <v>3200.7084</v>
      </c>
      <c r="I138" s="201">
        <v>37567</v>
      </c>
      <c r="J138" s="171">
        <v>0</v>
      </c>
      <c r="K138" s="73">
        <v>21600</v>
      </c>
      <c r="L138" s="73"/>
      <c r="M138" s="73"/>
      <c r="N138" s="73"/>
      <c r="O138" s="73"/>
      <c r="P138" s="73"/>
      <c r="Q138" s="73">
        <v>120000</v>
      </c>
      <c r="R138" s="53"/>
      <c r="S138" s="53"/>
      <c r="T138" s="53"/>
      <c r="U138" s="91">
        <v>0</v>
      </c>
      <c r="V138" s="73"/>
      <c r="W138" s="73"/>
      <c r="X138" s="73"/>
      <c r="Y138" s="73"/>
      <c r="Z138" s="98">
        <v>0</v>
      </c>
      <c r="AA138" s="73"/>
      <c r="AB138" s="73"/>
      <c r="AC138" s="73"/>
      <c r="AD138" s="73"/>
      <c r="AE138" s="94">
        <v>0</v>
      </c>
      <c r="AF138" s="73"/>
      <c r="AG138" s="73"/>
      <c r="AH138" s="73"/>
      <c r="AI138" s="75">
        <v>179167</v>
      </c>
    </row>
    <row r="139" spans="1:35">
      <c r="A139" s="7" t="s">
        <v>147</v>
      </c>
      <c r="B139" s="8" t="s">
        <v>322</v>
      </c>
      <c r="C139" s="34" t="s">
        <v>216</v>
      </c>
      <c r="D139" s="74">
        <v>534976.36439999996</v>
      </c>
      <c r="E139" s="74">
        <v>292957.09080000001</v>
      </c>
      <c r="F139" s="74">
        <v>209051.90460000001</v>
      </c>
      <c r="G139" s="74">
        <v>145702.8426</v>
      </c>
      <c r="H139" s="74">
        <v>110149.79759999999</v>
      </c>
      <c r="I139" s="201">
        <v>1292838</v>
      </c>
      <c r="J139" s="171">
        <v>0</v>
      </c>
      <c r="K139" s="73">
        <v>2095082.3</v>
      </c>
      <c r="L139" s="73"/>
      <c r="M139" s="73"/>
      <c r="N139" s="73"/>
      <c r="O139" s="73"/>
      <c r="P139" s="73">
        <v>216800</v>
      </c>
      <c r="Q139" s="73"/>
      <c r="R139" s="53"/>
      <c r="S139" s="53"/>
      <c r="T139" s="53"/>
      <c r="U139" s="91">
        <v>0</v>
      </c>
      <c r="V139" s="73"/>
      <c r="W139" s="73"/>
      <c r="X139" s="73"/>
      <c r="Y139" s="73"/>
      <c r="Z139" s="98">
        <v>0</v>
      </c>
      <c r="AA139" s="73"/>
      <c r="AB139" s="175">
        <v>120000</v>
      </c>
      <c r="AC139" s="175">
        <v>40901</v>
      </c>
      <c r="AD139" s="175">
        <v>50000</v>
      </c>
      <c r="AE139" s="94">
        <v>210901</v>
      </c>
      <c r="AF139" s="73"/>
      <c r="AG139" s="73"/>
      <c r="AH139" s="73"/>
      <c r="AI139" s="75">
        <v>3815621.3</v>
      </c>
    </row>
    <row r="140" spans="1:35">
      <c r="A140" s="7" t="s">
        <v>148</v>
      </c>
      <c r="B140" s="8" t="s">
        <v>323</v>
      </c>
      <c r="C140" s="32" t="s">
        <v>183</v>
      </c>
      <c r="D140" s="74">
        <v>79091.663</v>
      </c>
      <c r="E140" s="74">
        <v>43311.190999999999</v>
      </c>
      <c r="F140" s="74">
        <v>30906.529500000001</v>
      </c>
      <c r="G140" s="74">
        <v>21540.914499999999</v>
      </c>
      <c r="H140" s="74">
        <v>16284.701999999999</v>
      </c>
      <c r="I140" s="201">
        <v>191135</v>
      </c>
      <c r="J140" s="171">
        <v>0</v>
      </c>
      <c r="K140" s="73">
        <v>466336.74</v>
      </c>
      <c r="L140" s="73"/>
      <c r="M140" s="73"/>
      <c r="N140" s="73"/>
      <c r="O140" s="73"/>
      <c r="P140" s="73"/>
      <c r="Q140" s="73"/>
      <c r="R140" s="53"/>
      <c r="S140" s="53"/>
      <c r="T140" s="53"/>
      <c r="U140" s="91">
        <v>0</v>
      </c>
      <c r="V140" s="73"/>
      <c r="W140" s="73"/>
      <c r="X140" s="73"/>
      <c r="Y140" s="73"/>
      <c r="Z140" s="98">
        <v>0</v>
      </c>
      <c r="AA140" s="73"/>
      <c r="AB140" s="73"/>
      <c r="AC140" s="73"/>
      <c r="AD140" s="73"/>
      <c r="AE140" s="94">
        <v>0</v>
      </c>
      <c r="AF140" s="73"/>
      <c r="AG140" s="73"/>
      <c r="AH140" s="202">
        <v>5000</v>
      </c>
      <c r="AI140" s="75">
        <v>662471.74</v>
      </c>
    </row>
    <row r="141" spans="1:35">
      <c r="A141" s="7" t="s">
        <v>149</v>
      </c>
      <c r="B141" s="8" t="s">
        <v>324</v>
      </c>
      <c r="C141" s="33" t="s">
        <v>190</v>
      </c>
      <c r="D141" s="74">
        <v>15436.395200000001</v>
      </c>
      <c r="E141" s="74">
        <v>8453.0864000000001</v>
      </c>
      <c r="F141" s="74">
        <v>6032.0568000000003</v>
      </c>
      <c r="G141" s="74">
        <v>4204.1607999999997</v>
      </c>
      <c r="H141" s="74">
        <v>3178.3008</v>
      </c>
      <c r="I141" s="201">
        <v>37303.999999999993</v>
      </c>
      <c r="J141" s="171">
        <v>0</v>
      </c>
      <c r="K141" s="73">
        <v>21998</v>
      </c>
      <c r="L141" s="73"/>
      <c r="M141" s="73"/>
      <c r="N141" s="73"/>
      <c r="O141" s="73"/>
      <c r="P141" s="73"/>
      <c r="Q141" s="73"/>
      <c r="R141" s="53"/>
      <c r="S141" s="53"/>
      <c r="T141" s="53"/>
      <c r="U141" s="91">
        <v>0</v>
      </c>
      <c r="V141" s="73"/>
      <c r="W141" s="73"/>
      <c r="X141" s="73"/>
      <c r="Y141" s="73"/>
      <c r="Z141" s="98">
        <v>0</v>
      </c>
      <c r="AA141" s="73"/>
      <c r="AB141" s="73"/>
      <c r="AC141" s="73"/>
      <c r="AD141" s="73"/>
      <c r="AE141" s="94">
        <v>0</v>
      </c>
      <c r="AF141" s="73"/>
      <c r="AG141" s="73"/>
      <c r="AH141" s="73"/>
      <c r="AI141" s="75">
        <v>59301.999999999993</v>
      </c>
    </row>
    <row r="142" spans="1:35">
      <c r="A142" s="7" t="s">
        <v>150</v>
      </c>
      <c r="B142" s="8" t="s">
        <v>325</v>
      </c>
      <c r="C142" s="26" t="s">
        <v>181</v>
      </c>
      <c r="D142" s="74">
        <v>39112.375999999997</v>
      </c>
      <c r="E142" s="74">
        <v>21418.232</v>
      </c>
      <c r="F142" s="74">
        <v>15283.884000000002</v>
      </c>
      <c r="G142" s="74">
        <v>10652.403999999999</v>
      </c>
      <c r="H142" s="74">
        <v>8053.1039999999994</v>
      </c>
      <c r="I142" s="201">
        <v>94520</v>
      </c>
      <c r="J142" s="171">
        <v>0</v>
      </c>
      <c r="K142" s="73"/>
      <c r="L142" s="73"/>
      <c r="M142" s="73"/>
      <c r="N142" s="73"/>
      <c r="O142" s="73"/>
      <c r="P142" s="73"/>
      <c r="Q142" s="73"/>
      <c r="R142" s="53"/>
      <c r="S142" s="53"/>
      <c r="T142" s="53"/>
      <c r="U142" s="91">
        <v>0</v>
      </c>
      <c r="V142" s="73"/>
      <c r="W142" s="73"/>
      <c r="X142" s="73"/>
      <c r="Y142" s="73"/>
      <c r="Z142" s="98">
        <v>0</v>
      </c>
      <c r="AA142" s="73"/>
      <c r="AB142" s="73"/>
      <c r="AC142" s="73"/>
      <c r="AD142" s="73"/>
      <c r="AE142" s="94">
        <v>0</v>
      </c>
      <c r="AF142" s="73"/>
      <c r="AG142" s="73"/>
      <c r="AH142" s="73"/>
      <c r="AI142" s="75">
        <v>94520</v>
      </c>
    </row>
    <row r="143" spans="1:35">
      <c r="A143" s="7" t="s">
        <v>151</v>
      </c>
      <c r="B143" s="8" t="s">
        <v>326</v>
      </c>
      <c r="C143" s="32" t="s">
        <v>183</v>
      </c>
      <c r="D143" s="74">
        <v>76011.335800000001</v>
      </c>
      <c r="E143" s="74">
        <v>41624.380599999997</v>
      </c>
      <c r="F143" s="74">
        <v>29702.834700000003</v>
      </c>
      <c r="G143" s="74">
        <v>20701.975699999999</v>
      </c>
      <c r="H143" s="74">
        <v>15650.4732</v>
      </c>
      <c r="I143" s="201">
        <v>183691.00000000003</v>
      </c>
      <c r="J143" s="171">
        <v>0</v>
      </c>
      <c r="K143" s="73">
        <v>349909.28</v>
      </c>
      <c r="L143" s="73"/>
      <c r="M143" s="73"/>
      <c r="N143" s="73"/>
      <c r="O143" s="73"/>
      <c r="P143" s="73">
        <v>31940</v>
      </c>
      <c r="Q143" s="73">
        <v>73117</v>
      </c>
      <c r="R143" s="76"/>
      <c r="S143" s="76"/>
      <c r="T143" s="76"/>
      <c r="U143" s="91">
        <v>0</v>
      </c>
      <c r="V143" s="73"/>
      <c r="W143" s="174">
        <v>644064</v>
      </c>
      <c r="X143" s="73"/>
      <c r="Y143" s="73"/>
      <c r="Z143" s="98">
        <v>644064</v>
      </c>
      <c r="AA143" s="175">
        <v>106550</v>
      </c>
      <c r="AB143" s="73"/>
      <c r="AC143" s="73"/>
      <c r="AD143" s="73"/>
      <c r="AE143" s="94">
        <v>106550</v>
      </c>
      <c r="AF143" s="73"/>
      <c r="AG143" s="73"/>
      <c r="AH143" s="73"/>
      <c r="AI143" s="75">
        <v>1389271.28</v>
      </c>
    </row>
    <row r="144" spans="1:35">
      <c r="A144" s="7" t="s">
        <v>152</v>
      </c>
      <c r="B144" s="8" t="s">
        <v>327</v>
      </c>
      <c r="C144" s="28" t="s">
        <v>187</v>
      </c>
      <c r="D144" s="74">
        <v>483729.30339999998</v>
      </c>
      <c r="E144" s="74">
        <v>264893.8138</v>
      </c>
      <c r="F144" s="74">
        <v>189026.16810000001</v>
      </c>
      <c r="G144" s="74">
        <v>131745.5111</v>
      </c>
      <c r="H144" s="74">
        <v>99598.203599999993</v>
      </c>
      <c r="I144" s="201">
        <v>1168992.9999999998</v>
      </c>
      <c r="J144" s="171">
        <v>0</v>
      </c>
      <c r="K144" s="73">
        <v>2858786.1</v>
      </c>
      <c r="L144" s="73"/>
      <c r="M144" s="73"/>
      <c r="N144" s="73"/>
      <c r="O144" s="73"/>
      <c r="P144" s="73">
        <v>153725</v>
      </c>
      <c r="Q144" s="73"/>
      <c r="R144" s="53"/>
      <c r="S144" s="173"/>
      <c r="T144" s="53"/>
      <c r="U144" s="91">
        <v>0</v>
      </c>
      <c r="V144" s="73"/>
      <c r="W144" s="73"/>
      <c r="X144" s="73"/>
      <c r="Y144" s="73"/>
      <c r="Z144" s="98">
        <v>0</v>
      </c>
      <c r="AA144" s="73"/>
      <c r="AB144" s="73"/>
      <c r="AC144" s="73"/>
      <c r="AD144" s="73"/>
      <c r="AE144" s="94">
        <v>0</v>
      </c>
      <c r="AF144" s="73"/>
      <c r="AG144" s="73"/>
      <c r="AH144" s="73"/>
      <c r="AI144" s="75">
        <v>4181504.0999999996</v>
      </c>
    </row>
    <row r="145" spans="1:35">
      <c r="A145" s="7" t="s">
        <v>153</v>
      </c>
      <c r="B145" s="8" t="s">
        <v>328</v>
      </c>
      <c r="C145" s="27" t="s">
        <v>185</v>
      </c>
      <c r="D145" s="74">
        <v>13365.3262</v>
      </c>
      <c r="E145" s="74">
        <v>7318.9533999999994</v>
      </c>
      <c r="F145" s="74">
        <v>5222.7483000000002</v>
      </c>
      <c r="G145" s="74">
        <v>3640.0972999999999</v>
      </c>
      <c r="H145" s="74">
        <v>2751.8748000000001</v>
      </c>
      <c r="I145" s="201">
        <v>32299</v>
      </c>
      <c r="J145" s="171">
        <v>0</v>
      </c>
      <c r="K145" s="73">
        <v>15851.68</v>
      </c>
      <c r="L145" s="73"/>
      <c r="M145" s="73"/>
      <c r="N145" s="73"/>
      <c r="O145" s="73"/>
      <c r="P145" s="73">
        <v>13790</v>
      </c>
      <c r="Q145" s="73"/>
      <c r="R145" s="53"/>
      <c r="S145" s="53"/>
      <c r="T145" s="53"/>
      <c r="U145" s="91">
        <v>0</v>
      </c>
      <c r="V145" s="73"/>
      <c r="W145" s="73"/>
      <c r="X145" s="73"/>
      <c r="Y145" s="73"/>
      <c r="Z145" s="98">
        <v>0</v>
      </c>
      <c r="AA145" s="73"/>
      <c r="AB145" s="73"/>
      <c r="AC145" s="73"/>
      <c r="AD145" s="73"/>
      <c r="AE145" s="94">
        <v>0</v>
      </c>
      <c r="AF145" s="73"/>
      <c r="AG145" s="73"/>
      <c r="AH145" s="73"/>
      <c r="AI145" s="75">
        <v>61940.68</v>
      </c>
    </row>
    <row r="146" spans="1:35">
      <c r="A146" s="7" t="s">
        <v>154</v>
      </c>
      <c r="B146" s="8" t="s">
        <v>329</v>
      </c>
      <c r="C146" s="26" t="s">
        <v>181</v>
      </c>
      <c r="D146" s="74">
        <v>25948.984199999999</v>
      </c>
      <c r="E146" s="74">
        <v>14209.859399999999</v>
      </c>
      <c r="F146" s="74">
        <v>10140.0453</v>
      </c>
      <c r="G146" s="74">
        <v>7067.3042999999998</v>
      </c>
      <c r="H146" s="74">
        <v>5342.8068000000003</v>
      </c>
      <c r="I146" s="201">
        <v>62708.999999999993</v>
      </c>
      <c r="J146" s="171">
        <v>0</v>
      </c>
      <c r="K146" s="73">
        <v>31000.03</v>
      </c>
      <c r="L146" s="73"/>
      <c r="M146" s="73"/>
      <c r="N146" s="73"/>
      <c r="O146" s="73"/>
      <c r="P146" s="73"/>
      <c r="Q146" s="73"/>
      <c r="R146" s="53"/>
      <c r="S146" s="53"/>
      <c r="T146" s="53"/>
      <c r="U146" s="91">
        <v>0</v>
      </c>
      <c r="V146" s="73"/>
      <c r="W146" s="73"/>
      <c r="X146" s="73"/>
      <c r="Y146" s="73"/>
      <c r="Z146" s="98">
        <v>0</v>
      </c>
      <c r="AA146" s="73"/>
      <c r="AB146" s="73"/>
      <c r="AC146" s="73"/>
      <c r="AD146" s="73"/>
      <c r="AE146" s="94">
        <v>0</v>
      </c>
      <c r="AF146" s="73"/>
      <c r="AG146" s="73"/>
      <c r="AH146" s="73"/>
      <c r="AI146" s="75">
        <v>93709.03</v>
      </c>
    </row>
    <row r="147" spans="1:35">
      <c r="A147" s="7" t="s">
        <v>155</v>
      </c>
      <c r="B147" s="8" t="s">
        <v>330</v>
      </c>
      <c r="C147" s="32" t="s">
        <v>183</v>
      </c>
      <c r="D147" s="74">
        <v>7380.1229999999996</v>
      </c>
      <c r="E147" s="74">
        <v>4041.4110000000001</v>
      </c>
      <c r="F147" s="74">
        <v>2883.9195</v>
      </c>
      <c r="G147" s="74">
        <v>2010.0045</v>
      </c>
      <c r="H147" s="74">
        <v>1519.5419999999999</v>
      </c>
      <c r="I147" s="201">
        <v>17835</v>
      </c>
      <c r="J147" s="171">
        <v>0</v>
      </c>
      <c r="K147" s="73">
        <v>9176.41</v>
      </c>
      <c r="L147" s="73"/>
      <c r="M147" s="73"/>
      <c r="N147" s="73"/>
      <c r="O147" s="73"/>
      <c r="P147" s="73"/>
      <c r="Q147" s="73"/>
      <c r="R147" s="53"/>
      <c r="S147" s="53"/>
      <c r="T147" s="53"/>
      <c r="U147" s="91">
        <v>0</v>
      </c>
      <c r="V147" s="73"/>
      <c r="W147" s="73"/>
      <c r="X147" s="73"/>
      <c r="Y147" s="73"/>
      <c r="Z147" s="98">
        <v>0</v>
      </c>
      <c r="AA147" s="73"/>
      <c r="AB147" s="73"/>
      <c r="AC147" s="73"/>
      <c r="AD147" s="73"/>
      <c r="AE147" s="94">
        <v>0</v>
      </c>
      <c r="AF147" s="73"/>
      <c r="AG147" s="73"/>
      <c r="AH147" s="73"/>
      <c r="AI147" s="75">
        <v>27011.41</v>
      </c>
    </row>
    <row r="148" spans="1:35">
      <c r="A148" s="7" t="s">
        <v>156</v>
      </c>
      <c r="B148" s="8" t="s">
        <v>331</v>
      </c>
      <c r="C148" s="29" t="s">
        <v>201</v>
      </c>
      <c r="D148" s="74">
        <v>27092.7274</v>
      </c>
      <c r="E148" s="74">
        <v>14836.1818</v>
      </c>
      <c r="F148" s="74">
        <v>10586.984100000001</v>
      </c>
      <c r="G148" s="74">
        <v>7378.8071</v>
      </c>
      <c r="H148" s="74">
        <v>5578.2996000000003</v>
      </c>
      <c r="I148" s="201">
        <v>65473</v>
      </c>
      <c r="J148" s="171">
        <v>0</v>
      </c>
      <c r="K148" s="73">
        <v>36138.449999999997</v>
      </c>
      <c r="L148" s="73"/>
      <c r="M148" s="73"/>
      <c r="N148" s="73"/>
      <c r="O148" s="73"/>
      <c r="P148" s="73"/>
      <c r="Q148" s="73"/>
      <c r="R148" s="53"/>
      <c r="S148" s="53"/>
      <c r="T148" s="53"/>
      <c r="U148" s="91">
        <v>0</v>
      </c>
      <c r="V148" s="73"/>
      <c r="W148" s="73"/>
      <c r="X148" s="73"/>
      <c r="Y148" s="73"/>
      <c r="Z148" s="98">
        <v>0</v>
      </c>
      <c r="AA148" s="73"/>
      <c r="AB148" s="73"/>
      <c r="AC148" s="73"/>
      <c r="AD148" s="73"/>
      <c r="AE148" s="94">
        <v>0</v>
      </c>
      <c r="AF148" s="73"/>
      <c r="AG148" s="73"/>
      <c r="AH148" s="73"/>
      <c r="AI148" s="75">
        <v>101611.45</v>
      </c>
    </row>
    <row r="149" spans="1:35">
      <c r="A149" s="7" t="s">
        <v>157</v>
      </c>
      <c r="B149" s="8" t="s">
        <v>332</v>
      </c>
      <c r="C149" s="32" t="s">
        <v>183</v>
      </c>
      <c r="D149" s="74">
        <v>51713.827400000002</v>
      </c>
      <c r="E149" s="74">
        <v>28318.881799999999</v>
      </c>
      <c r="F149" s="74">
        <v>20208.134100000003</v>
      </c>
      <c r="G149" s="74">
        <v>14084.4571</v>
      </c>
      <c r="H149" s="74">
        <v>10647.6996</v>
      </c>
      <c r="I149" s="201">
        <v>124973</v>
      </c>
      <c r="J149" s="171">
        <v>0</v>
      </c>
      <c r="K149" s="73">
        <v>102469.58</v>
      </c>
      <c r="L149" s="73"/>
      <c r="M149" s="73"/>
      <c r="N149" s="73"/>
      <c r="O149" s="73">
        <v>48752</v>
      </c>
      <c r="P149" s="73"/>
      <c r="Q149" s="73"/>
      <c r="R149" s="53"/>
      <c r="S149" s="53"/>
      <c r="T149" s="53"/>
      <c r="U149" s="91">
        <v>0</v>
      </c>
      <c r="V149" s="73"/>
      <c r="W149" s="73"/>
      <c r="X149" s="73"/>
      <c r="Y149" s="73"/>
      <c r="Z149" s="98">
        <v>0</v>
      </c>
      <c r="AA149" s="73"/>
      <c r="AB149" s="73"/>
      <c r="AC149" s="73"/>
      <c r="AD149" s="73"/>
      <c r="AE149" s="94">
        <v>0</v>
      </c>
      <c r="AF149" s="73"/>
      <c r="AG149" s="73"/>
      <c r="AH149" s="73"/>
      <c r="AI149" s="75">
        <v>276194.58</v>
      </c>
    </row>
    <row r="150" spans="1:35">
      <c r="A150" s="7" t="s">
        <v>158</v>
      </c>
      <c r="B150" s="8" t="s">
        <v>333</v>
      </c>
      <c r="C150" s="26" t="s">
        <v>181</v>
      </c>
      <c r="D150" s="74">
        <v>39879.147400000002</v>
      </c>
      <c r="E150" s="74">
        <v>21838.121800000001</v>
      </c>
      <c r="F150" s="74">
        <v>15583.5141</v>
      </c>
      <c r="G150" s="74">
        <v>10861.2371</v>
      </c>
      <c r="H150" s="74">
        <v>8210.9796000000006</v>
      </c>
      <c r="I150" s="201">
        <v>96373.000000000015</v>
      </c>
      <c r="J150" s="171">
        <v>0</v>
      </c>
      <c r="K150" s="73">
        <v>122400</v>
      </c>
      <c r="L150" s="73"/>
      <c r="M150" s="73"/>
      <c r="N150" s="73"/>
      <c r="O150" s="73"/>
      <c r="P150" s="73"/>
      <c r="Q150" s="73">
        <v>137028</v>
      </c>
      <c r="R150" s="53"/>
      <c r="S150" s="53"/>
      <c r="T150" s="53"/>
      <c r="U150" s="91">
        <v>0</v>
      </c>
      <c r="V150" s="73"/>
      <c r="W150" s="73"/>
      <c r="X150" s="73"/>
      <c r="Y150" s="73"/>
      <c r="Z150" s="98">
        <v>0</v>
      </c>
      <c r="AA150" s="73"/>
      <c r="AB150" s="73"/>
      <c r="AC150" s="73"/>
      <c r="AD150" s="73"/>
      <c r="AE150" s="94">
        <v>0</v>
      </c>
      <c r="AF150" s="73"/>
      <c r="AG150" s="73"/>
      <c r="AH150" s="73"/>
      <c r="AI150" s="75">
        <v>355801</v>
      </c>
    </row>
    <row r="151" spans="1:35">
      <c r="A151" s="7" t="s">
        <v>159</v>
      </c>
      <c r="B151" s="8" t="s">
        <v>334</v>
      </c>
      <c r="C151" s="28" t="s">
        <v>187</v>
      </c>
      <c r="D151" s="74">
        <v>88689.754000000001</v>
      </c>
      <c r="E151" s="74">
        <v>48567.178</v>
      </c>
      <c r="F151" s="74">
        <v>34657.161</v>
      </c>
      <c r="G151" s="74">
        <v>24154.990999999998</v>
      </c>
      <c r="H151" s="74">
        <v>18260.916000000001</v>
      </c>
      <c r="I151" s="201">
        <v>214330</v>
      </c>
      <c r="J151" s="171">
        <v>0</v>
      </c>
      <c r="K151" s="73">
        <v>452523.98</v>
      </c>
      <c r="L151" s="73"/>
      <c r="M151" s="73"/>
      <c r="N151" s="73"/>
      <c r="O151" s="73"/>
      <c r="P151" s="73"/>
      <c r="Q151" s="73"/>
      <c r="R151" s="53"/>
      <c r="S151" s="53"/>
      <c r="T151" s="53"/>
      <c r="U151" s="91">
        <v>0</v>
      </c>
      <c r="V151" s="73"/>
      <c r="W151" s="73"/>
      <c r="X151" s="73"/>
      <c r="Y151" s="73"/>
      <c r="Z151" s="98">
        <v>0</v>
      </c>
      <c r="AA151" s="73"/>
      <c r="AB151" s="73"/>
      <c r="AC151" s="73"/>
      <c r="AD151" s="73"/>
      <c r="AE151" s="94">
        <v>0</v>
      </c>
      <c r="AF151" s="73"/>
      <c r="AG151" s="73"/>
      <c r="AH151" s="202"/>
      <c r="AI151" s="75">
        <v>666853.98</v>
      </c>
    </row>
    <row r="152" spans="1:35">
      <c r="A152" s="7" t="s">
        <v>160</v>
      </c>
      <c r="B152" s="8" t="s">
        <v>335</v>
      </c>
      <c r="C152" s="27" t="s">
        <v>185</v>
      </c>
      <c r="D152" s="74">
        <v>34695.888599999998</v>
      </c>
      <c r="E152" s="74">
        <v>18999.730199999998</v>
      </c>
      <c r="F152" s="74">
        <v>13558.0599</v>
      </c>
      <c r="G152" s="74">
        <v>9449.5568999999996</v>
      </c>
      <c r="H152" s="74">
        <v>7143.7644</v>
      </c>
      <c r="I152" s="201">
        <v>83846.999999999985</v>
      </c>
      <c r="J152" s="171">
        <v>0</v>
      </c>
      <c r="K152" s="73">
        <v>39199.01</v>
      </c>
      <c r="L152" s="73"/>
      <c r="M152" s="73"/>
      <c r="N152" s="73"/>
      <c r="O152" s="73"/>
      <c r="P152" s="73"/>
      <c r="Q152" s="73"/>
      <c r="R152" s="53"/>
      <c r="S152" s="53"/>
      <c r="T152" s="53"/>
      <c r="U152" s="91">
        <v>0</v>
      </c>
      <c r="V152" s="73"/>
      <c r="W152" s="73"/>
      <c r="X152" s="73"/>
      <c r="Y152" s="73"/>
      <c r="Z152" s="98">
        <v>0</v>
      </c>
      <c r="AA152" s="73"/>
      <c r="AB152" s="73"/>
      <c r="AC152" s="73"/>
      <c r="AD152" s="73"/>
      <c r="AE152" s="94">
        <v>0</v>
      </c>
      <c r="AF152" s="73"/>
      <c r="AG152" s="73"/>
      <c r="AH152" s="73"/>
      <c r="AI152" s="75">
        <v>123046.00999999998</v>
      </c>
    </row>
    <row r="153" spans="1:35">
      <c r="A153" s="7" t="s">
        <v>161</v>
      </c>
      <c r="B153" s="8" t="s">
        <v>336</v>
      </c>
      <c r="C153" s="27" t="s">
        <v>185</v>
      </c>
      <c r="D153" s="74">
        <v>22662.1708</v>
      </c>
      <c r="E153" s="74">
        <v>12409.9756</v>
      </c>
      <c r="F153" s="74">
        <v>8855.6622000000007</v>
      </c>
      <c r="G153" s="74">
        <v>6172.1282000000001</v>
      </c>
      <c r="H153" s="74">
        <v>4666.0631999999996</v>
      </c>
      <c r="I153" s="201">
        <v>54765.999999999993</v>
      </c>
      <c r="J153" s="171">
        <v>0</v>
      </c>
      <c r="K153" s="73">
        <v>48044.83</v>
      </c>
      <c r="L153" s="73"/>
      <c r="M153" s="73"/>
      <c r="N153" s="73"/>
      <c r="O153" s="73"/>
      <c r="P153" s="73"/>
      <c r="Q153" s="73"/>
      <c r="R153" s="53"/>
      <c r="S153" s="53"/>
      <c r="T153" s="53"/>
      <c r="U153" s="91">
        <v>0</v>
      </c>
      <c r="V153" s="73"/>
      <c r="W153" s="73"/>
      <c r="X153" s="73"/>
      <c r="Y153" s="73"/>
      <c r="Z153" s="98">
        <v>0</v>
      </c>
      <c r="AA153" s="73"/>
      <c r="AB153" s="73"/>
      <c r="AC153" s="73"/>
      <c r="AD153" s="175"/>
      <c r="AE153" s="94">
        <v>0</v>
      </c>
      <c r="AF153" s="73"/>
      <c r="AG153" s="73"/>
      <c r="AH153" s="73"/>
      <c r="AI153" s="75">
        <v>102810.82999999999</v>
      </c>
    </row>
    <row r="154" spans="1:35">
      <c r="A154" s="7" t="s">
        <v>162</v>
      </c>
      <c r="B154" s="8" t="s">
        <v>337</v>
      </c>
      <c r="C154" s="32" t="s">
        <v>183</v>
      </c>
      <c r="D154" s="74">
        <v>15351.566199999999</v>
      </c>
      <c r="E154" s="74">
        <v>8406.6334000000006</v>
      </c>
      <c r="F154" s="74">
        <v>5998.9083000000001</v>
      </c>
      <c r="G154" s="74">
        <v>4181.0572999999995</v>
      </c>
      <c r="H154" s="74">
        <v>3160.8348000000001</v>
      </c>
      <c r="I154" s="201">
        <v>37098.999999999993</v>
      </c>
      <c r="J154" s="171">
        <v>0</v>
      </c>
      <c r="K154" s="73">
        <v>23947.55</v>
      </c>
      <c r="L154" s="73"/>
      <c r="M154" s="73"/>
      <c r="N154" s="73"/>
      <c r="O154" s="73"/>
      <c r="P154" s="73"/>
      <c r="Q154" s="73"/>
      <c r="R154" s="53"/>
      <c r="S154" s="53"/>
      <c r="T154" s="53"/>
      <c r="U154" s="91">
        <v>0</v>
      </c>
      <c r="V154" s="73"/>
      <c r="W154" s="73"/>
      <c r="X154" s="73"/>
      <c r="Y154" s="73"/>
      <c r="Z154" s="98">
        <v>0</v>
      </c>
      <c r="AA154" s="73"/>
      <c r="AB154" s="73"/>
      <c r="AC154" s="73"/>
      <c r="AD154" s="73"/>
      <c r="AE154" s="94">
        <v>0</v>
      </c>
      <c r="AF154" s="73"/>
      <c r="AG154" s="73"/>
      <c r="AH154" s="73"/>
      <c r="AI154" s="75">
        <v>61046.549999999988</v>
      </c>
    </row>
    <row r="155" spans="1:35">
      <c r="A155" s="7" t="s">
        <v>163</v>
      </c>
      <c r="B155" s="8" t="s">
        <v>338</v>
      </c>
      <c r="C155" s="29" t="s">
        <v>201</v>
      </c>
      <c r="D155" s="74">
        <v>178865.05</v>
      </c>
      <c r="E155" s="74">
        <v>97947.849999999991</v>
      </c>
      <c r="F155" s="74">
        <v>69894.825000000012</v>
      </c>
      <c r="G155" s="74">
        <v>48714.574999999997</v>
      </c>
      <c r="H155" s="74">
        <v>36827.699999999997</v>
      </c>
      <c r="I155" s="201">
        <v>432250</v>
      </c>
      <c r="J155" s="171">
        <v>0</v>
      </c>
      <c r="K155" s="73">
        <v>422627.27</v>
      </c>
      <c r="L155" s="73"/>
      <c r="M155" s="73"/>
      <c r="N155" s="73"/>
      <c r="O155" s="73">
        <v>26294</v>
      </c>
      <c r="P155" s="73"/>
      <c r="Q155" s="73">
        <v>126513</v>
      </c>
      <c r="R155" s="53"/>
      <c r="S155" s="53"/>
      <c r="T155" s="53"/>
      <c r="U155" s="91">
        <v>0</v>
      </c>
      <c r="V155" s="73"/>
      <c r="W155" s="73"/>
      <c r="X155" s="73"/>
      <c r="Y155" s="73"/>
      <c r="Z155" s="98">
        <v>0</v>
      </c>
      <c r="AA155" s="73"/>
      <c r="AB155" s="73"/>
      <c r="AC155" s="73"/>
      <c r="AD155" s="175">
        <v>307934</v>
      </c>
      <c r="AE155" s="94">
        <v>307934</v>
      </c>
      <c r="AF155" s="73"/>
      <c r="AG155" s="73"/>
      <c r="AH155" s="202">
        <v>5000</v>
      </c>
      <c r="AI155" s="75">
        <v>1320618.27</v>
      </c>
    </row>
    <row r="156" spans="1:35">
      <c r="A156" s="7" t="s">
        <v>164</v>
      </c>
      <c r="B156" s="8" t="s">
        <v>339</v>
      </c>
      <c r="C156" s="27" t="s">
        <v>185</v>
      </c>
      <c r="D156" s="74">
        <v>32305.366000000002</v>
      </c>
      <c r="E156" s="74">
        <v>17690.662</v>
      </c>
      <c r="F156" s="74">
        <v>12623.919000000002</v>
      </c>
      <c r="G156" s="74">
        <v>8798.4889999999996</v>
      </c>
      <c r="H156" s="74">
        <v>6651.5639999999994</v>
      </c>
      <c r="I156" s="201">
        <v>78070</v>
      </c>
      <c r="J156" s="171">
        <v>0</v>
      </c>
      <c r="K156" s="73">
        <v>29684.7</v>
      </c>
      <c r="L156" s="73"/>
      <c r="M156" s="73"/>
      <c r="N156" s="73"/>
      <c r="O156" s="73"/>
      <c r="P156" s="73"/>
      <c r="Q156" s="73">
        <v>168217</v>
      </c>
      <c r="R156" s="53"/>
      <c r="S156" s="53"/>
      <c r="T156" s="53"/>
      <c r="U156" s="91">
        <v>0</v>
      </c>
      <c r="V156" s="73"/>
      <c r="W156" s="73"/>
      <c r="X156" s="73"/>
      <c r="Y156" s="73"/>
      <c r="Z156" s="98">
        <v>0</v>
      </c>
      <c r="AA156" s="73"/>
      <c r="AB156" s="73"/>
      <c r="AC156" s="73"/>
      <c r="AD156" s="73"/>
      <c r="AE156" s="94">
        <v>0</v>
      </c>
      <c r="AF156" s="73"/>
      <c r="AG156" s="73"/>
      <c r="AH156" s="73"/>
      <c r="AI156" s="75">
        <v>275971.7</v>
      </c>
    </row>
    <row r="157" spans="1:35">
      <c r="A157" s="7" t="s">
        <v>165</v>
      </c>
      <c r="B157" s="8" t="s">
        <v>340</v>
      </c>
      <c r="C157" s="33" t="s">
        <v>190</v>
      </c>
      <c r="D157" s="74">
        <v>10730.661599999999</v>
      </c>
      <c r="E157" s="74">
        <v>5876.1912000000002</v>
      </c>
      <c r="F157" s="74">
        <v>4193.2044000000005</v>
      </c>
      <c r="G157" s="74">
        <v>2922.5364</v>
      </c>
      <c r="H157" s="74">
        <v>2209.4063999999998</v>
      </c>
      <c r="I157" s="201">
        <v>25932.000000000004</v>
      </c>
      <c r="J157" s="171">
        <v>0</v>
      </c>
      <c r="K157" s="73">
        <v>16898.05</v>
      </c>
      <c r="L157" s="73"/>
      <c r="M157" s="73"/>
      <c r="N157" s="73"/>
      <c r="O157" s="73"/>
      <c r="P157" s="73"/>
      <c r="Q157" s="73"/>
      <c r="R157" s="53"/>
      <c r="S157" s="53"/>
      <c r="T157" s="53"/>
      <c r="U157" s="91">
        <v>0</v>
      </c>
      <c r="V157" s="73"/>
      <c r="W157" s="73"/>
      <c r="X157" s="73"/>
      <c r="Y157" s="73"/>
      <c r="Z157" s="98">
        <v>0</v>
      </c>
      <c r="AA157" s="73"/>
      <c r="AB157" s="73"/>
      <c r="AC157" s="73"/>
      <c r="AD157" s="73"/>
      <c r="AE157" s="94">
        <v>0</v>
      </c>
      <c r="AF157" s="73"/>
      <c r="AG157" s="73"/>
      <c r="AH157" s="73"/>
      <c r="AI157" s="75">
        <v>42830.05</v>
      </c>
    </row>
    <row r="158" spans="1:35">
      <c r="A158" s="7" t="s">
        <v>166</v>
      </c>
      <c r="B158" s="8" t="s">
        <v>341</v>
      </c>
      <c r="C158" s="34" t="s">
        <v>216</v>
      </c>
      <c r="D158" s="74">
        <v>90186.882400000002</v>
      </c>
      <c r="E158" s="74">
        <v>49387.016799999998</v>
      </c>
      <c r="F158" s="74">
        <v>35242.191600000006</v>
      </c>
      <c r="G158" s="74">
        <v>24562.739599999997</v>
      </c>
      <c r="H158" s="74">
        <v>18569.169600000001</v>
      </c>
      <c r="I158" s="201">
        <v>217948</v>
      </c>
      <c r="J158" s="171">
        <v>0</v>
      </c>
      <c r="K158" s="73">
        <v>374534.64</v>
      </c>
      <c r="L158" s="73"/>
      <c r="M158" s="73"/>
      <c r="N158" s="73"/>
      <c r="O158" s="73"/>
      <c r="P158" s="73"/>
      <c r="Q158" s="73"/>
      <c r="R158" s="53"/>
      <c r="S158" s="53"/>
      <c r="T158" s="53"/>
      <c r="U158" s="91">
        <v>0</v>
      </c>
      <c r="V158" s="73"/>
      <c r="W158" s="73"/>
      <c r="X158" s="73"/>
      <c r="Y158" s="73"/>
      <c r="Z158" s="98">
        <v>0</v>
      </c>
      <c r="AA158" s="73"/>
      <c r="AB158" s="73"/>
      <c r="AC158" s="73"/>
      <c r="AD158" s="73"/>
      <c r="AE158" s="94">
        <v>0</v>
      </c>
      <c r="AF158" s="73"/>
      <c r="AG158" s="202"/>
      <c r="AH158" s="73"/>
      <c r="AI158" s="75">
        <v>592482.64</v>
      </c>
    </row>
    <row r="159" spans="1:35">
      <c r="A159" s="7" t="s">
        <v>167</v>
      </c>
      <c r="B159" s="8" t="s">
        <v>342</v>
      </c>
      <c r="C159" s="33" t="s">
        <v>190</v>
      </c>
      <c r="D159" s="74">
        <v>15798.4702</v>
      </c>
      <c r="E159" s="74">
        <v>8651.3613999999998</v>
      </c>
      <c r="F159" s="74">
        <v>6173.5443000000005</v>
      </c>
      <c r="G159" s="74">
        <v>4302.7732999999998</v>
      </c>
      <c r="H159" s="74">
        <v>3252.8507999999997</v>
      </c>
      <c r="I159" s="201">
        <v>38179</v>
      </c>
      <c r="J159" s="171">
        <v>0</v>
      </c>
      <c r="K159" s="73">
        <v>10135.200000000001</v>
      </c>
      <c r="L159" s="73"/>
      <c r="M159" s="73"/>
      <c r="N159" s="73"/>
      <c r="O159" s="73"/>
      <c r="P159" s="73"/>
      <c r="Q159" s="73"/>
      <c r="R159" s="53"/>
      <c r="S159" s="53"/>
      <c r="T159" s="53"/>
      <c r="U159" s="91">
        <v>0</v>
      </c>
      <c r="V159" s="73"/>
      <c r="W159" s="73"/>
      <c r="X159" s="73"/>
      <c r="Y159" s="73"/>
      <c r="Z159" s="98">
        <v>0</v>
      </c>
      <c r="AA159" s="73"/>
      <c r="AB159" s="73"/>
      <c r="AC159" s="73"/>
      <c r="AD159" s="73"/>
      <c r="AE159" s="94">
        <v>0</v>
      </c>
      <c r="AF159" s="73"/>
      <c r="AG159" s="73"/>
      <c r="AH159" s="73"/>
      <c r="AI159" s="75">
        <v>48314.2</v>
      </c>
    </row>
    <row r="160" spans="1:35">
      <c r="A160" s="7" t="s">
        <v>168</v>
      </c>
      <c r="B160" s="8" t="s">
        <v>343</v>
      </c>
      <c r="C160" s="29" t="s">
        <v>201</v>
      </c>
      <c r="D160" s="74">
        <v>21080.627199999999</v>
      </c>
      <c r="E160" s="74">
        <v>11543.910400000001</v>
      </c>
      <c r="F160" s="74">
        <v>8237.6448</v>
      </c>
      <c r="G160" s="74">
        <v>5741.3887999999997</v>
      </c>
      <c r="H160" s="74">
        <v>4340.4287999999997</v>
      </c>
      <c r="I160" s="201">
        <v>50944</v>
      </c>
      <c r="J160" s="171">
        <v>0</v>
      </c>
      <c r="K160" s="73">
        <v>16029.68</v>
      </c>
      <c r="L160" s="73"/>
      <c r="M160" s="73"/>
      <c r="N160" s="73"/>
      <c r="O160" s="73"/>
      <c r="P160" s="73"/>
      <c r="Q160" s="73"/>
      <c r="R160" s="53"/>
      <c r="S160" s="53"/>
      <c r="T160" s="53"/>
      <c r="U160" s="91">
        <v>0</v>
      </c>
      <c r="V160" s="73"/>
      <c r="W160" s="73"/>
      <c r="X160" s="73"/>
      <c r="Y160" s="73"/>
      <c r="Z160" s="98">
        <v>0</v>
      </c>
      <c r="AA160" s="73"/>
      <c r="AB160" s="73"/>
      <c r="AC160" s="73"/>
      <c r="AD160" s="73"/>
      <c r="AE160" s="94">
        <v>0</v>
      </c>
      <c r="AF160" s="73"/>
      <c r="AG160" s="73"/>
      <c r="AH160" s="73"/>
      <c r="AI160" s="75">
        <v>66973.679999999993</v>
      </c>
    </row>
    <row r="161" spans="1:36">
      <c r="A161" s="7" t="s">
        <v>169</v>
      </c>
      <c r="B161" s="8" t="s">
        <v>344</v>
      </c>
      <c r="C161" s="28" t="s">
        <v>187</v>
      </c>
      <c r="D161" s="74">
        <v>166527.603</v>
      </c>
      <c r="E161" s="74">
        <v>91191.770999999993</v>
      </c>
      <c r="F161" s="74">
        <v>65073.739500000003</v>
      </c>
      <c r="G161" s="74">
        <v>45354.424500000001</v>
      </c>
      <c r="H161" s="74">
        <v>34287.462</v>
      </c>
      <c r="I161" s="201">
        <v>402435.00000000006</v>
      </c>
      <c r="J161" s="171">
        <v>0</v>
      </c>
      <c r="K161" s="73">
        <v>1277486.1499999999</v>
      </c>
      <c r="L161" s="73"/>
      <c r="M161" s="73"/>
      <c r="N161" s="73">
        <v>600000</v>
      </c>
      <c r="O161" s="73"/>
      <c r="P161" s="73"/>
      <c r="Q161" s="73">
        <v>48000</v>
      </c>
      <c r="R161" s="53"/>
      <c r="S161" s="53"/>
      <c r="T161" s="53"/>
      <c r="U161" s="91">
        <v>0</v>
      </c>
      <c r="V161" s="73"/>
      <c r="W161" s="73"/>
      <c r="X161" s="73"/>
      <c r="Y161" s="73"/>
      <c r="Z161" s="98">
        <v>0</v>
      </c>
      <c r="AA161" s="73"/>
      <c r="AB161" s="73"/>
      <c r="AC161" s="73"/>
      <c r="AD161" s="73"/>
      <c r="AE161" s="94">
        <v>0</v>
      </c>
      <c r="AF161" s="73"/>
      <c r="AG161" s="73"/>
      <c r="AH161" s="73"/>
      <c r="AI161" s="75">
        <v>2327921.15</v>
      </c>
    </row>
    <row r="162" spans="1:36">
      <c r="A162" s="7" t="s">
        <v>170</v>
      </c>
      <c r="B162" s="8" t="s">
        <v>345</v>
      </c>
      <c r="C162" s="32" t="s">
        <v>183</v>
      </c>
      <c r="D162" s="74">
        <v>7950.7532000000001</v>
      </c>
      <c r="E162" s="74">
        <v>4353.8923999999997</v>
      </c>
      <c r="F162" s="74">
        <v>3106.9038</v>
      </c>
      <c r="G162" s="74">
        <v>2165.4177999999997</v>
      </c>
      <c r="H162" s="74">
        <v>1637.0328</v>
      </c>
      <c r="I162" s="201">
        <v>19214</v>
      </c>
      <c r="J162" s="171">
        <v>0</v>
      </c>
      <c r="K162" s="73">
        <v>17173.7</v>
      </c>
      <c r="L162" s="73"/>
      <c r="M162" s="73"/>
      <c r="N162" s="73"/>
      <c r="O162" s="73"/>
      <c r="P162" s="73"/>
      <c r="Q162" s="73"/>
      <c r="R162" s="53"/>
      <c r="S162" s="53"/>
      <c r="T162" s="53"/>
      <c r="U162" s="91">
        <v>0</v>
      </c>
      <c r="V162" s="73"/>
      <c r="W162" s="73"/>
      <c r="X162" s="73"/>
      <c r="Y162" s="73"/>
      <c r="Z162" s="98">
        <v>0</v>
      </c>
      <c r="AA162" s="73"/>
      <c r="AB162" s="73"/>
      <c r="AC162" s="73"/>
      <c r="AD162" s="73"/>
      <c r="AE162" s="94">
        <v>0</v>
      </c>
      <c r="AF162" s="73"/>
      <c r="AG162" s="73"/>
      <c r="AH162" s="73"/>
      <c r="AI162" s="75">
        <v>36387.699999999997</v>
      </c>
    </row>
    <row r="163" spans="1:36">
      <c r="A163" s="7" t="s">
        <v>171</v>
      </c>
      <c r="B163" s="8" t="s">
        <v>346</v>
      </c>
      <c r="C163" s="34" t="s">
        <v>216</v>
      </c>
      <c r="D163" s="74">
        <v>39418.588000000003</v>
      </c>
      <c r="E163" s="74">
        <v>21585.916000000001</v>
      </c>
      <c r="F163" s="74">
        <v>15403.542000000001</v>
      </c>
      <c r="G163" s="74">
        <v>10735.802</v>
      </c>
      <c r="H163" s="74">
        <v>8116.152</v>
      </c>
      <c r="I163" s="201">
        <v>95260</v>
      </c>
      <c r="J163" s="171">
        <v>0</v>
      </c>
      <c r="K163" s="73">
        <v>30424.06</v>
      </c>
      <c r="L163" s="73"/>
      <c r="M163" s="73"/>
      <c r="N163" s="73"/>
      <c r="O163" s="73"/>
      <c r="P163" s="73"/>
      <c r="Q163" s="73"/>
      <c r="R163" s="54"/>
      <c r="S163" s="54"/>
      <c r="T163" s="54"/>
      <c r="U163" s="91">
        <v>0</v>
      </c>
      <c r="V163" s="73"/>
      <c r="W163" s="73"/>
      <c r="X163" s="73"/>
      <c r="Y163" s="73"/>
      <c r="Z163" s="98">
        <v>0</v>
      </c>
      <c r="AA163" s="73"/>
      <c r="AB163" s="73"/>
      <c r="AC163" s="73"/>
      <c r="AD163" s="73"/>
      <c r="AE163" s="94">
        <v>0</v>
      </c>
      <c r="AF163" s="73"/>
      <c r="AG163" s="73"/>
      <c r="AH163" s="73"/>
      <c r="AI163" s="75">
        <v>125684.06</v>
      </c>
    </row>
    <row r="164" spans="1:36">
      <c r="A164" s="20" t="s">
        <v>172</v>
      </c>
      <c r="B164" s="17" t="s">
        <v>347</v>
      </c>
      <c r="C164" s="26" t="s">
        <v>181</v>
      </c>
      <c r="D164" s="74">
        <v>21855.2608</v>
      </c>
      <c r="E164" s="74">
        <v>11968.105599999999</v>
      </c>
      <c r="F164" s="74">
        <v>8540.3472000000002</v>
      </c>
      <c r="G164" s="74">
        <v>5952.3631999999998</v>
      </c>
      <c r="H164" s="74">
        <v>4499.9232000000002</v>
      </c>
      <c r="I164" s="201">
        <v>52816</v>
      </c>
      <c r="J164" s="171">
        <v>0</v>
      </c>
      <c r="K164" s="73">
        <v>45186.32</v>
      </c>
      <c r="L164" s="73"/>
      <c r="M164" s="73"/>
      <c r="N164" s="73"/>
      <c r="O164" s="73"/>
      <c r="P164" s="73"/>
      <c r="Q164" s="73"/>
      <c r="R164" s="53"/>
      <c r="S164" s="53"/>
      <c r="T164" s="53"/>
      <c r="U164" s="91">
        <v>0</v>
      </c>
      <c r="V164" s="73"/>
      <c r="W164" s="73"/>
      <c r="X164" s="73"/>
      <c r="Y164" s="73"/>
      <c r="Z164" s="98">
        <v>0</v>
      </c>
      <c r="AA164" s="73"/>
      <c r="AB164" s="73"/>
      <c r="AC164" s="73"/>
      <c r="AD164" s="73"/>
      <c r="AE164" s="94">
        <v>0</v>
      </c>
      <c r="AF164" s="73"/>
      <c r="AG164" s="73"/>
      <c r="AH164" s="73"/>
      <c r="AI164" s="75">
        <v>98002.32</v>
      </c>
    </row>
    <row r="165" spans="1:36">
      <c r="A165" s="7" t="s">
        <v>173</v>
      </c>
      <c r="B165" s="8" t="s">
        <v>348</v>
      </c>
      <c r="C165" s="33" t="s">
        <v>190</v>
      </c>
      <c r="D165" s="74">
        <v>7195.1544000000004</v>
      </c>
      <c r="E165" s="74">
        <v>3940.1208000000001</v>
      </c>
      <c r="F165" s="74">
        <v>2811.6396</v>
      </c>
      <c r="G165" s="74">
        <v>1959.6275999999998</v>
      </c>
      <c r="H165" s="74">
        <v>1481.4576</v>
      </c>
      <c r="I165" s="201">
        <v>17388</v>
      </c>
      <c r="J165" s="171">
        <v>0</v>
      </c>
      <c r="K165" s="73">
        <v>10356.23</v>
      </c>
      <c r="L165" s="73"/>
      <c r="M165" s="73"/>
      <c r="N165" s="73"/>
      <c r="O165" s="73"/>
      <c r="P165" s="73"/>
      <c r="Q165" s="73"/>
      <c r="R165" s="53"/>
      <c r="S165" s="53"/>
      <c r="T165" s="53"/>
      <c r="U165" s="91">
        <v>0</v>
      </c>
      <c r="V165" s="73"/>
      <c r="W165" s="73"/>
      <c r="X165" s="73"/>
      <c r="Y165" s="73"/>
      <c r="Z165" s="98">
        <v>0</v>
      </c>
      <c r="AA165" s="73"/>
      <c r="AB165" s="73"/>
      <c r="AC165" s="73"/>
      <c r="AD165" s="73"/>
      <c r="AE165" s="94">
        <v>0</v>
      </c>
      <c r="AF165" s="73"/>
      <c r="AG165" s="73"/>
      <c r="AH165" s="73"/>
      <c r="AI165" s="75">
        <v>27744.23</v>
      </c>
    </row>
    <row r="166" spans="1:36">
      <c r="A166" s="7" t="s">
        <v>174</v>
      </c>
      <c r="B166" s="8" t="s">
        <v>349</v>
      </c>
      <c r="C166" s="34" t="s">
        <v>216</v>
      </c>
      <c r="D166" s="74">
        <v>21024.350399999999</v>
      </c>
      <c r="E166" s="74">
        <v>11513.0928</v>
      </c>
      <c r="F166" s="74">
        <v>8215.6535999999996</v>
      </c>
      <c r="G166" s="74">
        <v>5726.0616</v>
      </c>
      <c r="H166" s="74">
        <v>4328.8415999999997</v>
      </c>
      <c r="I166" s="201">
        <v>50808</v>
      </c>
      <c r="J166" s="171">
        <v>0</v>
      </c>
      <c r="K166" s="73">
        <v>29299.56</v>
      </c>
      <c r="L166" s="73"/>
      <c r="M166" s="73"/>
      <c r="N166" s="73"/>
      <c r="O166" s="73"/>
      <c r="P166" s="73"/>
      <c r="Q166" s="73"/>
      <c r="R166" s="53"/>
      <c r="S166" s="53"/>
      <c r="T166" s="53"/>
      <c r="U166" s="91">
        <v>0</v>
      </c>
      <c r="V166" s="73"/>
      <c r="W166" s="73"/>
      <c r="X166" s="73"/>
      <c r="Y166" s="73"/>
      <c r="Z166" s="98">
        <v>0</v>
      </c>
      <c r="AA166" s="73"/>
      <c r="AB166" s="73"/>
      <c r="AC166" s="73"/>
      <c r="AD166" s="73"/>
      <c r="AE166" s="94">
        <v>0</v>
      </c>
      <c r="AF166" s="73"/>
      <c r="AG166" s="73"/>
      <c r="AH166" s="73"/>
      <c r="AI166" s="75">
        <v>80107.56</v>
      </c>
    </row>
    <row r="167" spans="1:36" ht="15.75">
      <c r="A167" s="7" t="s">
        <v>175</v>
      </c>
      <c r="B167" s="8" t="s">
        <v>350</v>
      </c>
      <c r="C167" s="29" t="s">
        <v>201</v>
      </c>
      <c r="D167" s="74">
        <v>19242.9414</v>
      </c>
      <c r="E167" s="74">
        <v>10537.5798</v>
      </c>
      <c r="F167" s="74">
        <v>7519.5351000000001</v>
      </c>
      <c r="G167" s="74">
        <v>5240.8881000000001</v>
      </c>
      <c r="H167" s="74">
        <v>3962.0555999999997</v>
      </c>
      <c r="I167" s="201">
        <v>46502.999999999993</v>
      </c>
      <c r="J167" s="171">
        <v>0</v>
      </c>
      <c r="K167" s="73">
        <v>36000</v>
      </c>
      <c r="L167" s="73"/>
      <c r="M167" s="73"/>
      <c r="N167" s="73"/>
      <c r="O167" s="73"/>
      <c r="P167" s="73"/>
      <c r="Q167" s="73"/>
      <c r="R167" s="53"/>
      <c r="S167" s="53"/>
      <c r="T167" s="53"/>
      <c r="U167" s="91">
        <v>0</v>
      </c>
      <c r="V167" s="73"/>
      <c r="W167" s="73"/>
      <c r="X167" s="73"/>
      <c r="Y167" s="73"/>
      <c r="Z167" s="98">
        <v>0</v>
      </c>
      <c r="AA167" s="73"/>
      <c r="AB167" s="73"/>
      <c r="AC167" s="73"/>
      <c r="AD167" s="73"/>
      <c r="AE167" s="94">
        <v>0</v>
      </c>
      <c r="AF167" s="73"/>
      <c r="AG167" s="73"/>
      <c r="AH167" s="73"/>
      <c r="AI167" s="75">
        <v>82503</v>
      </c>
      <c r="AJ167" s="23"/>
    </row>
    <row r="168" spans="1:36" s="14" customFormat="1">
      <c r="C168" s="30"/>
      <c r="D168" s="68"/>
      <c r="E168" s="179"/>
      <c r="F168" s="179"/>
      <c r="G168" s="179"/>
      <c r="H168" s="179"/>
      <c r="I168" s="179"/>
      <c r="J168" s="68"/>
      <c r="K168" s="10"/>
      <c r="L168" s="18"/>
      <c r="M168" s="18"/>
      <c r="N168" s="18"/>
      <c r="O168" s="18"/>
      <c r="P168" s="18"/>
      <c r="Q168" s="82"/>
      <c r="R168" s="18"/>
      <c r="S168" s="18"/>
      <c r="T168" s="18"/>
      <c r="U168" s="92"/>
      <c r="V168" s="82"/>
      <c r="W168" s="82"/>
      <c r="X168" s="82"/>
      <c r="Y168" s="82"/>
      <c r="Z168" s="99"/>
      <c r="AA168" s="82"/>
      <c r="AB168" s="77"/>
      <c r="AC168" s="77"/>
      <c r="AD168" s="82"/>
      <c r="AE168" s="95"/>
      <c r="AF168" s="77"/>
      <c r="AG168" s="18"/>
      <c r="AH168" s="18"/>
      <c r="AI168" s="68"/>
    </row>
    <row r="169" spans="1:36">
      <c r="A169" s="6"/>
      <c r="B169" s="4" t="s">
        <v>351</v>
      </c>
      <c r="D169" s="78">
        <v>11237739.154600004</v>
      </c>
      <c r="E169" s="63">
        <v>6153870.6921999995</v>
      </c>
      <c r="F169" s="40">
        <v>4391354.3289000001</v>
      </c>
      <c r="G169" s="40">
        <v>3060640.8959000004</v>
      </c>
      <c r="H169" s="40">
        <v>2313811.9284000001</v>
      </c>
      <c r="I169" s="40">
        <v>27157417</v>
      </c>
      <c r="J169" s="25">
        <v>574904</v>
      </c>
      <c r="K169" s="25">
        <v>46939626.800000004</v>
      </c>
      <c r="L169" s="25">
        <v>1000000</v>
      </c>
      <c r="M169" s="25">
        <v>250000</v>
      </c>
      <c r="N169" s="25">
        <v>1600000</v>
      </c>
      <c r="O169" s="25">
        <v>100000</v>
      </c>
      <c r="P169" s="25">
        <v>1895175</v>
      </c>
      <c r="Q169" s="25">
        <v>2836204</v>
      </c>
      <c r="R169" s="25">
        <v>0</v>
      </c>
      <c r="S169" s="25">
        <v>5150505</v>
      </c>
      <c r="T169" s="25">
        <v>1294583</v>
      </c>
      <c r="U169" s="88">
        <v>6445088</v>
      </c>
      <c r="V169" s="25">
        <v>1975892</v>
      </c>
      <c r="W169" s="25">
        <v>994064</v>
      </c>
      <c r="X169" s="25">
        <v>519682</v>
      </c>
      <c r="Y169" s="25">
        <v>510362</v>
      </c>
      <c r="Z169" s="98">
        <v>4000000</v>
      </c>
      <c r="AA169" s="25">
        <v>443322</v>
      </c>
      <c r="AB169" s="25">
        <v>1039306</v>
      </c>
      <c r="AC169" s="25">
        <v>40901</v>
      </c>
      <c r="AD169" s="25">
        <v>1998219</v>
      </c>
      <c r="AE169" s="94">
        <v>3521748</v>
      </c>
      <c r="AF169" s="25">
        <v>0</v>
      </c>
      <c r="AG169" s="25">
        <v>0</v>
      </c>
      <c r="AH169" s="25">
        <v>24100</v>
      </c>
      <c r="AI169" s="65">
        <v>95769358.800000012</v>
      </c>
    </row>
    <row r="170" spans="1:36">
      <c r="E170" s="10"/>
      <c r="F170" s="10"/>
      <c r="G170" s="10"/>
      <c r="H170" s="10"/>
      <c r="I170" s="10"/>
      <c r="J170" s="165"/>
      <c r="K170" s="36"/>
    </row>
  </sheetData>
  <autoFilter ref="A2:AG169" xr:uid="{00000000-0009-0000-0000-000011000000}"/>
  <phoneticPr fontId="35" type="noConversion"/>
  <conditionalFormatting sqref="J3:J167">
    <cfRule type="cellIs" dxfId="6" priority="1" operator="equal">
      <formula>0</formula>
    </cfRule>
  </conditionalFormatting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B781-1E55-4CC5-B31C-428B57BD0E6C}">
  <dimension ref="A1:F37"/>
  <sheetViews>
    <sheetView topLeftCell="A22" workbookViewId="0">
      <selection activeCell="E33" sqref="E33"/>
    </sheetView>
  </sheetViews>
  <sheetFormatPr defaultRowHeight="15"/>
  <cols>
    <col min="1" max="1" width="9.140625" style="18"/>
    <col min="2" max="2" width="20.42578125" style="18" customWidth="1"/>
    <col min="3" max="3" width="19.7109375" style="18" customWidth="1"/>
    <col min="4" max="4" width="13.85546875" style="18" customWidth="1"/>
    <col min="5" max="5" width="14.7109375" style="18" bestFit="1" customWidth="1"/>
    <col min="6" max="6" width="16.7109375" style="18" bestFit="1" customWidth="1"/>
    <col min="7" max="16384" width="9.140625" style="18"/>
  </cols>
  <sheetData>
    <row r="1" spans="1:6" ht="26.25">
      <c r="A1" s="180" t="s">
        <v>176</v>
      </c>
      <c r="B1" s="181" t="s">
        <v>439</v>
      </c>
      <c r="C1" s="181" t="s">
        <v>440</v>
      </c>
      <c r="D1" s="181" t="s">
        <v>441</v>
      </c>
      <c r="E1" s="181" t="s">
        <v>442</v>
      </c>
      <c r="F1" s="182" t="s">
        <v>443</v>
      </c>
    </row>
    <row r="2" spans="1:6">
      <c r="A2" s="183">
        <v>7</v>
      </c>
      <c r="B2" s="184" t="s">
        <v>186</v>
      </c>
      <c r="C2" s="185" t="s">
        <v>187</v>
      </c>
      <c r="D2" s="186" t="s">
        <v>444</v>
      </c>
      <c r="E2" s="205">
        <v>75328.44</v>
      </c>
      <c r="F2" s="187"/>
    </row>
    <row r="3" spans="1:6">
      <c r="A3" s="188">
        <v>14</v>
      </c>
      <c r="B3" s="184" t="s">
        <v>194</v>
      </c>
      <c r="C3" s="185" t="s">
        <v>187</v>
      </c>
      <c r="D3" s="186" t="s">
        <v>444</v>
      </c>
      <c r="E3" s="204">
        <v>77728.44</v>
      </c>
      <c r="F3" s="187"/>
    </row>
    <row r="4" spans="1:6">
      <c r="A4" s="188">
        <v>15</v>
      </c>
      <c r="B4" s="184" t="s">
        <v>195</v>
      </c>
      <c r="C4" s="185" t="s">
        <v>187</v>
      </c>
      <c r="D4" s="186" t="s">
        <v>444</v>
      </c>
      <c r="E4" s="204">
        <v>107178.44</v>
      </c>
      <c r="F4" s="187"/>
    </row>
    <row r="5" spans="1:6">
      <c r="A5" s="188">
        <v>20</v>
      </c>
      <c r="B5" s="184" t="s">
        <v>197</v>
      </c>
      <c r="C5" s="189" t="s">
        <v>185</v>
      </c>
      <c r="D5" s="186" t="s">
        <v>444</v>
      </c>
      <c r="E5" s="204">
        <v>77858.44</v>
      </c>
      <c r="F5" s="187"/>
    </row>
    <row r="6" spans="1:6">
      <c r="A6" s="188">
        <v>21</v>
      </c>
      <c r="B6" s="184" t="s">
        <v>198</v>
      </c>
      <c r="C6" s="189" t="s">
        <v>185</v>
      </c>
      <c r="D6" s="186" t="s">
        <v>444</v>
      </c>
      <c r="E6" s="204">
        <v>76448.44</v>
      </c>
      <c r="F6" s="187"/>
    </row>
    <row r="7" spans="1:6">
      <c r="A7" s="188">
        <v>31</v>
      </c>
      <c r="B7" s="184" t="s">
        <v>207</v>
      </c>
      <c r="C7" s="190" t="s">
        <v>201</v>
      </c>
      <c r="D7" s="186" t="s">
        <v>444</v>
      </c>
      <c r="E7" s="204">
        <v>101928.44</v>
      </c>
      <c r="F7" s="187"/>
    </row>
    <row r="8" spans="1:6">
      <c r="A8" s="188">
        <v>43</v>
      </c>
      <c r="B8" s="184" t="s">
        <v>215</v>
      </c>
      <c r="C8" s="191" t="s">
        <v>216</v>
      </c>
      <c r="D8" s="186" t="s">
        <v>444</v>
      </c>
      <c r="E8" s="205">
        <v>79948.44</v>
      </c>
      <c r="F8" s="187"/>
    </row>
    <row r="9" spans="1:6">
      <c r="A9" s="188">
        <v>57</v>
      </c>
      <c r="B9" s="184" t="s">
        <v>225</v>
      </c>
      <c r="C9" s="191" t="s">
        <v>216</v>
      </c>
      <c r="D9" s="186" t="s">
        <v>444</v>
      </c>
      <c r="E9" s="204">
        <v>112338.44</v>
      </c>
      <c r="F9" s="187"/>
    </row>
    <row r="10" spans="1:6">
      <c r="A10" s="188">
        <v>61</v>
      </c>
      <c r="B10" s="184" t="s">
        <v>228</v>
      </c>
      <c r="C10" s="191" t="s">
        <v>216</v>
      </c>
      <c r="D10" s="186" t="s">
        <v>444</v>
      </c>
      <c r="E10" s="204">
        <v>82548.44</v>
      </c>
      <c r="F10" s="187"/>
    </row>
    <row r="11" spans="1:6">
      <c r="A11" s="188">
        <v>70</v>
      </c>
      <c r="B11" s="184" t="s">
        <v>233</v>
      </c>
      <c r="C11" s="191" t="s">
        <v>216</v>
      </c>
      <c r="D11" s="186" t="s">
        <v>444</v>
      </c>
      <c r="E11" s="204">
        <v>80338.44</v>
      </c>
      <c r="F11" s="187"/>
    </row>
    <row r="12" spans="1:6">
      <c r="A12" s="188">
        <v>71</v>
      </c>
      <c r="B12" s="184" t="s">
        <v>234</v>
      </c>
      <c r="C12" s="192" t="s">
        <v>183</v>
      </c>
      <c r="D12" s="186" t="s">
        <v>444</v>
      </c>
      <c r="E12" s="204">
        <v>84738.44</v>
      </c>
      <c r="F12" s="187"/>
    </row>
    <row r="13" spans="1:6">
      <c r="A13" s="188">
        <v>79</v>
      </c>
      <c r="B13" s="184" t="s">
        <v>239</v>
      </c>
      <c r="C13" s="189" t="s">
        <v>185</v>
      </c>
      <c r="D13" s="186" t="s">
        <v>444</v>
      </c>
      <c r="E13" s="204">
        <v>84838.44</v>
      </c>
      <c r="F13" s="187"/>
    </row>
    <row r="14" spans="1:6">
      <c r="A14" s="188">
        <v>84</v>
      </c>
      <c r="B14" s="184" t="s">
        <v>242</v>
      </c>
      <c r="C14" s="189" t="s">
        <v>185</v>
      </c>
      <c r="D14" s="186" t="s">
        <v>444</v>
      </c>
      <c r="E14" s="204">
        <v>84118.44</v>
      </c>
      <c r="F14" s="187"/>
    </row>
    <row r="15" spans="1:6">
      <c r="A15" s="188">
        <v>91</v>
      </c>
      <c r="B15" s="184" t="s">
        <v>245</v>
      </c>
      <c r="C15" s="191" t="s">
        <v>216</v>
      </c>
      <c r="D15" s="186" t="s">
        <v>444</v>
      </c>
      <c r="E15" s="204">
        <v>77338.44</v>
      </c>
      <c r="F15" s="187"/>
    </row>
    <row r="16" spans="1:6">
      <c r="A16" s="188">
        <v>95</v>
      </c>
      <c r="B16" s="184" t="s">
        <v>249</v>
      </c>
      <c r="C16" s="193" t="s">
        <v>190</v>
      </c>
      <c r="D16" s="186" t="s">
        <v>444</v>
      </c>
      <c r="E16" s="205">
        <v>75328.44</v>
      </c>
      <c r="F16" s="187"/>
    </row>
    <row r="17" spans="1:6">
      <c r="A17" s="188">
        <v>100</v>
      </c>
      <c r="B17" s="184" t="s">
        <v>250</v>
      </c>
      <c r="C17" s="189" t="s">
        <v>185</v>
      </c>
      <c r="D17" s="186" t="s">
        <v>444</v>
      </c>
      <c r="E17" s="205">
        <v>75328.44</v>
      </c>
      <c r="F17" s="187"/>
    </row>
    <row r="18" spans="1:6">
      <c r="A18" s="188">
        <v>101</v>
      </c>
      <c r="B18" s="184" t="s">
        <v>251</v>
      </c>
      <c r="C18" s="189" t="s">
        <v>185</v>
      </c>
      <c r="D18" s="186" t="s">
        <v>444</v>
      </c>
      <c r="E18" s="205">
        <v>75328.44</v>
      </c>
      <c r="F18" s="187"/>
    </row>
    <row r="19" spans="1:6">
      <c r="A19" s="188">
        <v>108</v>
      </c>
      <c r="B19" s="184" t="s">
        <v>256</v>
      </c>
      <c r="C19" s="190" t="s">
        <v>201</v>
      </c>
      <c r="D19" s="186" t="s">
        <v>444</v>
      </c>
      <c r="E19" s="204">
        <v>90918.44</v>
      </c>
      <c r="F19" s="187"/>
    </row>
    <row r="20" spans="1:6">
      <c r="A20" s="188">
        <v>109</v>
      </c>
      <c r="B20" s="184" t="s">
        <v>257</v>
      </c>
      <c r="C20" s="191" t="s">
        <v>216</v>
      </c>
      <c r="D20" s="186" t="s">
        <v>444</v>
      </c>
      <c r="E20" s="205">
        <v>75328.44</v>
      </c>
      <c r="F20" s="187"/>
    </row>
    <row r="21" spans="1:6">
      <c r="A21" s="188">
        <v>123</v>
      </c>
      <c r="B21" s="184" t="s">
        <v>266</v>
      </c>
      <c r="C21" s="189" t="s">
        <v>185</v>
      </c>
      <c r="D21" s="186" t="s">
        <v>444</v>
      </c>
      <c r="E21" s="204">
        <v>77878.44</v>
      </c>
      <c r="F21" s="187"/>
    </row>
    <row r="22" spans="1:6">
      <c r="A22" s="188">
        <v>126</v>
      </c>
      <c r="B22" s="184" t="s">
        <v>268</v>
      </c>
      <c r="C22" s="191" t="s">
        <v>216</v>
      </c>
      <c r="D22" s="186" t="s">
        <v>444</v>
      </c>
      <c r="E22" s="204">
        <v>76058.44</v>
      </c>
      <c r="F22" s="187"/>
    </row>
    <row r="23" spans="1:6">
      <c r="A23" s="188">
        <v>128</v>
      </c>
      <c r="B23" s="184" t="s">
        <v>270</v>
      </c>
      <c r="C23" s="185" t="s">
        <v>187</v>
      </c>
      <c r="D23" s="186" t="s">
        <v>444</v>
      </c>
      <c r="E23" s="205">
        <v>75328.44</v>
      </c>
      <c r="F23" s="187"/>
    </row>
    <row r="24" spans="1:6">
      <c r="A24" s="188">
        <v>152</v>
      </c>
      <c r="B24" s="184" t="s">
        <v>283</v>
      </c>
      <c r="C24" s="193" t="s">
        <v>190</v>
      </c>
      <c r="D24" s="186" t="s">
        <v>444</v>
      </c>
      <c r="E24" s="204">
        <v>75328.44</v>
      </c>
      <c r="F24" s="187"/>
    </row>
    <row r="25" spans="1:6">
      <c r="A25" s="188">
        <v>155</v>
      </c>
      <c r="B25" s="184" t="s">
        <v>286</v>
      </c>
      <c r="C25" s="185" t="s">
        <v>187</v>
      </c>
      <c r="D25" s="186" t="s">
        <v>444</v>
      </c>
      <c r="E25" s="204">
        <v>84258.44</v>
      </c>
      <c r="F25" s="187"/>
    </row>
    <row r="26" spans="1:6">
      <c r="A26" s="188">
        <v>170</v>
      </c>
      <c r="B26" s="184" t="s">
        <v>294</v>
      </c>
      <c r="C26" s="189" t="s">
        <v>185</v>
      </c>
      <c r="D26" s="186" t="s">
        <v>444</v>
      </c>
      <c r="E26" s="204">
        <v>89488.44</v>
      </c>
      <c r="F26" s="187"/>
    </row>
    <row r="27" spans="1:6">
      <c r="A27" s="188">
        <v>178</v>
      </c>
      <c r="B27" s="184" t="s">
        <v>299</v>
      </c>
      <c r="C27" s="190" t="s">
        <v>201</v>
      </c>
      <c r="D27" s="186" t="s">
        <v>444</v>
      </c>
      <c r="E27" s="204">
        <v>77648.44</v>
      </c>
      <c r="F27" s="187"/>
    </row>
    <row r="28" spans="1:6">
      <c r="A28" s="188">
        <v>184</v>
      </c>
      <c r="B28" s="184" t="s">
        <v>304</v>
      </c>
      <c r="C28" s="191" t="s">
        <v>216</v>
      </c>
      <c r="D28" s="186" t="s">
        <v>444</v>
      </c>
      <c r="E28" s="204">
        <v>75638.44</v>
      </c>
      <c r="F28" s="187"/>
    </row>
    <row r="29" spans="1:6">
      <c r="A29" s="188">
        <v>220</v>
      </c>
      <c r="B29" s="184" t="s">
        <v>322</v>
      </c>
      <c r="C29" s="191" t="s">
        <v>216</v>
      </c>
      <c r="D29" s="186" t="s">
        <v>444</v>
      </c>
      <c r="E29" s="204">
        <v>99288.44</v>
      </c>
      <c r="F29" s="187"/>
    </row>
    <row r="30" spans="1:6">
      <c r="A30" s="188">
        <v>221</v>
      </c>
      <c r="B30" s="184" t="s">
        <v>323</v>
      </c>
      <c r="C30" s="192" t="s">
        <v>183</v>
      </c>
      <c r="D30" s="186" t="s">
        <v>444</v>
      </c>
      <c r="E30" s="204">
        <v>77528.44</v>
      </c>
      <c r="F30" s="187"/>
    </row>
    <row r="31" spans="1:6">
      <c r="A31" s="188">
        <v>227</v>
      </c>
      <c r="B31" s="184" t="s">
        <v>327</v>
      </c>
      <c r="C31" s="185" t="s">
        <v>187</v>
      </c>
      <c r="D31" s="186" t="s">
        <v>444</v>
      </c>
      <c r="E31" s="204">
        <v>86848.44</v>
      </c>
      <c r="F31" s="187"/>
    </row>
    <row r="32" spans="1:6">
      <c r="A32" s="188">
        <v>240</v>
      </c>
      <c r="B32" s="184" t="s">
        <v>338</v>
      </c>
      <c r="C32" s="190" t="s">
        <v>201</v>
      </c>
      <c r="D32" s="186" t="s">
        <v>444</v>
      </c>
      <c r="E32" s="204">
        <v>82888.44</v>
      </c>
      <c r="F32" s="187"/>
    </row>
    <row r="33" spans="1:6">
      <c r="A33" s="188">
        <v>241</v>
      </c>
      <c r="B33" s="184" t="s">
        <v>339</v>
      </c>
      <c r="C33" s="189" t="s">
        <v>185</v>
      </c>
      <c r="D33" s="186" t="s">
        <v>444</v>
      </c>
      <c r="E33" s="205">
        <v>75328.44</v>
      </c>
      <c r="F33" s="187"/>
    </row>
    <row r="34" spans="1:6">
      <c r="A34" s="188">
        <v>243</v>
      </c>
      <c r="B34" s="184" t="s">
        <v>341</v>
      </c>
      <c r="C34" s="191" t="s">
        <v>216</v>
      </c>
      <c r="D34" s="186" t="s">
        <v>444</v>
      </c>
      <c r="E34" s="204">
        <v>77678.44</v>
      </c>
      <c r="F34" s="187"/>
    </row>
    <row r="35" spans="1:6">
      <c r="A35" s="188">
        <v>246</v>
      </c>
      <c r="B35" s="184" t="s">
        <v>344</v>
      </c>
      <c r="C35" s="185" t="s">
        <v>187</v>
      </c>
      <c r="D35" s="186" t="s">
        <v>444</v>
      </c>
      <c r="E35" s="204">
        <v>79948.44</v>
      </c>
      <c r="F35" s="187"/>
    </row>
    <row r="36" spans="1:6">
      <c r="A36" s="114"/>
      <c r="B36" s="114"/>
      <c r="C36" s="114"/>
      <c r="D36" s="194" t="s">
        <v>444</v>
      </c>
      <c r="E36" s="195" t="s">
        <v>444</v>
      </c>
      <c r="F36" s="196"/>
    </row>
    <row r="37" spans="1:6">
      <c r="A37" s="139" t="s">
        <v>444</v>
      </c>
      <c r="B37" s="197" t="s">
        <v>351</v>
      </c>
      <c r="C37" s="114"/>
      <c r="D37" s="198"/>
      <c r="E37" s="199">
        <f>SUM(E2:E35)</f>
        <v>2806046.9599999986</v>
      </c>
      <c r="F37" s="20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J169"/>
  <sheetViews>
    <sheetView zoomScale="80" zoomScaleNormal="80" workbookViewId="0">
      <pane xSplit="2" ySplit="1" topLeftCell="C126" activePane="bottomRight" state="frozen"/>
      <selection activeCell="AG2" sqref="AG2"/>
      <selection pane="topRight" activeCell="AG2" sqref="AG2"/>
      <selection pane="bottomLeft" activeCell="AG2" sqref="AG2"/>
      <selection pane="bottomRight" activeCell="F136" sqref="F136"/>
    </sheetView>
  </sheetViews>
  <sheetFormatPr defaultRowHeight="15"/>
  <cols>
    <col min="1" max="1" width="9.140625" style="18"/>
    <col min="2" max="2" width="12.85546875" style="18" bestFit="1" customWidth="1"/>
    <col min="3" max="3" width="14.7109375" style="30" customWidth="1"/>
    <col min="4" max="4" width="18.85546875" style="36" customWidth="1"/>
    <col min="5" max="10" width="18.85546875" style="18" customWidth="1"/>
    <col min="11" max="11" width="16.42578125" style="18" customWidth="1"/>
    <col min="12" max="12" width="15.85546875" style="18" bestFit="1" customWidth="1"/>
    <col min="13" max="13" width="17.7109375" style="18" bestFit="1" customWidth="1"/>
    <col min="14" max="14" width="15.85546875" style="18" bestFit="1" customWidth="1"/>
    <col min="15" max="15" width="15.5703125" style="18" bestFit="1" customWidth="1"/>
    <col min="16" max="16" width="15.85546875" style="18" bestFit="1" customWidth="1"/>
    <col min="17" max="17" width="16" style="18" bestFit="1" customWidth="1"/>
    <col min="18" max="20" width="18.85546875" style="18" customWidth="1"/>
    <col min="21" max="21" width="16.7109375" style="92" customWidth="1"/>
    <col min="22" max="25" width="19.140625" style="18" customWidth="1"/>
    <col min="26" max="26" width="16.85546875" style="101" customWidth="1"/>
    <col min="27" max="30" width="18.140625" style="18" customWidth="1"/>
    <col min="31" max="31" width="16.42578125" style="92" customWidth="1"/>
    <col min="32" max="32" width="16.42578125" style="18" customWidth="1"/>
    <col min="33" max="33" width="14.28515625" style="18" bestFit="1" customWidth="1"/>
    <col min="34" max="34" width="14.28515625" style="18" customWidth="1"/>
    <col min="35" max="35" width="17.28515625" style="36" bestFit="1" customWidth="1"/>
    <col min="36" max="16384" width="9.140625" style="18"/>
  </cols>
  <sheetData>
    <row r="1" spans="1:35" ht="47.25" customHeight="1">
      <c r="A1" s="5" t="s">
        <v>176</v>
      </c>
      <c r="B1" s="2" t="s">
        <v>177</v>
      </c>
      <c r="C1" s="15" t="s">
        <v>178</v>
      </c>
      <c r="D1" s="38" t="s">
        <v>366</v>
      </c>
      <c r="E1" s="38" t="s">
        <v>370</v>
      </c>
      <c r="F1" s="38" t="s">
        <v>374</v>
      </c>
      <c r="G1" s="38" t="s">
        <v>377</v>
      </c>
      <c r="H1" s="38" t="s">
        <v>380</v>
      </c>
      <c r="I1" s="49" t="s">
        <v>381</v>
      </c>
      <c r="J1" s="177" t="s">
        <v>438</v>
      </c>
      <c r="K1" s="48" t="s">
        <v>388</v>
      </c>
      <c r="L1" s="45" t="s">
        <v>389</v>
      </c>
      <c r="M1" s="45" t="s">
        <v>390</v>
      </c>
      <c r="N1" s="45" t="s">
        <v>354</v>
      </c>
      <c r="O1" s="15" t="s">
        <v>391</v>
      </c>
      <c r="P1" s="15" t="s">
        <v>392</v>
      </c>
      <c r="Q1" s="15" t="s">
        <v>393</v>
      </c>
      <c r="R1" s="81" t="s">
        <v>400</v>
      </c>
      <c r="S1" s="81" t="s">
        <v>401</v>
      </c>
      <c r="T1" s="81" t="s">
        <v>429</v>
      </c>
      <c r="U1" s="87" t="s">
        <v>415</v>
      </c>
      <c r="V1" s="47" t="s">
        <v>402</v>
      </c>
      <c r="W1" s="47" t="s">
        <v>403</v>
      </c>
      <c r="X1" s="47" t="s">
        <v>404</v>
      </c>
      <c r="Y1" s="47" t="s">
        <v>405</v>
      </c>
      <c r="Z1" s="97" t="s">
        <v>416</v>
      </c>
      <c r="AA1" s="85" t="s">
        <v>407</v>
      </c>
      <c r="AB1" s="85" t="s">
        <v>408</v>
      </c>
      <c r="AC1" s="85" t="s">
        <v>409</v>
      </c>
      <c r="AD1" s="85" t="s">
        <v>430</v>
      </c>
      <c r="AE1" s="89" t="s">
        <v>417</v>
      </c>
      <c r="AF1" s="39" t="s">
        <v>435</v>
      </c>
      <c r="AG1" s="86" t="s">
        <v>410</v>
      </c>
      <c r="AH1" s="86" t="s">
        <v>425</v>
      </c>
      <c r="AI1" s="16" t="s">
        <v>179</v>
      </c>
    </row>
    <row r="2" spans="1:35">
      <c r="A2" s="7" t="s">
        <v>1</v>
      </c>
      <c r="B2" s="8" t="s">
        <v>180</v>
      </c>
      <c r="C2" s="26" t="s">
        <v>181</v>
      </c>
      <c r="D2" s="74">
        <v>14838</v>
      </c>
      <c r="E2" s="74">
        <v>8124</v>
      </c>
      <c r="F2" s="74">
        <v>5799</v>
      </c>
      <c r="G2" s="74">
        <v>4040</v>
      </c>
      <c r="H2" s="74">
        <v>3055</v>
      </c>
      <c r="I2" s="201">
        <v>35856</v>
      </c>
      <c r="J2" s="178">
        <v>0</v>
      </c>
      <c r="K2" s="73">
        <v>0</v>
      </c>
      <c r="L2" s="42"/>
      <c r="M2" s="42">
        <f>VLOOKUP($A2,BUDGET!$A$1:$AH$167,12,FALSE)-VLOOKUP($A2,'2SEPT'!$A$2:$AI$168,12,FALSE)</f>
        <v>0</v>
      </c>
      <c r="N2" s="42">
        <f>VLOOKUP($A2,BUDGET!$A$1:$AH$167,13,FALSE)-VLOOKUP($A2,'2SEPT'!$A$2:$AI$168,13,FALSE)</f>
        <v>0</v>
      </c>
      <c r="O2" s="42">
        <f>VLOOKUP($A2,BUDGET!$A$1:$AH$167,14,FALSE)-VLOOKUP($A2,'2SEPT'!$A$2:$AI$168,14,FALSE)</f>
        <v>0</v>
      </c>
      <c r="P2" s="42">
        <f>VLOOKUP($A2,BUDGET!$A$1:$AH$167,15,FALSE)-VLOOKUP($A2,'2SEPT'!$A$2:$AI$168,15,FALSE)</f>
        <v>0</v>
      </c>
      <c r="Q2" s="42">
        <f>VLOOKUP($A2,BUDGET!$A$1:$AH$167,16,FALSE)-VLOOKUP($A2,'2SEPT'!$A$2:$AI$168,16,FALSE)</f>
        <v>0</v>
      </c>
      <c r="R2" s="42">
        <f>VLOOKUP($A2,BUDGET!$A$1:$AH$167,17,FALSE)-VLOOKUP($A2,'2SEPT'!$A$2:$AI$168,17,FALSE)</f>
        <v>0</v>
      </c>
      <c r="S2" s="42">
        <f>VLOOKUP($A2,BUDGET!$A$1:$AH$167,18,FALSE)-VLOOKUP($A2,'2SEPT'!$A$2:$AI$168,18,FALSE)</f>
        <v>0</v>
      </c>
      <c r="T2" s="42">
        <f>VLOOKUP($A2,BUDGET!$A$1:$AH$167,19,FALSE)-VLOOKUP($A2,'2SEPT'!$A$2:$AI$168,19,FALSE)</f>
        <v>0</v>
      </c>
      <c r="U2" s="91">
        <f>SUM(R2:T2)</f>
        <v>0</v>
      </c>
      <c r="V2" s="42">
        <f>VLOOKUP($A2,BUDGET!$A$1:$AH$167,21,FALSE)-VLOOKUP($A2,'2SEPT'!$A$2:$AI$168,21,FALSE)</f>
        <v>0</v>
      </c>
      <c r="W2" s="42">
        <f>VLOOKUP($A2,BUDGET!$A$1:$AH$167,22,FALSE)-VLOOKUP($A2,'2SEPT'!$A$2:$AI$168,22,FALSE)</f>
        <v>0</v>
      </c>
      <c r="X2" s="42">
        <f>VLOOKUP($A2,BUDGET!$A$1:$AH$167,23,FALSE)-VLOOKUP($A2,'2SEPT'!$A$2:$AI$168,23,FALSE)</f>
        <v>0</v>
      </c>
      <c r="Y2" s="42">
        <f>VLOOKUP($A2,BUDGET!$A$1:$AH$167,24,FALSE)-VLOOKUP($A2,'2SEPT'!$A$2:$AI$168,24,FALSE)</f>
        <v>0</v>
      </c>
      <c r="Z2" s="98">
        <f>SUM(V2:Y2)</f>
        <v>0</v>
      </c>
      <c r="AA2" s="42">
        <f>VLOOKUP($A2,BUDGET!$A$1:$AH$167,26,FALSE)-VLOOKUP($A2,'2SEPT'!$A$2:$AI$168,26,FALSE)</f>
        <v>0</v>
      </c>
      <c r="AB2" s="42">
        <f>VLOOKUP($A2,BUDGET!$A$1:$AH$167,27,FALSE)-VLOOKUP($A2,'2SEPT'!$A$2:$AI$168,27,FALSE)</f>
        <v>0</v>
      </c>
      <c r="AC2" s="42">
        <f>VLOOKUP($A2,BUDGET!$A$1:$AH$167,28,FALSE)-VLOOKUP($A2,'2SEPT'!$A$2:$AI$168,28,FALSE)</f>
        <v>0</v>
      </c>
      <c r="AD2" s="42">
        <f>VLOOKUP($A2,BUDGET!$A$1:$AH$167,29,FALSE)-VLOOKUP($A2,'2SEPT'!$A$2:$AI$168,29,FALSE)</f>
        <v>0</v>
      </c>
      <c r="AE2" s="94">
        <f>SUM(AA2:AD2)</f>
        <v>0</v>
      </c>
      <c r="AF2" s="42">
        <f>VLOOKUP($A2,BUDGET!$A$1:$AH$167,31,FALSE)-VLOOKUP($A2,'2SEPT'!$A$2:$AI$168,31,FALSE)</f>
        <v>0</v>
      </c>
      <c r="AG2" s="42">
        <f>VLOOKUP($A2,BUDGET!$A$1:$AH$167,32,FALSE)-VLOOKUP($A2,'2SEPT'!$A$2:$AI$168,32,FALSE)</f>
        <v>0</v>
      </c>
      <c r="AH2" s="42">
        <f>VLOOKUP($A2,BUDGET!$A$1:$AH$167,33,FALSE)-VLOOKUP($A2,'2SEPT'!$A$2:$AI$168,33,FALSE)</f>
        <v>0</v>
      </c>
      <c r="AI2" s="75">
        <f>SUM(I2:Q2)+U2+Z2+SUM(AE2:AH2)</f>
        <v>35856</v>
      </c>
    </row>
    <row r="3" spans="1:35">
      <c r="A3" s="7" t="s">
        <v>2</v>
      </c>
      <c r="B3" s="8" t="s">
        <v>182</v>
      </c>
      <c r="C3" s="32" t="s">
        <v>183</v>
      </c>
      <c r="D3" s="74">
        <v>8171</v>
      </c>
      <c r="E3" s="74">
        <v>4474</v>
      </c>
      <c r="F3" s="74">
        <v>3193</v>
      </c>
      <c r="G3" s="74">
        <v>2225</v>
      </c>
      <c r="H3" s="74">
        <v>1682</v>
      </c>
      <c r="I3" s="201">
        <v>19745</v>
      </c>
      <c r="J3" s="178">
        <v>0</v>
      </c>
      <c r="K3" s="73">
        <v>0</v>
      </c>
      <c r="L3" s="42"/>
      <c r="M3" s="42"/>
      <c r="N3" s="42"/>
      <c r="O3" s="42"/>
      <c r="P3" s="42"/>
      <c r="Q3" s="42"/>
      <c r="R3" s="42"/>
      <c r="S3" s="42"/>
      <c r="T3" s="42"/>
      <c r="U3" s="91"/>
      <c r="V3" s="42"/>
      <c r="W3" s="42"/>
      <c r="X3" s="42"/>
      <c r="Y3" s="42"/>
      <c r="Z3" s="98"/>
      <c r="AA3" s="42"/>
      <c r="AB3" s="42"/>
      <c r="AC3" s="42"/>
      <c r="AD3" s="42"/>
      <c r="AE3" s="94"/>
      <c r="AF3" s="42"/>
      <c r="AG3" s="42"/>
      <c r="AH3" s="42"/>
      <c r="AI3" s="75">
        <f t="shared" ref="AI3:AI65" si="0">SUM(I3:Q3)+U3+Z3+SUM(AE3:AH3)</f>
        <v>19745</v>
      </c>
    </row>
    <row r="4" spans="1:35">
      <c r="A4" s="7" t="s">
        <v>4</v>
      </c>
      <c r="B4" s="8" t="s">
        <v>184</v>
      </c>
      <c r="C4" s="27" t="s">
        <v>185</v>
      </c>
      <c r="D4" s="74">
        <v>28108</v>
      </c>
      <c r="E4" s="74">
        <v>15391</v>
      </c>
      <c r="F4" s="74">
        <v>10985</v>
      </c>
      <c r="G4" s="74">
        <v>7654</v>
      </c>
      <c r="H4" s="74">
        <v>5788</v>
      </c>
      <c r="I4" s="201">
        <v>67926</v>
      </c>
      <c r="J4" s="178">
        <v>0</v>
      </c>
      <c r="K4" s="73">
        <v>0</v>
      </c>
      <c r="L4" s="42"/>
      <c r="M4" s="42"/>
      <c r="N4" s="42"/>
      <c r="O4" s="42"/>
      <c r="P4" s="42"/>
      <c r="Q4" s="42"/>
      <c r="R4" s="42"/>
      <c r="S4" s="42"/>
      <c r="T4" s="42"/>
      <c r="U4" s="91"/>
      <c r="V4" s="42"/>
      <c r="W4" s="42"/>
      <c r="X4" s="42"/>
      <c r="Y4" s="42"/>
      <c r="Z4" s="98"/>
      <c r="AA4" s="42"/>
      <c r="AB4" s="42"/>
      <c r="AC4" s="42"/>
      <c r="AD4" s="42"/>
      <c r="AE4" s="94"/>
      <c r="AF4" s="42"/>
      <c r="AG4" s="42"/>
      <c r="AH4" s="42"/>
      <c r="AI4" s="75">
        <f t="shared" si="0"/>
        <v>67926</v>
      </c>
    </row>
    <row r="5" spans="1:35">
      <c r="A5" s="24" t="s">
        <v>6</v>
      </c>
      <c r="B5" s="8" t="s">
        <v>186</v>
      </c>
      <c r="C5" s="28" t="s">
        <v>187</v>
      </c>
      <c r="D5" s="74">
        <v>20646</v>
      </c>
      <c r="E5" s="74">
        <v>11305</v>
      </c>
      <c r="F5" s="74">
        <v>8069</v>
      </c>
      <c r="G5" s="74">
        <v>5622</v>
      </c>
      <c r="H5" s="74">
        <v>4251</v>
      </c>
      <c r="I5" s="201">
        <v>49893</v>
      </c>
      <c r="J5" s="178">
        <v>0</v>
      </c>
      <c r="K5" s="73">
        <v>0</v>
      </c>
      <c r="L5" s="42"/>
      <c r="M5" s="42"/>
      <c r="N5" s="42"/>
      <c r="O5" s="42"/>
      <c r="P5" s="42"/>
      <c r="Q5" s="42"/>
      <c r="R5" s="42"/>
      <c r="S5" s="42"/>
      <c r="T5" s="42"/>
      <c r="U5" s="91"/>
      <c r="V5" s="42"/>
      <c r="W5" s="42"/>
      <c r="X5" s="42"/>
      <c r="Y5" s="42"/>
      <c r="Z5" s="98"/>
      <c r="AA5" s="42"/>
      <c r="AB5" s="42"/>
      <c r="AC5" s="42"/>
      <c r="AD5" s="42"/>
      <c r="AE5" s="94"/>
      <c r="AF5" s="42"/>
      <c r="AG5" s="42"/>
      <c r="AH5" s="42"/>
      <c r="AI5" s="75">
        <f t="shared" si="0"/>
        <v>49893</v>
      </c>
    </row>
    <row r="6" spans="1:35">
      <c r="A6" s="7" t="s">
        <v>8</v>
      </c>
      <c r="B6" s="8" t="s">
        <v>188</v>
      </c>
      <c r="C6" s="27" t="s">
        <v>185</v>
      </c>
      <c r="D6" s="74">
        <v>9831</v>
      </c>
      <c r="E6" s="74">
        <v>5383</v>
      </c>
      <c r="F6" s="74">
        <v>3842</v>
      </c>
      <c r="G6" s="74">
        <v>2677</v>
      </c>
      <c r="H6" s="74">
        <v>2024</v>
      </c>
      <c r="I6" s="201">
        <v>23757</v>
      </c>
      <c r="J6" s="178">
        <v>0</v>
      </c>
      <c r="K6" s="73">
        <v>0</v>
      </c>
      <c r="L6" s="42"/>
      <c r="M6" s="42"/>
      <c r="N6" s="42"/>
      <c r="O6" s="42"/>
      <c r="P6" s="42"/>
      <c r="Q6" s="42"/>
      <c r="R6" s="42"/>
      <c r="S6" s="42"/>
      <c r="T6" s="42"/>
      <c r="U6" s="91"/>
      <c r="V6" s="42"/>
      <c r="W6" s="42"/>
      <c r="X6" s="42"/>
      <c r="Y6" s="42"/>
      <c r="Z6" s="98"/>
      <c r="AA6" s="42"/>
      <c r="AB6" s="42"/>
      <c r="AC6" s="42"/>
      <c r="AD6" s="42"/>
      <c r="AE6" s="94"/>
      <c r="AF6" s="42"/>
      <c r="AG6" s="42"/>
      <c r="AH6" s="42"/>
      <c r="AI6" s="75">
        <f t="shared" si="0"/>
        <v>23757</v>
      </c>
    </row>
    <row r="7" spans="1:35">
      <c r="A7" s="7" t="s">
        <v>10</v>
      </c>
      <c r="B7" s="8" t="s">
        <v>189</v>
      </c>
      <c r="C7" s="33" t="s">
        <v>190</v>
      </c>
      <c r="D7" s="74">
        <v>6799</v>
      </c>
      <c r="E7" s="74">
        <v>3723</v>
      </c>
      <c r="F7" s="74">
        <v>2657</v>
      </c>
      <c r="G7" s="74">
        <v>1851</v>
      </c>
      <c r="H7" s="74">
        <v>1400</v>
      </c>
      <c r="I7" s="201">
        <v>16430</v>
      </c>
      <c r="J7" s="178">
        <v>0</v>
      </c>
      <c r="K7" s="73">
        <v>0</v>
      </c>
      <c r="L7" s="42"/>
      <c r="M7" s="42"/>
      <c r="N7" s="42"/>
      <c r="O7" s="42"/>
      <c r="P7" s="42"/>
      <c r="Q7" s="42"/>
      <c r="R7" s="42"/>
      <c r="S7" s="42"/>
      <c r="T7" s="42"/>
      <c r="U7" s="91"/>
      <c r="V7" s="42"/>
      <c r="W7" s="42"/>
      <c r="X7" s="42"/>
      <c r="Y7" s="42"/>
      <c r="Z7" s="98"/>
      <c r="AA7" s="42"/>
      <c r="AB7" s="42"/>
      <c r="AC7" s="42"/>
      <c r="AD7" s="42"/>
      <c r="AE7" s="94"/>
      <c r="AF7" s="42"/>
      <c r="AG7" s="42"/>
      <c r="AH7" s="42"/>
      <c r="AI7" s="75">
        <f t="shared" si="0"/>
        <v>16430</v>
      </c>
    </row>
    <row r="8" spans="1:35">
      <c r="A8" s="7" t="s">
        <v>12</v>
      </c>
      <c r="B8" s="8" t="s">
        <v>191</v>
      </c>
      <c r="C8" s="28" t="s">
        <v>187</v>
      </c>
      <c r="D8" s="74">
        <v>7537</v>
      </c>
      <c r="E8" s="74">
        <v>4127</v>
      </c>
      <c r="F8" s="74">
        <v>2945</v>
      </c>
      <c r="G8" s="74">
        <v>2052</v>
      </c>
      <c r="H8" s="74">
        <v>1552</v>
      </c>
      <c r="I8" s="201">
        <v>18213</v>
      </c>
      <c r="J8" s="178">
        <v>0</v>
      </c>
      <c r="K8" s="73">
        <v>0</v>
      </c>
      <c r="L8" s="42"/>
      <c r="M8" s="42"/>
      <c r="N8" s="42"/>
      <c r="O8" s="42"/>
      <c r="P8" s="42"/>
      <c r="Q8" s="42"/>
      <c r="R8" s="42"/>
      <c r="S8" s="42"/>
      <c r="T8" s="42"/>
      <c r="U8" s="91"/>
      <c r="V8" s="42"/>
      <c r="W8" s="42"/>
      <c r="X8" s="42"/>
      <c r="Y8" s="42"/>
      <c r="Z8" s="98"/>
      <c r="AA8" s="42"/>
      <c r="AB8" s="42"/>
      <c r="AC8" s="42"/>
      <c r="AD8" s="42"/>
      <c r="AE8" s="94"/>
      <c r="AF8" s="42"/>
      <c r="AG8" s="42"/>
      <c r="AH8" s="42"/>
      <c r="AI8" s="75">
        <f t="shared" si="0"/>
        <v>18213</v>
      </c>
    </row>
    <row r="9" spans="1:35">
      <c r="A9" s="7" t="s">
        <v>14</v>
      </c>
      <c r="B9" s="8" t="s">
        <v>192</v>
      </c>
      <c r="C9" s="28" t="s">
        <v>187</v>
      </c>
      <c r="D9" s="74">
        <v>39648</v>
      </c>
      <c r="E9" s="74">
        <v>21710</v>
      </c>
      <c r="F9" s="74">
        <v>15495</v>
      </c>
      <c r="G9" s="74">
        <v>10797</v>
      </c>
      <c r="H9" s="74">
        <v>8164</v>
      </c>
      <c r="I9" s="201">
        <v>95814</v>
      </c>
      <c r="J9" s="178">
        <v>0</v>
      </c>
      <c r="K9" s="73">
        <v>0</v>
      </c>
      <c r="L9" s="42"/>
      <c r="M9" s="42"/>
      <c r="N9" s="42"/>
      <c r="O9" s="42"/>
      <c r="P9" s="42"/>
      <c r="Q9" s="42"/>
      <c r="R9" s="42"/>
      <c r="S9" s="42"/>
      <c r="T9" s="42"/>
      <c r="U9" s="91"/>
      <c r="V9" s="42"/>
      <c r="W9" s="42"/>
      <c r="X9" s="42"/>
      <c r="Y9" s="42"/>
      <c r="Z9" s="98"/>
      <c r="AA9" s="42"/>
      <c r="AB9" s="42"/>
      <c r="AC9" s="42"/>
      <c r="AD9" s="42"/>
      <c r="AE9" s="94"/>
      <c r="AF9" s="42"/>
      <c r="AG9" s="42"/>
      <c r="AH9" s="42"/>
      <c r="AI9" s="75">
        <f t="shared" si="0"/>
        <v>95814</v>
      </c>
    </row>
    <row r="10" spans="1:35">
      <c r="A10" s="7" t="s">
        <v>16</v>
      </c>
      <c r="B10" s="8" t="s">
        <v>193</v>
      </c>
      <c r="C10" s="33" t="s">
        <v>190</v>
      </c>
      <c r="D10" s="74">
        <v>3340</v>
      </c>
      <c r="E10" s="74">
        <v>1829</v>
      </c>
      <c r="F10" s="74">
        <v>1305</v>
      </c>
      <c r="G10" s="74">
        <v>909</v>
      </c>
      <c r="H10" s="74">
        <v>687</v>
      </c>
      <c r="I10" s="201">
        <v>8070</v>
      </c>
      <c r="J10" s="178">
        <v>0</v>
      </c>
      <c r="K10" s="73">
        <v>0</v>
      </c>
      <c r="L10" s="42"/>
      <c r="M10" s="42"/>
      <c r="N10" s="42"/>
      <c r="O10" s="42"/>
      <c r="P10" s="42"/>
      <c r="Q10" s="42"/>
      <c r="R10" s="42"/>
      <c r="S10" s="42"/>
      <c r="T10" s="42"/>
      <c r="U10" s="91"/>
      <c r="V10" s="42"/>
      <c r="W10" s="42"/>
      <c r="X10" s="42"/>
      <c r="Y10" s="42"/>
      <c r="Z10" s="98"/>
      <c r="AA10" s="42"/>
      <c r="AB10" s="42"/>
      <c r="AC10" s="42"/>
      <c r="AD10" s="42"/>
      <c r="AE10" s="94"/>
      <c r="AF10" s="42"/>
      <c r="AG10" s="42"/>
      <c r="AH10" s="42"/>
      <c r="AI10" s="75">
        <f t="shared" si="0"/>
        <v>8070</v>
      </c>
    </row>
    <row r="11" spans="1:35">
      <c r="A11" s="7" t="s">
        <v>18</v>
      </c>
      <c r="B11" s="8" t="s">
        <v>194</v>
      </c>
      <c r="C11" s="28" t="s">
        <v>187</v>
      </c>
      <c r="D11" s="74">
        <v>68644</v>
      </c>
      <c r="E11" s="74">
        <v>37587</v>
      </c>
      <c r="F11" s="74">
        <v>26827</v>
      </c>
      <c r="G11" s="74">
        <v>18693</v>
      </c>
      <c r="H11" s="74">
        <v>14135</v>
      </c>
      <c r="I11" s="201">
        <v>165886</v>
      </c>
      <c r="J11" s="178">
        <v>0</v>
      </c>
      <c r="K11" s="73">
        <v>0</v>
      </c>
      <c r="L11" s="42"/>
      <c r="M11" s="42"/>
      <c r="N11" s="42"/>
      <c r="O11" s="42"/>
      <c r="P11" s="42"/>
      <c r="Q11" s="42"/>
      <c r="R11" s="42"/>
      <c r="S11" s="42"/>
      <c r="T11" s="42"/>
      <c r="U11" s="91"/>
      <c r="V11" s="42"/>
      <c r="W11" s="42"/>
      <c r="X11" s="42"/>
      <c r="Y11" s="42"/>
      <c r="Z11" s="98"/>
      <c r="AA11" s="42"/>
      <c r="AB11" s="42"/>
      <c r="AC11" s="42"/>
      <c r="AD11" s="42"/>
      <c r="AE11" s="94"/>
      <c r="AF11" s="42"/>
      <c r="AG11" s="42"/>
      <c r="AH11" s="42"/>
      <c r="AI11" s="75">
        <f t="shared" si="0"/>
        <v>165886</v>
      </c>
    </row>
    <row r="12" spans="1:35">
      <c r="A12" s="7" t="s">
        <v>20</v>
      </c>
      <c r="B12" s="8" t="s">
        <v>195</v>
      </c>
      <c r="C12" s="28" t="s">
        <v>187</v>
      </c>
      <c r="D12" s="74">
        <v>330152</v>
      </c>
      <c r="E12" s="74">
        <v>180779</v>
      </c>
      <c r="F12" s="74">
        <v>129030</v>
      </c>
      <c r="G12" s="74">
        <v>89908</v>
      </c>
      <c r="H12" s="74">
        <v>67985</v>
      </c>
      <c r="I12" s="201">
        <v>797854</v>
      </c>
      <c r="J12" s="178">
        <v>0</v>
      </c>
      <c r="K12" s="73">
        <v>0</v>
      </c>
      <c r="L12" s="42"/>
      <c r="M12" s="42"/>
      <c r="N12" s="42"/>
      <c r="O12" s="42"/>
      <c r="P12" s="42"/>
      <c r="Q12" s="42"/>
      <c r="R12" s="42"/>
      <c r="S12" s="42"/>
      <c r="T12" s="42"/>
      <c r="U12" s="91"/>
      <c r="V12" s="42"/>
      <c r="W12" s="42"/>
      <c r="X12" s="42"/>
      <c r="Y12" s="42"/>
      <c r="Z12" s="98"/>
      <c r="AA12" s="42"/>
      <c r="AB12" s="42"/>
      <c r="AC12" s="42"/>
      <c r="AD12" s="42"/>
      <c r="AE12" s="94"/>
      <c r="AF12" s="42"/>
      <c r="AG12" s="42"/>
      <c r="AH12" s="42"/>
      <c r="AI12" s="75">
        <f t="shared" si="0"/>
        <v>797854</v>
      </c>
    </row>
    <row r="13" spans="1:35">
      <c r="A13" s="7" t="s">
        <v>22</v>
      </c>
      <c r="B13" s="8" t="s">
        <v>196</v>
      </c>
      <c r="C13" s="26" t="s">
        <v>181</v>
      </c>
      <c r="D13" s="74">
        <v>26331</v>
      </c>
      <c r="E13" s="74">
        <v>14417</v>
      </c>
      <c r="F13" s="74">
        <v>10290</v>
      </c>
      <c r="G13" s="74">
        <v>7170</v>
      </c>
      <c r="H13" s="74">
        <v>5422</v>
      </c>
      <c r="I13" s="201">
        <v>63630</v>
      </c>
      <c r="J13" s="178">
        <v>0</v>
      </c>
      <c r="K13" s="73">
        <v>0</v>
      </c>
      <c r="L13" s="42"/>
      <c r="M13" s="42"/>
      <c r="N13" s="42"/>
      <c r="O13" s="42"/>
      <c r="P13" s="42"/>
      <c r="Q13" s="42"/>
      <c r="R13" s="42"/>
      <c r="S13" s="42"/>
      <c r="T13" s="42"/>
      <c r="U13" s="91"/>
      <c r="V13" s="42"/>
      <c r="W13" s="42"/>
      <c r="X13" s="42"/>
      <c r="Y13" s="42"/>
      <c r="Z13" s="98"/>
      <c r="AA13" s="42"/>
      <c r="AB13" s="42"/>
      <c r="AC13" s="42"/>
      <c r="AD13" s="42"/>
      <c r="AE13" s="94"/>
      <c r="AF13" s="42"/>
      <c r="AG13" s="42"/>
      <c r="AH13" s="42"/>
      <c r="AI13" s="75">
        <f t="shared" si="0"/>
        <v>63630</v>
      </c>
    </row>
    <row r="14" spans="1:35">
      <c r="A14" s="7" t="s">
        <v>24</v>
      </c>
      <c r="B14" s="8" t="s">
        <v>197</v>
      </c>
      <c r="C14" s="27" t="s">
        <v>185</v>
      </c>
      <c r="D14" s="74">
        <v>68982</v>
      </c>
      <c r="E14" s="74">
        <v>37772</v>
      </c>
      <c r="F14" s="74">
        <v>26959</v>
      </c>
      <c r="G14" s="74">
        <v>18785</v>
      </c>
      <c r="H14" s="74">
        <v>14204</v>
      </c>
      <c r="I14" s="201">
        <v>166702</v>
      </c>
      <c r="J14" s="178">
        <v>0</v>
      </c>
      <c r="K14" s="73">
        <v>0</v>
      </c>
      <c r="L14" s="42"/>
      <c r="M14" s="42"/>
      <c r="N14" s="42"/>
      <c r="O14" s="42"/>
      <c r="P14" s="42"/>
      <c r="Q14" s="42"/>
      <c r="R14" s="42"/>
      <c r="S14" s="42"/>
      <c r="T14" s="42"/>
      <c r="U14" s="91"/>
      <c r="V14" s="42"/>
      <c r="W14" s="42"/>
      <c r="X14" s="42"/>
      <c r="Y14" s="42"/>
      <c r="Z14" s="98"/>
      <c r="AA14" s="42"/>
      <c r="AB14" s="42"/>
      <c r="AC14" s="42"/>
      <c r="AD14" s="42"/>
      <c r="AE14" s="94"/>
      <c r="AF14" s="42"/>
      <c r="AG14" s="42"/>
      <c r="AH14" s="42"/>
      <c r="AI14" s="75">
        <f t="shared" si="0"/>
        <v>166702</v>
      </c>
    </row>
    <row r="15" spans="1:35">
      <c r="A15" s="7" t="s">
        <v>25</v>
      </c>
      <c r="B15" s="8" t="s">
        <v>198</v>
      </c>
      <c r="C15" s="27" t="s">
        <v>185</v>
      </c>
      <c r="D15" s="74">
        <v>51082</v>
      </c>
      <c r="E15" s="74">
        <v>27970</v>
      </c>
      <c r="F15" s="74">
        <v>19964</v>
      </c>
      <c r="G15" s="74">
        <v>13910</v>
      </c>
      <c r="H15" s="74">
        <v>10518</v>
      </c>
      <c r="I15" s="201">
        <v>123444</v>
      </c>
      <c r="J15" s="178">
        <v>0</v>
      </c>
      <c r="K15" s="73">
        <v>0</v>
      </c>
      <c r="L15" s="42"/>
      <c r="M15" s="42"/>
      <c r="N15" s="42"/>
      <c r="O15" s="42"/>
      <c r="P15" s="42"/>
      <c r="Q15" s="42"/>
      <c r="R15" s="42"/>
      <c r="S15" s="42"/>
      <c r="T15" s="42"/>
      <c r="U15" s="91"/>
      <c r="V15" s="42"/>
      <c r="W15" s="42"/>
      <c r="X15" s="42"/>
      <c r="Y15" s="42"/>
      <c r="Z15" s="98"/>
      <c r="AA15" s="42"/>
      <c r="AB15" s="42"/>
      <c r="AC15" s="42"/>
      <c r="AD15" s="42"/>
      <c r="AE15" s="94"/>
      <c r="AF15" s="42"/>
      <c r="AG15" s="42"/>
      <c r="AH15" s="42"/>
      <c r="AI15" s="75">
        <f t="shared" si="0"/>
        <v>123444</v>
      </c>
    </row>
    <row r="16" spans="1:35">
      <c r="A16" s="7" t="s">
        <v>26</v>
      </c>
      <c r="B16" s="8" t="s">
        <v>199</v>
      </c>
      <c r="C16" s="32" t="s">
        <v>183</v>
      </c>
      <c r="D16" s="74">
        <v>5629</v>
      </c>
      <c r="E16" s="74">
        <v>3082</v>
      </c>
      <c r="F16" s="74">
        <v>2200</v>
      </c>
      <c r="G16" s="74">
        <v>1533</v>
      </c>
      <c r="H16" s="74">
        <v>1159</v>
      </c>
      <c r="I16" s="201">
        <v>13603</v>
      </c>
      <c r="J16" s="178">
        <v>0</v>
      </c>
      <c r="K16" s="73">
        <v>0</v>
      </c>
      <c r="L16" s="42"/>
      <c r="M16" s="42"/>
      <c r="N16" s="42"/>
      <c r="O16" s="42"/>
      <c r="P16" s="42"/>
      <c r="Q16" s="42"/>
      <c r="R16" s="42"/>
      <c r="S16" s="42"/>
      <c r="T16" s="42"/>
      <c r="U16" s="91"/>
      <c r="V16" s="42"/>
      <c r="W16" s="42"/>
      <c r="X16" s="42"/>
      <c r="Y16" s="42"/>
      <c r="Z16" s="98"/>
      <c r="AA16" s="42"/>
      <c r="AB16" s="42"/>
      <c r="AC16" s="42"/>
      <c r="AD16" s="42"/>
      <c r="AE16" s="94"/>
      <c r="AF16" s="42"/>
      <c r="AG16" s="42"/>
      <c r="AH16" s="42"/>
      <c r="AI16" s="75">
        <f t="shared" si="0"/>
        <v>13603</v>
      </c>
    </row>
    <row r="17" spans="1:35">
      <c r="A17" s="7" t="s">
        <v>27</v>
      </c>
      <c r="B17" s="8" t="s">
        <v>200</v>
      </c>
      <c r="C17" s="29" t="s">
        <v>201</v>
      </c>
      <c r="D17" s="74">
        <v>5611</v>
      </c>
      <c r="E17" s="74">
        <v>3072</v>
      </c>
      <c r="F17" s="74">
        <v>2193</v>
      </c>
      <c r="G17" s="74">
        <v>1528</v>
      </c>
      <c r="H17" s="74">
        <v>1155</v>
      </c>
      <c r="I17" s="201">
        <v>13559</v>
      </c>
      <c r="J17" s="178">
        <v>0</v>
      </c>
      <c r="K17" s="73">
        <v>0</v>
      </c>
      <c r="L17" s="42"/>
      <c r="M17" s="42"/>
      <c r="N17" s="42"/>
      <c r="O17" s="42"/>
      <c r="P17" s="42"/>
      <c r="Q17" s="42"/>
      <c r="R17" s="42"/>
      <c r="S17" s="42"/>
      <c r="T17" s="42"/>
      <c r="U17" s="91"/>
      <c r="V17" s="42"/>
      <c r="W17" s="42"/>
      <c r="X17" s="42"/>
      <c r="Y17" s="42"/>
      <c r="Z17" s="98"/>
      <c r="AA17" s="42"/>
      <c r="AB17" s="42"/>
      <c r="AC17" s="42"/>
      <c r="AD17" s="42"/>
      <c r="AE17" s="94"/>
      <c r="AF17" s="42"/>
      <c r="AG17" s="42"/>
      <c r="AH17" s="42"/>
      <c r="AI17" s="75">
        <f t="shared" si="0"/>
        <v>13559</v>
      </c>
    </row>
    <row r="18" spans="1:35">
      <c r="A18" s="7" t="s">
        <v>28</v>
      </c>
      <c r="B18" s="8" t="s">
        <v>202</v>
      </c>
      <c r="C18" s="32" t="s">
        <v>183</v>
      </c>
      <c r="D18" s="74">
        <v>13765</v>
      </c>
      <c r="E18" s="74">
        <v>7537</v>
      </c>
      <c r="F18" s="74">
        <v>5379</v>
      </c>
      <c r="G18" s="74">
        <v>3748</v>
      </c>
      <c r="H18" s="74">
        <v>2834</v>
      </c>
      <c r="I18" s="201">
        <v>33263</v>
      </c>
      <c r="J18" s="178">
        <v>0</v>
      </c>
      <c r="K18" s="73">
        <v>0</v>
      </c>
      <c r="L18" s="42"/>
      <c r="M18" s="42"/>
      <c r="N18" s="42"/>
      <c r="O18" s="42"/>
      <c r="P18" s="42"/>
      <c r="Q18" s="42"/>
      <c r="R18" s="42"/>
      <c r="S18" s="42"/>
      <c r="T18" s="42"/>
      <c r="U18" s="91"/>
      <c r="V18" s="42"/>
      <c r="W18" s="42"/>
      <c r="X18" s="42"/>
      <c r="Y18" s="42"/>
      <c r="Z18" s="98"/>
      <c r="AA18" s="42"/>
      <c r="AB18" s="42"/>
      <c r="AC18" s="42"/>
      <c r="AD18" s="42"/>
      <c r="AE18" s="94"/>
      <c r="AF18" s="42"/>
      <c r="AG18" s="42"/>
      <c r="AH18" s="42"/>
      <c r="AI18" s="75">
        <f t="shared" si="0"/>
        <v>33263</v>
      </c>
    </row>
    <row r="19" spans="1:35">
      <c r="A19" s="7" t="s">
        <v>29</v>
      </c>
      <c r="B19" s="8" t="s">
        <v>203</v>
      </c>
      <c r="C19" s="28" t="s">
        <v>187</v>
      </c>
      <c r="D19" s="74">
        <v>23458</v>
      </c>
      <c r="E19" s="74">
        <v>12845</v>
      </c>
      <c r="F19" s="74">
        <v>9168</v>
      </c>
      <c r="G19" s="74">
        <v>6388</v>
      </c>
      <c r="H19" s="74">
        <v>4830</v>
      </c>
      <c r="I19" s="201">
        <v>56689</v>
      </c>
      <c r="J19" s="178">
        <v>0</v>
      </c>
      <c r="K19" s="73">
        <v>0</v>
      </c>
      <c r="L19" s="42"/>
      <c r="M19" s="42"/>
      <c r="N19" s="42"/>
      <c r="O19" s="42"/>
      <c r="P19" s="42"/>
      <c r="Q19" s="42"/>
      <c r="R19" s="42"/>
      <c r="S19" s="42"/>
      <c r="T19" s="42"/>
      <c r="U19" s="91"/>
      <c r="V19" s="42"/>
      <c r="W19" s="42"/>
      <c r="X19" s="42"/>
      <c r="Y19" s="42"/>
      <c r="Z19" s="98"/>
      <c r="AA19" s="42"/>
      <c r="AB19" s="42"/>
      <c r="AC19" s="42"/>
      <c r="AD19" s="42"/>
      <c r="AE19" s="94"/>
      <c r="AF19" s="42"/>
      <c r="AG19" s="42"/>
      <c r="AH19" s="42"/>
      <c r="AI19" s="75">
        <f t="shared" si="0"/>
        <v>56689</v>
      </c>
    </row>
    <row r="20" spans="1:35">
      <c r="A20" s="7" t="s">
        <v>30</v>
      </c>
      <c r="B20" s="8" t="s">
        <v>204</v>
      </c>
      <c r="C20" s="28" t="s">
        <v>187</v>
      </c>
      <c r="D20" s="74">
        <v>18399</v>
      </c>
      <c r="E20" s="74">
        <v>10074</v>
      </c>
      <c r="F20" s="74">
        <v>7190</v>
      </c>
      <c r="G20" s="74">
        <v>5010</v>
      </c>
      <c r="H20" s="74">
        <v>3788</v>
      </c>
      <c r="I20" s="201">
        <v>44461</v>
      </c>
      <c r="J20" s="178">
        <v>0</v>
      </c>
      <c r="K20" s="73">
        <v>0</v>
      </c>
      <c r="L20" s="42"/>
      <c r="M20" s="42"/>
      <c r="N20" s="42"/>
      <c r="O20" s="42"/>
      <c r="P20" s="42"/>
      <c r="Q20" s="42"/>
      <c r="R20" s="42"/>
      <c r="S20" s="42"/>
      <c r="T20" s="42"/>
      <c r="U20" s="91"/>
      <c r="V20" s="42"/>
      <c r="W20" s="42"/>
      <c r="X20" s="42"/>
      <c r="Y20" s="42"/>
      <c r="Z20" s="98"/>
      <c r="AA20" s="42"/>
      <c r="AB20" s="42"/>
      <c r="AC20" s="42"/>
      <c r="AD20" s="42"/>
      <c r="AE20" s="94"/>
      <c r="AF20" s="42"/>
      <c r="AG20" s="42"/>
      <c r="AH20" s="42"/>
      <c r="AI20" s="75">
        <f t="shared" si="0"/>
        <v>44461</v>
      </c>
    </row>
    <row r="21" spans="1:35">
      <c r="A21" s="7" t="s">
        <v>31</v>
      </c>
      <c r="B21" s="8" t="s">
        <v>205</v>
      </c>
      <c r="C21" s="29" t="s">
        <v>201</v>
      </c>
      <c r="D21" s="74">
        <v>10586</v>
      </c>
      <c r="E21" s="74">
        <v>5796</v>
      </c>
      <c r="F21" s="74">
        <v>4137</v>
      </c>
      <c r="G21" s="74">
        <v>2883</v>
      </c>
      <c r="H21" s="74">
        <v>2180</v>
      </c>
      <c r="I21" s="201">
        <v>25582</v>
      </c>
      <c r="J21" s="178">
        <v>0</v>
      </c>
      <c r="K21" s="73">
        <v>0</v>
      </c>
      <c r="L21" s="42"/>
      <c r="M21" s="42"/>
      <c r="N21" s="42"/>
      <c r="O21" s="42"/>
      <c r="P21" s="42"/>
      <c r="Q21" s="42"/>
      <c r="R21" s="42"/>
      <c r="S21" s="42"/>
      <c r="T21" s="42"/>
      <c r="U21" s="91"/>
      <c r="V21" s="42"/>
      <c r="W21" s="42"/>
      <c r="X21" s="42"/>
      <c r="Y21" s="42"/>
      <c r="Z21" s="98"/>
      <c r="AA21" s="42"/>
      <c r="AB21" s="42"/>
      <c r="AC21" s="42"/>
      <c r="AD21" s="42"/>
      <c r="AE21" s="94"/>
      <c r="AF21" s="42"/>
      <c r="AG21" s="42"/>
      <c r="AH21" s="42"/>
      <c r="AI21" s="75">
        <f t="shared" si="0"/>
        <v>25582</v>
      </c>
    </row>
    <row r="22" spans="1:35">
      <c r="A22" s="7" t="s">
        <v>32</v>
      </c>
      <c r="B22" s="8" t="s">
        <v>206</v>
      </c>
      <c r="C22" s="32" t="s">
        <v>183</v>
      </c>
      <c r="D22" s="74">
        <v>2649</v>
      </c>
      <c r="E22" s="74">
        <v>1451</v>
      </c>
      <c r="F22" s="74">
        <v>1035</v>
      </c>
      <c r="G22" s="74">
        <v>721</v>
      </c>
      <c r="H22" s="74">
        <v>545</v>
      </c>
      <c r="I22" s="201">
        <v>6401</v>
      </c>
      <c r="J22" s="178">
        <v>12807</v>
      </c>
      <c r="K22" s="73">
        <v>3600</v>
      </c>
      <c r="L22" s="42"/>
      <c r="M22" s="42"/>
      <c r="N22" s="42"/>
      <c r="O22" s="42"/>
      <c r="P22" s="42"/>
      <c r="Q22" s="42"/>
      <c r="R22" s="42"/>
      <c r="S22" s="42"/>
      <c r="T22" s="42"/>
      <c r="U22" s="91"/>
      <c r="V22" s="42"/>
      <c r="W22" s="42"/>
      <c r="X22" s="42"/>
      <c r="Y22" s="42"/>
      <c r="Z22" s="98"/>
      <c r="AA22" s="42"/>
      <c r="AB22" s="42"/>
      <c r="AC22" s="42"/>
      <c r="AD22" s="42"/>
      <c r="AE22" s="94"/>
      <c r="AF22" s="42"/>
      <c r="AG22" s="42"/>
      <c r="AH22" s="42"/>
      <c r="AI22" s="75">
        <f t="shared" si="0"/>
        <v>22808</v>
      </c>
    </row>
    <row r="23" spans="1:35">
      <c r="A23" s="7" t="s">
        <v>33</v>
      </c>
      <c r="B23" s="8" t="s">
        <v>207</v>
      </c>
      <c r="C23" s="29" t="s">
        <v>201</v>
      </c>
      <c r="D23" s="74">
        <v>112851</v>
      </c>
      <c r="E23" s="74">
        <v>61793</v>
      </c>
      <c r="F23" s="74">
        <v>44104</v>
      </c>
      <c r="G23" s="74">
        <v>30732</v>
      </c>
      <c r="H23" s="74">
        <v>23238</v>
      </c>
      <c r="I23" s="201">
        <v>272718</v>
      </c>
      <c r="J23" s="178">
        <v>0</v>
      </c>
      <c r="K23" s="73">
        <v>0</v>
      </c>
      <c r="L23" s="42"/>
      <c r="M23" s="42"/>
      <c r="N23" s="42"/>
      <c r="O23" s="42"/>
      <c r="P23" s="42"/>
      <c r="Q23" s="42"/>
      <c r="R23" s="42"/>
      <c r="S23" s="42"/>
      <c r="T23" s="42"/>
      <c r="U23" s="91"/>
      <c r="V23" s="42"/>
      <c r="W23" s="42"/>
      <c r="X23" s="42"/>
      <c r="Y23" s="42"/>
      <c r="Z23" s="98"/>
      <c r="AA23" s="42"/>
      <c r="AB23" s="42"/>
      <c r="AC23" s="42"/>
      <c r="AD23" s="42"/>
      <c r="AE23" s="94"/>
      <c r="AF23" s="42"/>
      <c r="AG23" s="42"/>
      <c r="AH23" s="42"/>
      <c r="AI23" s="75">
        <f t="shared" si="0"/>
        <v>272718</v>
      </c>
    </row>
    <row r="24" spans="1:35">
      <c r="A24" s="7" t="s">
        <v>34</v>
      </c>
      <c r="B24" s="8" t="s">
        <v>208</v>
      </c>
      <c r="C24" s="26" t="s">
        <v>181</v>
      </c>
      <c r="D24" s="74">
        <v>11319</v>
      </c>
      <c r="E24" s="74">
        <v>6198</v>
      </c>
      <c r="F24" s="74">
        <v>4423</v>
      </c>
      <c r="G24" s="74">
        <v>3082</v>
      </c>
      <c r="H24" s="74">
        <v>2331</v>
      </c>
      <c r="I24" s="201">
        <v>27353</v>
      </c>
      <c r="J24" s="178">
        <v>0</v>
      </c>
      <c r="K24" s="73">
        <v>0</v>
      </c>
      <c r="L24" s="42"/>
      <c r="M24" s="42"/>
      <c r="N24" s="42"/>
      <c r="O24" s="42"/>
      <c r="P24" s="42"/>
      <c r="Q24" s="42"/>
      <c r="R24" s="42"/>
      <c r="S24" s="42"/>
      <c r="T24" s="42"/>
      <c r="U24" s="91"/>
      <c r="V24" s="42"/>
      <c r="W24" s="42"/>
      <c r="X24" s="42"/>
      <c r="Y24" s="42"/>
      <c r="Z24" s="98"/>
      <c r="AA24" s="42"/>
      <c r="AB24" s="42"/>
      <c r="AC24" s="42"/>
      <c r="AD24" s="42"/>
      <c r="AE24" s="94"/>
      <c r="AF24" s="42"/>
      <c r="AG24" s="42"/>
      <c r="AH24" s="42"/>
      <c r="AI24" s="75">
        <f t="shared" si="0"/>
        <v>27353</v>
      </c>
    </row>
    <row r="25" spans="1:35">
      <c r="A25" s="7" t="s">
        <v>35</v>
      </c>
      <c r="B25" s="8" t="s">
        <v>209</v>
      </c>
      <c r="C25" s="27" t="s">
        <v>185</v>
      </c>
      <c r="D25" s="74">
        <v>8345</v>
      </c>
      <c r="E25" s="74">
        <v>4569</v>
      </c>
      <c r="F25" s="74">
        <v>3261</v>
      </c>
      <c r="G25" s="74">
        <v>2272</v>
      </c>
      <c r="H25" s="74">
        <v>1718</v>
      </c>
      <c r="I25" s="201">
        <v>20165</v>
      </c>
      <c r="J25" s="178">
        <v>0</v>
      </c>
      <c r="K25" s="73">
        <v>0</v>
      </c>
      <c r="L25" s="42"/>
      <c r="M25" s="42"/>
      <c r="N25" s="42"/>
      <c r="O25" s="42"/>
      <c r="P25" s="42"/>
      <c r="Q25" s="42"/>
      <c r="R25" s="42"/>
      <c r="S25" s="42"/>
      <c r="T25" s="42"/>
      <c r="U25" s="91"/>
      <c r="V25" s="42"/>
      <c r="W25" s="42"/>
      <c r="X25" s="42"/>
      <c r="Y25" s="42"/>
      <c r="Z25" s="98"/>
      <c r="AA25" s="42"/>
      <c r="AB25" s="42"/>
      <c r="AC25" s="42"/>
      <c r="AD25" s="42"/>
      <c r="AE25" s="94"/>
      <c r="AF25" s="42"/>
      <c r="AG25" s="42"/>
      <c r="AH25" s="42"/>
      <c r="AI25" s="75">
        <f t="shared" si="0"/>
        <v>20165</v>
      </c>
    </row>
    <row r="26" spans="1:35">
      <c r="A26" s="7" t="s">
        <v>36</v>
      </c>
      <c r="B26" s="8" t="s">
        <v>210</v>
      </c>
      <c r="C26" s="26" t="s">
        <v>181</v>
      </c>
      <c r="D26" s="74">
        <v>21358</v>
      </c>
      <c r="E26" s="74">
        <v>11695</v>
      </c>
      <c r="F26" s="74">
        <v>8347</v>
      </c>
      <c r="G26" s="74">
        <v>5816</v>
      </c>
      <c r="H26" s="74">
        <v>4398</v>
      </c>
      <c r="I26" s="201">
        <v>51614</v>
      </c>
      <c r="J26" s="178">
        <v>0</v>
      </c>
      <c r="K26" s="73">
        <v>0</v>
      </c>
      <c r="L26" s="42"/>
      <c r="M26" s="42"/>
      <c r="N26" s="42"/>
      <c r="O26" s="42"/>
      <c r="P26" s="42"/>
      <c r="Q26" s="42"/>
      <c r="R26" s="42"/>
      <c r="S26" s="42"/>
      <c r="T26" s="42"/>
      <c r="U26" s="91"/>
      <c r="V26" s="42"/>
      <c r="W26" s="42"/>
      <c r="X26" s="42"/>
      <c r="Y26" s="42"/>
      <c r="Z26" s="98"/>
      <c r="AA26" s="42"/>
      <c r="AB26" s="42"/>
      <c r="AC26" s="42"/>
      <c r="AD26" s="42"/>
      <c r="AE26" s="94"/>
      <c r="AF26" s="42"/>
      <c r="AG26" s="42"/>
      <c r="AH26" s="42"/>
      <c r="AI26" s="75">
        <f t="shared" si="0"/>
        <v>51614</v>
      </c>
    </row>
    <row r="27" spans="1:35">
      <c r="A27" s="24" t="s">
        <v>37</v>
      </c>
      <c r="B27" s="8" t="s">
        <v>211</v>
      </c>
      <c r="C27" s="33" t="s">
        <v>190</v>
      </c>
      <c r="D27" s="74">
        <v>9658</v>
      </c>
      <c r="E27" s="74">
        <v>5288</v>
      </c>
      <c r="F27" s="74">
        <v>3774</v>
      </c>
      <c r="G27" s="74">
        <v>2630</v>
      </c>
      <c r="H27" s="74">
        <v>1989</v>
      </c>
      <c r="I27" s="201">
        <v>23339</v>
      </c>
      <c r="J27" s="178">
        <v>0</v>
      </c>
      <c r="K27" s="73">
        <v>0</v>
      </c>
      <c r="L27" s="42"/>
      <c r="M27" s="42"/>
      <c r="N27" s="42"/>
      <c r="O27" s="42"/>
      <c r="P27" s="42"/>
      <c r="Q27" s="42"/>
      <c r="R27" s="42"/>
      <c r="S27" s="42"/>
      <c r="T27" s="42"/>
      <c r="U27" s="91"/>
      <c r="V27" s="42"/>
      <c r="W27" s="42"/>
      <c r="X27" s="42"/>
      <c r="Y27" s="42"/>
      <c r="Z27" s="98"/>
      <c r="AA27" s="42"/>
      <c r="AB27" s="42"/>
      <c r="AC27" s="42"/>
      <c r="AD27" s="42"/>
      <c r="AE27" s="94"/>
      <c r="AF27" s="42"/>
      <c r="AG27" s="42"/>
      <c r="AH27" s="42"/>
      <c r="AI27" s="75">
        <f t="shared" si="0"/>
        <v>23339</v>
      </c>
    </row>
    <row r="28" spans="1:35">
      <c r="A28" s="7" t="s">
        <v>38</v>
      </c>
      <c r="B28" s="8" t="s">
        <v>212</v>
      </c>
      <c r="C28" s="33" t="s">
        <v>190</v>
      </c>
      <c r="D28" s="74">
        <v>2272</v>
      </c>
      <c r="E28" s="74">
        <v>1244</v>
      </c>
      <c r="F28" s="74">
        <v>888</v>
      </c>
      <c r="G28" s="74">
        <v>619</v>
      </c>
      <c r="H28" s="74">
        <v>468</v>
      </c>
      <c r="I28" s="201">
        <v>5491</v>
      </c>
      <c r="J28" s="178">
        <v>0</v>
      </c>
      <c r="K28" s="73">
        <v>0</v>
      </c>
      <c r="L28" s="42"/>
      <c r="M28" s="42"/>
      <c r="N28" s="42"/>
      <c r="O28" s="42"/>
      <c r="P28" s="42"/>
      <c r="Q28" s="42"/>
      <c r="R28" s="42"/>
      <c r="S28" s="42"/>
      <c r="T28" s="42"/>
      <c r="U28" s="91"/>
      <c r="V28" s="42"/>
      <c r="W28" s="42"/>
      <c r="X28" s="42"/>
      <c r="Y28" s="42"/>
      <c r="Z28" s="98"/>
      <c r="AA28" s="42"/>
      <c r="AB28" s="42"/>
      <c r="AC28" s="42"/>
      <c r="AD28" s="42"/>
      <c r="AE28" s="94"/>
      <c r="AF28" s="42"/>
      <c r="AG28" s="42"/>
      <c r="AH28" s="42"/>
      <c r="AI28" s="75">
        <f t="shared" si="0"/>
        <v>5491</v>
      </c>
    </row>
    <row r="29" spans="1:35">
      <c r="A29" s="7" t="s">
        <v>39</v>
      </c>
      <c r="B29" s="8" t="s">
        <v>213</v>
      </c>
      <c r="C29" s="32" t="s">
        <v>183</v>
      </c>
      <c r="D29" s="74">
        <v>8801</v>
      </c>
      <c r="E29" s="74">
        <v>4819</v>
      </c>
      <c r="F29" s="74">
        <v>3439</v>
      </c>
      <c r="G29" s="74">
        <v>2396</v>
      </c>
      <c r="H29" s="74">
        <v>1812</v>
      </c>
      <c r="I29" s="201">
        <v>21267</v>
      </c>
      <c r="J29" s="178">
        <v>0</v>
      </c>
      <c r="K29" s="73">
        <v>0</v>
      </c>
      <c r="L29" s="42"/>
      <c r="M29" s="42"/>
      <c r="N29" s="42"/>
      <c r="O29" s="42"/>
      <c r="P29" s="42"/>
      <c r="Q29" s="42"/>
      <c r="R29" s="42"/>
      <c r="S29" s="42"/>
      <c r="T29" s="42"/>
      <c r="U29" s="91"/>
      <c r="V29" s="42"/>
      <c r="W29" s="42"/>
      <c r="X29" s="42"/>
      <c r="Y29" s="42"/>
      <c r="Z29" s="98"/>
      <c r="AA29" s="42"/>
      <c r="AB29" s="42"/>
      <c r="AC29" s="42"/>
      <c r="AD29" s="42"/>
      <c r="AE29" s="94"/>
      <c r="AF29" s="42"/>
      <c r="AG29" s="42"/>
      <c r="AH29" s="42"/>
      <c r="AI29" s="75">
        <f t="shared" si="0"/>
        <v>21267</v>
      </c>
    </row>
    <row r="30" spans="1:35">
      <c r="A30" s="7" t="s">
        <v>40</v>
      </c>
      <c r="B30" s="8" t="s">
        <v>214</v>
      </c>
      <c r="C30" s="32" t="s">
        <v>183</v>
      </c>
      <c r="D30" s="74">
        <v>2651</v>
      </c>
      <c r="E30" s="74">
        <v>1451</v>
      </c>
      <c r="F30" s="74">
        <v>1036</v>
      </c>
      <c r="G30" s="74">
        <v>722</v>
      </c>
      <c r="H30" s="74">
        <v>546</v>
      </c>
      <c r="I30" s="201">
        <v>6406</v>
      </c>
      <c r="J30" s="178">
        <v>12814</v>
      </c>
      <c r="K30" s="73">
        <v>3600</v>
      </c>
      <c r="L30" s="42"/>
      <c r="M30" s="42"/>
      <c r="N30" s="42"/>
      <c r="O30" s="42"/>
      <c r="P30" s="42"/>
      <c r="Q30" s="42"/>
      <c r="R30" s="42"/>
      <c r="S30" s="42"/>
      <c r="T30" s="42"/>
      <c r="U30" s="91"/>
      <c r="V30" s="42"/>
      <c r="W30" s="42"/>
      <c r="X30" s="42"/>
      <c r="Y30" s="42"/>
      <c r="Z30" s="98"/>
      <c r="AA30" s="42"/>
      <c r="AB30" s="42"/>
      <c r="AC30" s="42"/>
      <c r="AD30" s="42"/>
      <c r="AE30" s="94"/>
      <c r="AF30" s="42"/>
      <c r="AG30" s="42"/>
      <c r="AH30" s="42"/>
      <c r="AI30" s="75">
        <f t="shared" si="0"/>
        <v>22820</v>
      </c>
    </row>
    <row r="31" spans="1:35">
      <c r="A31" s="7" t="s">
        <v>41</v>
      </c>
      <c r="B31" s="8" t="s">
        <v>215</v>
      </c>
      <c r="C31" s="34" t="s">
        <v>216</v>
      </c>
      <c r="D31" s="74">
        <v>93807</v>
      </c>
      <c r="E31" s="74">
        <v>51365</v>
      </c>
      <c r="F31" s="74">
        <v>36661</v>
      </c>
      <c r="G31" s="74">
        <v>25546</v>
      </c>
      <c r="H31" s="74">
        <v>19317</v>
      </c>
      <c r="I31" s="201">
        <v>226696</v>
      </c>
      <c r="J31" s="178">
        <v>0</v>
      </c>
      <c r="K31" s="73">
        <v>0</v>
      </c>
      <c r="L31" s="42"/>
      <c r="M31" s="42"/>
      <c r="N31" s="42"/>
      <c r="O31" s="42"/>
      <c r="P31" s="42"/>
      <c r="Q31" s="42"/>
      <c r="R31" s="42"/>
      <c r="S31" s="42"/>
      <c r="T31" s="42"/>
      <c r="U31" s="91"/>
      <c r="V31" s="42"/>
      <c r="W31" s="42"/>
      <c r="X31" s="42"/>
      <c r="Y31" s="42"/>
      <c r="Z31" s="98"/>
      <c r="AA31" s="42"/>
      <c r="AB31" s="42"/>
      <c r="AC31" s="42"/>
      <c r="AD31" s="42"/>
      <c r="AE31" s="94"/>
      <c r="AF31" s="42"/>
      <c r="AG31" s="42"/>
      <c r="AH31" s="42"/>
      <c r="AI31" s="75">
        <f t="shared" si="0"/>
        <v>226696</v>
      </c>
    </row>
    <row r="32" spans="1:35">
      <c r="A32" s="7" t="s">
        <v>42</v>
      </c>
      <c r="B32" s="8" t="s">
        <v>217</v>
      </c>
      <c r="C32" s="28" t="s">
        <v>187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201">
        <v>0</v>
      </c>
      <c r="J32" s="178"/>
      <c r="K32" s="73">
        <v>0</v>
      </c>
      <c r="L32" s="42"/>
      <c r="M32" s="42"/>
      <c r="N32" s="42"/>
      <c r="O32" s="42"/>
      <c r="P32" s="42"/>
      <c r="Q32" s="42"/>
      <c r="R32" s="42"/>
      <c r="S32" s="42"/>
      <c r="T32" s="42"/>
      <c r="U32" s="91"/>
      <c r="V32" s="42"/>
      <c r="W32" s="42"/>
      <c r="X32" s="42"/>
      <c r="Y32" s="42"/>
      <c r="Z32" s="98"/>
      <c r="AA32" s="42"/>
      <c r="AB32" s="42"/>
      <c r="AC32" s="42"/>
      <c r="AD32" s="42"/>
      <c r="AE32" s="94"/>
      <c r="AF32" s="42"/>
      <c r="AG32" s="42"/>
      <c r="AH32" s="42"/>
      <c r="AI32" s="75">
        <f t="shared" si="0"/>
        <v>0</v>
      </c>
    </row>
    <row r="33" spans="1:36">
      <c r="A33" s="7" t="s">
        <v>43</v>
      </c>
      <c r="B33" s="8" t="s">
        <v>218</v>
      </c>
      <c r="C33" s="28" t="s">
        <v>187</v>
      </c>
      <c r="D33" s="74">
        <v>12367</v>
      </c>
      <c r="E33" s="74">
        <v>6772</v>
      </c>
      <c r="F33" s="74">
        <v>4833</v>
      </c>
      <c r="G33" s="74">
        <v>3368</v>
      </c>
      <c r="H33" s="74">
        <v>2546</v>
      </c>
      <c r="I33" s="201">
        <v>29886</v>
      </c>
      <c r="J33" s="178">
        <v>59777</v>
      </c>
      <c r="K33" s="73">
        <v>28831.379999999997</v>
      </c>
      <c r="L33" s="42"/>
      <c r="M33" s="42"/>
      <c r="N33" s="42"/>
      <c r="O33" s="42"/>
      <c r="P33" s="42"/>
      <c r="Q33" s="42"/>
      <c r="R33" s="42"/>
      <c r="S33" s="42"/>
      <c r="T33" s="42"/>
      <c r="U33" s="91"/>
      <c r="V33" s="42"/>
      <c r="W33" s="42"/>
      <c r="X33" s="42"/>
      <c r="Y33" s="42"/>
      <c r="Z33" s="98"/>
      <c r="AA33" s="42"/>
      <c r="AB33" s="42"/>
      <c r="AC33" s="42"/>
      <c r="AD33" s="42"/>
      <c r="AE33" s="94"/>
      <c r="AF33" s="42"/>
      <c r="AG33" s="42"/>
      <c r="AH33" s="42"/>
      <c r="AI33" s="75">
        <f t="shared" si="0"/>
        <v>118494.38</v>
      </c>
    </row>
    <row r="34" spans="1:36">
      <c r="A34" s="7" t="s">
        <v>44</v>
      </c>
      <c r="B34" s="8" t="s">
        <v>219</v>
      </c>
      <c r="C34" s="34" t="s">
        <v>216</v>
      </c>
      <c r="D34" s="74">
        <v>12670</v>
      </c>
      <c r="E34" s="74">
        <v>6938</v>
      </c>
      <c r="F34" s="74">
        <v>4951</v>
      </c>
      <c r="G34" s="74">
        <v>3450</v>
      </c>
      <c r="H34" s="74">
        <v>2609</v>
      </c>
      <c r="I34" s="201">
        <v>30618</v>
      </c>
      <c r="J34" s="178">
        <v>0</v>
      </c>
      <c r="K34" s="73">
        <v>0</v>
      </c>
      <c r="L34" s="42"/>
      <c r="M34" s="42"/>
      <c r="N34" s="42"/>
      <c r="O34" s="42"/>
      <c r="P34" s="42"/>
      <c r="Q34" s="42"/>
      <c r="R34" s="42"/>
      <c r="S34" s="42"/>
      <c r="T34" s="42"/>
      <c r="U34" s="91"/>
      <c r="V34" s="42"/>
      <c r="W34" s="42"/>
      <c r="X34" s="42"/>
      <c r="Y34" s="42"/>
      <c r="Z34" s="98"/>
      <c r="AA34" s="42"/>
      <c r="AB34" s="42"/>
      <c r="AC34" s="42"/>
      <c r="AD34" s="42"/>
      <c r="AE34" s="94"/>
      <c r="AF34" s="42"/>
      <c r="AG34" s="42"/>
      <c r="AH34" s="42"/>
      <c r="AI34" s="75">
        <f t="shared" si="0"/>
        <v>30618</v>
      </c>
    </row>
    <row r="35" spans="1:36">
      <c r="A35" s="7" t="s">
        <v>45</v>
      </c>
      <c r="B35" s="8" t="s">
        <v>220</v>
      </c>
      <c r="C35" s="28" t="s">
        <v>187</v>
      </c>
      <c r="D35" s="74">
        <v>24569</v>
      </c>
      <c r="E35" s="74">
        <v>13453</v>
      </c>
      <c r="F35" s="74">
        <v>9602</v>
      </c>
      <c r="G35" s="74">
        <v>6690</v>
      </c>
      <c r="H35" s="74">
        <v>5059</v>
      </c>
      <c r="I35" s="201">
        <v>59373</v>
      </c>
      <c r="J35" s="178">
        <v>0</v>
      </c>
      <c r="K35" s="73">
        <v>0</v>
      </c>
      <c r="L35" s="42"/>
      <c r="M35" s="42"/>
      <c r="N35" s="42"/>
      <c r="O35" s="42"/>
      <c r="P35" s="42"/>
      <c r="Q35" s="42"/>
      <c r="R35" s="42"/>
      <c r="S35" s="42"/>
      <c r="T35" s="42"/>
      <c r="U35" s="91"/>
      <c r="V35" s="42"/>
      <c r="W35" s="42"/>
      <c r="X35" s="42"/>
      <c r="Y35" s="42"/>
      <c r="Z35" s="98"/>
      <c r="AA35" s="42"/>
      <c r="AB35" s="42"/>
      <c r="AC35" s="42"/>
      <c r="AD35" s="42"/>
      <c r="AE35" s="94"/>
      <c r="AF35" s="42"/>
      <c r="AG35" s="42"/>
      <c r="AH35" s="42"/>
      <c r="AI35" s="75">
        <f t="shared" si="0"/>
        <v>59373</v>
      </c>
    </row>
    <row r="36" spans="1:36">
      <c r="A36" s="7" t="s">
        <v>46</v>
      </c>
      <c r="B36" s="8" t="s">
        <v>221</v>
      </c>
      <c r="C36" s="32" t="s">
        <v>183</v>
      </c>
      <c r="D36" s="74">
        <v>3539</v>
      </c>
      <c r="E36" s="74">
        <v>1938</v>
      </c>
      <c r="F36" s="74">
        <v>1383</v>
      </c>
      <c r="G36" s="74">
        <v>963</v>
      </c>
      <c r="H36" s="74">
        <v>728</v>
      </c>
      <c r="I36" s="201">
        <v>8551</v>
      </c>
      <c r="J36" s="178">
        <v>0</v>
      </c>
      <c r="K36" s="73">
        <v>0</v>
      </c>
      <c r="L36" s="42"/>
      <c r="M36" s="42"/>
      <c r="N36" s="42"/>
      <c r="O36" s="42"/>
      <c r="P36" s="42"/>
      <c r="Q36" s="42"/>
      <c r="R36" s="42"/>
      <c r="S36" s="42"/>
      <c r="T36" s="42"/>
      <c r="U36" s="91"/>
      <c r="V36" s="42"/>
      <c r="W36" s="42"/>
      <c r="X36" s="42"/>
      <c r="Y36" s="42"/>
      <c r="Z36" s="98"/>
      <c r="AA36" s="42"/>
      <c r="AB36" s="42"/>
      <c r="AC36" s="42"/>
      <c r="AD36" s="42"/>
      <c r="AE36" s="94"/>
      <c r="AF36" s="42"/>
      <c r="AG36" s="42"/>
      <c r="AH36" s="42"/>
      <c r="AI36" s="75">
        <f t="shared" si="0"/>
        <v>8551</v>
      </c>
    </row>
    <row r="37" spans="1:36">
      <c r="A37" s="7" t="s">
        <v>47</v>
      </c>
      <c r="B37" s="8" t="s">
        <v>222</v>
      </c>
      <c r="C37" s="33" t="s">
        <v>190</v>
      </c>
      <c r="D37" s="74">
        <v>3251</v>
      </c>
      <c r="E37" s="74">
        <v>1780</v>
      </c>
      <c r="F37" s="74">
        <v>1270</v>
      </c>
      <c r="G37" s="74">
        <v>885</v>
      </c>
      <c r="H37" s="74">
        <v>669</v>
      </c>
      <c r="I37" s="201">
        <v>7855</v>
      </c>
      <c r="J37" s="178">
        <v>0</v>
      </c>
      <c r="K37" s="73">
        <v>0</v>
      </c>
      <c r="L37" s="42"/>
      <c r="M37" s="42"/>
      <c r="N37" s="42"/>
      <c r="O37" s="42"/>
      <c r="P37" s="42"/>
      <c r="Q37" s="42"/>
      <c r="R37" s="42"/>
      <c r="S37" s="42"/>
      <c r="T37" s="42"/>
      <c r="U37" s="91"/>
      <c r="V37" s="42"/>
      <c r="W37" s="42"/>
      <c r="X37" s="42"/>
      <c r="Y37" s="42"/>
      <c r="Z37" s="98"/>
      <c r="AA37" s="42"/>
      <c r="AB37" s="42"/>
      <c r="AC37" s="42"/>
      <c r="AD37" s="42"/>
      <c r="AE37" s="94"/>
      <c r="AF37" s="42"/>
      <c r="AG37" s="42"/>
      <c r="AH37" s="42"/>
      <c r="AI37" s="75">
        <f t="shared" si="0"/>
        <v>7855</v>
      </c>
    </row>
    <row r="38" spans="1:36">
      <c r="A38" s="7" t="s">
        <v>48</v>
      </c>
      <c r="B38" s="8" t="s">
        <v>223</v>
      </c>
      <c r="C38" s="32" t="s">
        <v>183</v>
      </c>
      <c r="D38" s="74">
        <v>3198</v>
      </c>
      <c r="E38" s="74">
        <v>1751</v>
      </c>
      <c r="F38" s="74">
        <v>1250</v>
      </c>
      <c r="G38" s="74">
        <v>871</v>
      </c>
      <c r="H38" s="74">
        <v>658</v>
      </c>
      <c r="I38" s="201">
        <v>7728</v>
      </c>
      <c r="J38" s="178">
        <v>15460</v>
      </c>
      <c r="K38" s="73">
        <v>8738.93</v>
      </c>
      <c r="L38" s="42"/>
      <c r="M38" s="42"/>
      <c r="N38" s="42"/>
      <c r="O38" s="42"/>
      <c r="P38" s="42"/>
      <c r="Q38" s="42"/>
      <c r="R38" s="42"/>
      <c r="S38" s="42"/>
      <c r="T38" s="42"/>
      <c r="U38" s="91"/>
      <c r="V38" s="42"/>
      <c r="W38" s="42"/>
      <c r="X38" s="42"/>
      <c r="Y38" s="42"/>
      <c r="Z38" s="98"/>
      <c r="AA38" s="42"/>
      <c r="AB38" s="42"/>
      <c r="AC38" s="42"/>
      <c r="AD38" s="42"/>
      <c r="AE38" s="94"/>
      <c r="AF38" s="42"/>
      <c r="AG38" s="42"/>
      <c r="AH38" s="42"/>
      <c r="AI38" s="75">
        <f t="shared" si="0"/>
        <v>31926.93</v>
      </c>
    </row>
    <row r="39" spans="1:36">
      <c r="A39" s="7" t="s">
        <v>49</v>
      </c>
      <c r="B39" s="8" t="s">
        <v>224</v>
      </c>
      <c r="C39" s="33" t="s">
        <v>190</v>
      </c>
      <c r="D39" s="74">
        <v>6776</v>
      </c>
      <c r="E39" s="74">
        <v>3710</v>
      </c>
      <c r="F39" s="74">
        <v>2648</v>
      </c>
      <c r="G39" s="74">
        <v>1845</v>
      </c>
      <c r="H39" s="74">
        <v>1395</v>
      </c>
      <c r="I39" s="201">
        <v>16374</v>
      </c>
      <c r="J39" s="178">
        <v>0</v>
      </c>
      <c r="K39" s="73">
        <v>0</v>
      </c>
      <c r="L39" s="42"/>
      <c r="M39" s="42"/>
      <c r="N39" s="42"/>
      <c r="O39" s="42"/>
      <c r="P39" s="42"/>
      <c r="Q39" s="42"/>
      <c r="R39" s="42"/>
      <c r="S39" s="42"/>
      <c r="T39" s="42"/>
      <c r="U39" s="91"/>
      <c r="V39" s="42"/>
      <c r="W39" s="42"/>
      <c r="X39" s="42"/>
      <c r="Y39" s="42"/>
      <c r="Z39" s="98"/>
      <c r="AA39" s="42"/>
      <c r="AB39" s="42"/>
      <c r="AC39" s="42"/>
      <c r="AD39" s="42"/>
      <c r="AE39" s="94"/>
      <c r="AF39" s="42"/>
      <c r="AG39" s="42"/>
      <c r="AH39" s="42"/>
      <c r="AI39" s="75">
        <f t="shared" si="0"/>
        <v>16374</v>
      </c>
    </row>
    <row r="40" spans="1:36">
      <c r="A40" s="7" t="s">
        <v>50</v>
      </c>
      <c r="B40" s="8" t="s">
        <v>225</v>
      </c>
      <c r="C40" s="34" t="s">
        <v>216</v>
      </c>
      <c r="D40" s="74">
        <v>432241</v>
      </c>
      <c r="E40" s="74">
        <v>236679</v>
      </c>
      <c r="F40" s="74">
        <v>168928</v>
      </c>
      <c r="G40" s="74">
        <v>117710</v>
      </c>
      <c r="H40" s="74">
        <v>89008</v>
      </c>
      <c r="I40" s="201">
        <v>1044566</v>
      </c>
      <c r="J40" s="178">
        <v>0</v>
      </c>
      <c r="K40" s="73">
        <v>0</v>
      </c>
      <c r="L40" s="42"/>
      <c r="M40" s="42"/>
      <c r="N40" s="42"/>
      <c r="O40" s="42"/>
      <c r="P40" s="42"/>
      <c r="Q40" s="42"/>
      <c r="R40" s="42"/>
      <c r="S40" s="42"/>
      <c r="T40" s="42"/>
      <c r="U40" s="91"/>
      <c r="V40" s="42"/>
      <c r="W40" s="42"/>
      <c r="X40" s="42"/>
      <c r="Y40" s="42"/>
      <c r="Z40" s="98"/>
      <c r="AA40" s="42"/>
      <c r="AB40" s="42"/>
      <c r="AC40" s="42"/>
      <c r="AD40" s="42"/>
      <c r="AE40" s="94"/>
      <c r="AF40" s="42"/>
      <c r="AG40" s="42"/>
      <c r="AH40" s="42"/>
      <c r="AI40" s="75">
        <f t="shared" si="0"/>
        <v>1044566</v>
      </c>
    </row>
    <row r="41" spans="1:36">
      <c r="A41" s="7" t="s">
        <v>51</v>
      </c>
      <c r="B41" s="8" t="s">
        <v>226</v>
      </c>
      <c r="C41" s="32" t="s">
        <v>183</v>
      </c>
      <c r="D41" s="74">
        <v>8247</v>
      </c>
      <c r="E41" s="74">
        <v>4516</v>
      </c>
      <c r="F41" s="74">
        <v>3223</v>
      </c>
      <c r="G41" s="74">
        <v>2246</v>
      </c>
      <c r="H41" s="74">
        <v>1698</v>
      </c>
      <c r="I41" s="201">
        <v>19930</v>
      </c>
      <c r="J41" s="178">
        <v>0</v>
      </c>
      <c r="K41" s="73">
        <v>0</v>
      </c>
      <c r="L41" s="42"/>
      <c r="M41" s="42"/>
      <c r="N41" s="42"/>
      <c r="O41" s="42"/>
      <c r="P41" s="42"/>
      <c r="Q41" s="42"/>
      <c r="R41" s="42"/>
      <c r="S41" s="42"/>
      <c r="T41" s="42"/>
      <c r="U41" s="91"/>
      <c r="V41" s="42"/>
      <c r="W41" s="42"/>
      <c r="X41" s="42"/>
      <c r="Y41" s="42"/>
      <c r="Z41" s="98"/>
      <c r="AA41" s="42"/>
      <c r="AB41" s="42"/>
      <c r="AC41" s="42"/>
      <c r="AD41" s="42"/>
      <c r="AE41" s="94"/>
      <c r="AF41" s="42"/>
      <c r="AG41" s="42"/>
      <c r="AH41" s="42"/>
      <c r="AI41" s="75">
        <f t="shared" si="0"/>
        <v>19930</v>
      </c>
    </row>
    <row r="42" spans="1:36" s="22" customFormat="1" ht="15.75">
      <c r="A42" s="7" t="s">
        <v>52</v>
      </c>
      <c r="B42" s="8" t="s">
        <v>227</v>
      </c>
      <c r="C42" s="33" t="s">
        <v>190</v>
      </c>
      <c r="D42" s="74">
        <v>12453</v>
      </c>
      <c r="E42" s="74">
        <v>6819</v>
      </c>
      <c r="F42" s="74">
        <v>4867</v>
      </c>
      <c r="G42" s="74">
        <v>3391</v>
      </c>
      <c r="H42" s="74">
        <v>2564</v>
      </c>
      <c r="I42" s="201">
        <v>30094</v>
      </c>
      <c r="J42" s="178">
        <v>0</v>
      </c>
      <c r="K42" s="73">
        <v>0</v>
      </c>
      <c r="L42" s="42"/>
      <c r="M42" s="42"/>
      <c r="N42" s="42"/>
      <c r="O42" s="42"/>
      <c r="P42" s="42"/>
      <c r="Q42" s="42"/>
      <c r="R42" s="42"/>
      <c r="S42" s="42"/>
      <c r="T42" s="42"/>
      <c r="U42" s="91"/>
      <c r="V42" s="42"/>
      <c r="W42" s="42"/>
      <c r="X42" s="42"/>
      <c r="Y42" s="42"/>
      <c r="Z42" s="98"/>
      <c r="AA42" s="42"/>
      <c r="AB42" s="42"/>
      <c r="AC42" s="42"/>
      <c r="AD42" s="42"/>
      <c r="AE42" s="94"/>
      <c r="AF42" s="42"/>
      <c r="AG42" s="42"/>
      <c r="AH42" s="42"/>
      <c r="AI42" s="75">
        <f t="shared" si="0"/>
        <v>30094</v>
      </c>
      <c r="AJ42" s="18"/>
    </row>
    <row r="43" spans="1:36" s="22" customFormat="1" ht="15.75">
      <c r="A43" s="7" t="s">
        <v>53</v>
      </c>
      <c r="B43" s="8" t="s">
        <v>228</v>
      </c>
      <c r="C43" s="34" t="s">
        <v>216</v>
      </c>
      <c r="D43" s="74">
        <v>105986</v>
      </c>
      <c r="E43" s="74">
        <v>58034</v>
      </c>
      <c r="F43" s="74">
        <v>41421</v>
      </c>
      <c r="G43" s="74">
        <v>28862</v>
      </c>
      <c r="H43" s="74">
        <v>21824</v>
      </c>
      <c r="I43" s="201">
        <v>256127</v>
      </c>
      <c r="J43" s="178">
        <v>0</v>
      </c>
      <c r="K43" s="73">
        <v>0</v>
      </c>
      <c r="L43" s="42"/>
      <c r="M43" s="42"/>
      <c r="N43" s="42"/>
      <c r="O43" s="42"/>
      <c r="P43" s="42"/>
      <c r="Q43" s="42"/>
      <c r="R43" s="42"/>
      <c r="S43" s="42"/>
      <c r="T43" s="42"/>
      <c r="U43" s="91"/>
      <c r="V43" s="42"/>
      <c r="W43" s="42"/>
      <c r="X43" s="42"/>
      <c r="Y43" s="42"/>
      <c r="Z43" s="98"/>
      <c r="AA43" s="42"/>
      <c r="AB43" s="42"/>
      <c r="AC43" s="42"/>
      <c r="AD43" s="42"/>
      <c r="AE43" s="94"/>
      <c r="AF43" s="42"/>
      <c r="AG43" s="42"/>
      <c r="AH43" s="42"/>
      <c r="AI43" s="75">
        <f t="shared" si="0"/>
        <v>256127</v>
      </c>
      <c r="AJ43" s="18"/>
    </row>
    <row r="44" spans="1:36" s="22" customFormat="1" ht="15.75">
      <c r="A44" s="7" t="s">
        <v>54</v>
      </c>
      <c r="B44" s="8" t="s">
        <v>229</v>
      </c>
      <c r="C44" s="28" t="s">
        <v>187</v>
      </c>
      <c r="D44" s="74">
        <v>9308</v>
      </c>
      <c r="E44" s="74">
        <v>5097</v>
      </c>
      <c r="F44" s="74">
        <v>3637</v>
      </c>
      <c r="G44" s="74">
        <v>2534</v>
      </c>
      <c r="H44" s="74">
        <v>1916</v>
      </c>
      <c r="I44" s="201">
        <v>22492</v>
      </c>
      <c r="J44" s="178">
        <v>44990</v>
      </c>
      <c r="K44" s="73">
        <v>15926.7</v>
      </c>
      <c r="L44" s="42"/>
      <c r="M44" s="42"/>
      <c r="N44" s="42"/>
      <c r="O44" s="42"/>
      <c r="P44" s="42"/>
      <c r="Q44" s="42"/>
      <c r="R44" s="42"/>
      <c r="S44" s="42"/>
      <c r="T44" s="42"/>
      <c r="U44" s="91"/>
      <c r="V44" s="42"/>
      <c r="W44" s="42"/>
      <c r="X44" s="42"/>
      <c r="Y44" s="42"/>
      <c r="Z44" s="98"/>
      <c r="AA44" s="42"/>
      <c r="AB44" s="42"/>
      <c r="AC44" s="42"/>
      <c r="AD44" s="42"/>
      <c r="AE44" s="94"/>
      <c r="AF44" s="42"/>
      <c r="AG44" s="42"/>
      <c r="AH44" s="42"/>
      <c r="AI44" s="75">
        <f t="shared" si="0"/>
        <v>83408.7</v>
      </c>
      <c r="AJ44" s="18"/>
    </row>
    <row r="45" spans="1:36" s="22" customFormat="1" ht="15.75">
      <c r="A45" s="7" t="s">
        <v>55</v>
      </c>
      <c r="B45" s="8" t="s">
        <v>230</v>
      </c>
      <c r="C45" s="29" t="s">
        <v>201</v>
      </c>
      <c r="D45" s="74">
        <v>9894</v>
      </c>
      <c r="E45" s="74">
        <v>5418</v>
      </c>
      <c r="F45" s="74">
        <v>3867</v>
      </c>
      <c r="G45" s="74">
        <v>2694</v>
      </c>
      <c r="H45" s="74">
        <v>2037</v>
      </c>
      <c r="I45" s="201">
        <v>23910</v>
      </c>
      <c r="J45" s="178">
        <v>0</v>
      </c>
      <c r="K45" s="73">
        <v>0</v>
      </c>
      <c r="L45" s="42"/>
      <c r="M45" s="42"/>
      <c r="N45" s="42"/>
      <c r="O45" s="42"/>
      <c r="P45" s="42"/>
      <c r="Q45" s="42"/>
      <c r="R45" s="42"/>
      <c r="S45" s="42"/>
      <c r="T45" s="42"/>
      <c r="U45" s="91"/>
      <c r="V45" s="42"/>
      <c r="W45" s="42"/>
      <c r="X45" s="42"/>
      <c r="Y45" s="42"/>
      <c r="Z45" s="98"/>
      <c r="AA45" s="42"/>
      <c r="AB45" s="42"/>
      <c r="AC45" s="42"/>
      <c r="AD45" s="42"/>
      <c r="AE45" s="94"/>
      <c r="AF45" s="42"/>
      <c r="AG45" s="42"/>
      <c r="AH45" s="42"/>
      <c r="AI45" s="75">
        <f t="shared" si="0"/>
        <v>23910</v>
      </c>
      <c r="AJ45" s="18"/>
    </row>
    <row r="46" spans="1:36" s="22" customFormat="1" ht="15.75">
      <c r="A46" s="7" t="s">
        <v>56</v>
      </c>
      <c r="B46" s="8" t="s">
        <v>231</v>
      </c>
      <c r="C46" s="34" t="s">
        <v>216</v>
      </c>
      <c r="D46" s="74">
        <v>6832</v>
      </c>
      <c r="E46" s="74">
        <v>3741</v>
      </c>
      <c r="F46" s="74">
        <v>2670</v>
      </c>
      <c r="G46" s="74">
        <v>1860</v>
      </c>
      <c r="H46" s="74">
        <v>1407</v>
      </c>
      <c r="I46" s="201">
        <v>16510</v>
      </c>
      <c r="J46" s="178">
        <v>0</v>
      </c>
      <c r="K46" s="73">
        <v>0</v>
      </c>
      <c r="L46" s="42"/>
      <c r="M46" s="42"/>
      <c r="N46" s="42"/>
      <c r="O46" s="42"/>
      <c r="P46" s="42"/>
      <c r="Q46" s="42"/>
      <c r="R46" s="42"/>
      <c r="S46" s="42"/>
      <c r="T46" s="42"/>
      <c r="U46" s="91"/>
      <c r="V46" s="42"/>
      <c r="W46" s="42"/>
      <c r="X46" s="42"/>
      <c r="Y46" s="42"/>
      <c r="Z46" s="98"/>
      <c r="AA46" s="42"/>
      <c r="AB46" s="42"/>
      <c r="AC46" s="42"/>
      <c r="AD46" s="42"/>
      <c r="AE46" s="94"/>
      <c r="AF46" s="42"/>
      <c r="AG46" s="42"/>
      <c r="AH46" s="42"/>
      <c r="AI46" s="75">
        <f t="shared" si="0"/>
        <v>16510</v>
      </c>
      <c r="AJ46" s="18"/>
    </row>
    <row r="47" spans="1:36" s="22" customFormat="1" ht="15.75">
      <c r="A47" s="7" t="s">
        <v>57</v>
      </c>
      <c r="B47" s="8" t="s">
        <v>232</v>
      </c>
      <c r="C47" s="32" t="s">
        <v>183</v>
      </c>
      <c r="D47" s="74">
        <v>43721</v>
      </c>
      <c r="E47" s="74">
        <v>23940</v>
      </c>
      <c r="F47" s="74">
        <v>17087</v>
      </c>
      <c r="G47" s="74">
        <v>11906</v>
      </c>
      <c r="H47" s="74">
        <v>9003</v>
      </c>
      <c r="I47" s="201">
        <v>105657</v>
      </c>
      <c r="J47" s="178">
        <v>0</v>
      </c>
      <c r="K47" s="73">
        <v>0</v>
      </c>
      <c r="L47" s="42"/>
      <c r="M47" s="42"/>
      <c r="N47" s="42"/>
      <c r="O47" s="42"/>
      <c r="P47" s="42"/>
      <c r="Q47" s="42"/>
      <c r="R47" s="42"/>
      <c r="S47" s="42"/>
      <c r="T47" s="42"/>
      <c r="U47" s="91"/>
      <c r="V47" s="42"/>
      <c r="W47" s="42"/>
      <c r="X47" s="42"/>
      <c r="Y47" s="42"/>
      <c r="Z47" s="98"/>
      <c r="AA47" s="42"/>
      <c r="AB47" s="42"/>
      <c r="AC47" s="42"/>
      <c r="AD47" s="42"/>
      <c r="AE47" s="94"/>
      <c r="AF47" s="42"/>
      <c r="AG47" s="42"/>
      <c r="AH47" s="42"/>
      <c r="AI47" s="75">
        <f t="shared" si="0"/>
        <v>105657</v>
      </c>
      <c r="AJ47" s="18"/>
    </row>
    <row r="48" spans="1:36" s="22" customFormat="1" ht="15.75">
      <c r="A48" s="7" t="s">
        <v>58</v>
      </c>
      <c r="B48" s="8" t="s">
        <v>233</v>
      </c>
      <c r="C48" s="34" t="s">
        <v>216</v>
      </c>
      <c r="D48" s="74">
        <v>28524</v>
      </c>
      <c r="E48" s="74">
        <v>15618</v>
      </c>
      <c r="F48" s="74">
        <v>11147</v>
      </c>
      <c r="G48" s="74">
        <v>7767</v>
      </c>
      <c r="H48" s="74">
        <v>5873</v>
      </c>
      <c r="I48" s="201">
        <v>68929</v>
      </c>
      <c r="J48" s="178">
        <v>0</v>
      </c>
      <c r="K48" s="73">
        <v>0</v>
      </c>
      <c r="L48" s="42"/>
      <c r="M48" s="42"/>
      <c r="N48" s="42"/>
      <c r="O48" s="42"/>
      <c r="P48" s="42"/>
      <c r="Q48" s="42"/>
      <c r="R48" s="42"/>
      <c r="S48" s="42"/>
      <c r="T48" s="42"/>
      <c r="U48" s="91"/>
      <c r="V48" s="42"/>
      <c r="W48" s="42"/>
      <c r="X48" s="42"/>
      <c r="Y48" s="42"/>
      <c r="Z48" s="98"/>
      <c r="AA48" s="42"/>
      <c r="AB48" s="42"/>
      <c r="AC48" s="42"/>
      <c r="AD48" s="42"/>
      <c r="AE48" s="94"/>
      <c r="AF48" s="42"/>
      <c r="AG48" s="42"/>
      <c r="AH48" s="42"/>
      <c r="AI48" s="75">
        <f t="shared" si="0"/>
        <v>68929</v>
      </c>
      <c r="AJ48" s="18"/>
    </row>
    <row r="49" spans="1:36" s="22" customFormat="1" ht="15.75">
      <c r="A49" s="7" t="s">
        <v>59</v>
      </c>
      <c r="B49" s="8" t="s">
        <v>234</v>
      </c>
      <c r="C49" s="32" t="s">
        <v>183</v>
      </c>
      <c r="D49" s="74">
        <v>154693</v>
      </c>
      <c r="E49" s="74">
        <v>84704</v>
      </c>
      <c r="F49" s="74">
        <v>60457</v>
      </c>
      <c r="G49" s="74">
        <v>42126</v>
      </c>
      <c r="H49" s="74">
        <v>31854</v>
      </c>
      <c r="I49" s="201">
        <v>373834</v>
      </c>
      <c r="J49" s="178">
        <v>0</v>
      </c>
      <c r="K49" s="73">
        <v>0</v>
      </c>
      <c r="L49" s="42"/>
      <c r="M49" s="42"/>
      <c r="N49" s="42"/>
      <c r="O49" s="42"/>
      <c r="P49" s="42"/>
      <c r="Q49" s="42"/>
      <c r="R49" s="42"/>
      <c r="S49" s="42"/>
      <c r="T49" s="42"/>
      <c r="U49" s="91"/>
      <c r="V49" s="42"/>
      <c r="W49" s="42"/>
      <c r="X49" s="42"/>
      <c r="Y49" s="42"/>
      <c r="Z49" s="98"/>
      <c r="AA49" s="42"/>
      <c r="AB49" s="42"/>
      <c r="AC49" s="42"/>
      <c r="AD49" s="42"/>
      <c r="AE49" s="94"/>
      <c r="AF49" s="42"/>
      <c r="AG49" s="42"/>
      <c r="AH49" s="42"/>
      <c r="AI49" s="75">
        <f t="shared" si="0"/>
        <v>373834</v>
      </c>
      <c r="AJ49" s="18"/>
    </row>
    <row r="50" spans="1:36" s="22" customFormat="1" ht="15.75">
      <c r="A50" s="7" t="s">
        <v>60</v>
      </c>
      <c r="B50" s="8" t="s">
        <v>235</v>
      </c>
      <c r="C50" s="28" t="s">
        <v>187</v>
      </c>
      <c r="D50" s="74">
        <v>10326</v>
      </c>
      <c r="E50" s="74">
        <v>5654</v>
      </c>
      <c r="F50" s="74">
        <v>4035</v>
      </c>
      <c r="G50" s="74">
        <v>2812</v>
      </c>
      <c r="H50" s="74">
        <v>2126</v>
      </c>
      <c r="I50" s="201">
        <v>24953</v>
      </c>
      <c r="J50" s="178">
        <v>0</v>
      </c>
      <c r="K50" s="73">
        <v>0</v>
      </c>
      <c r="L50" s="42"/>
      <c r="M50" s="42"/>
      <c r="N50" s="42"/>
      <c r="O50" s="42"/>
      <c r="P50" s="42"/>
      <c r="Q50" s="42"/>
      <c r="R50" s="42"/>
      <c r="S50" s="42"/>
      <c r="T50" s="42"/>
      <c r="U50" s="91"/>
      <c r="V50" s="42"/>
      <c r="W50" s="42"/>
      <c r="X50" s="42"/>
      <c r="Y50" s="42"/>
      <c r="Z50" s="98"/>
      <c r="AA50" s="42"/>
      <c r="AB50" s="42"/>
      <c r="AC50" s="42"/>
      <c r="AD50" s="42"/>
      <c r="AE50" s="94"/>
      <c r="AF50" s="42"/>
      <c r="AG50" s="42"/>
      <c r="AH50" s="42"/>
      <c r="AI50" s="75">
        <f t="shared" si="0"/>
        <v>24953</v>
      </c>
      <c r="AJ50" s="18"/>
    </row>
    <row r="51" spans="1:36" s="22" customFormat="1" ht="15.75">
      <c r="A51" s="7" t="s">
        <v>61</v>
      </c>
      <c r="B51" s="8" t="s">
        <v>236</v>
      </c>
      <c r="C51" s="34" t="s">
        <v>216</v>
      </c>
      <c r="D51" s="74">
        <v>10162</v>
      </c>
      <c r="E51" s="74">
        <v>5564</v>
      </c>
      <c r="F51" s="74">
        <v>3971</v>
      </c>
      <c r="G51" s="74">
        <v>2767</v>
      </c>
      <c r="H51" s="74">
        <v>2092</v>
      </c>
      <c r="I51" s="201">
        <v>24556</v>
      </c>
      <c r="J51" s="178">
        <v>0</v>
      </c>
      <c r="K51" s="73">
        <v>0</v>
      </c>
      <c r="L51" s="42"/>
      <c r="M51" s="42"/>
      <c r="N51" s="42"/>
      <c r="O51" s="42"/>
      <c r="P51" s="42"/>
      <c r="Q51" s="42"/>
      <c r="R51" s="42"/>
      <c r="S51" s="42"/>
      <c r="T51" s="42"/>
      <c r="U51" s="91"/>
      <c r="V51" s="42"/>
      <c r="W51" s="42"/>
      <c r="X51" s="42"/>
      <c r="Y51" s="42"/>
      <c r="Z51" s="98"/>
      <c r="AA51" s="42"/>
      <c r="AB51" s="42"/>
      <c r="AC51" s="42"/>
      <c r="AD51" s="42"/>
      <c r="AE51" s="94"/>
      <c r="AF51" s="42"/>
      <c r="AG51" s="42"/>
      <c r="AH51" s="42"/>
      <c r="AI51" s="75">
        <f t="shared" si="0"/>
        <v>24556</v>
      </c>
      <c r="AJ51" s="18"/>
    </row>
    <row r="52" spans="1:36" s="22" customFormat="1" ht="15.75">
      <c r="A52" s="7" t="s">
        <v>62</v>
      </c>
      <c r="B52" s="8" t="s">
        <v>237</v>
      </c>
      <c r="C52" s="28" t="s">
        <v>187</v>
      </c>
      <c r="D52" s="74">
        <v>6961</v>
      </c>
      <c r="E52" s="74">
        <v>3811</v>
      </c>
      <c r="F52" s="74">
        <v>2720</v>
      </c>
      <c r="G52" s="74">
        <v>1895</v>
      </c>
      <c r="H52" s="74">
        <v>1433</v>
      </c>
      <c r="I52" s="201">
        <v>16820</v>
      </c>
      <c r="J52" s="178">
        <v>0</v>
      </c>
      <c r="K52" s="73">
        <v>0</v>
      </c>
      <c r="L52" s="42"/>
      <c r="M52" s="42"/>
      <c r="N52" s="42"/>
      <c r="O52" s="42"/>
      <c r="P52" s="42"/>
      <c r="Q52" s="42"/>
      <c r="R52" s="42"/>
      <c r="S52" s="42"/>
      <c r="T52" s="42"/>
      <c r="U52" s="91"/>
      <c r="V52" s="42"/>
      <c r="W52" s="42"/>
      <c r="X52" s="42"/>
      <c r="Y52" s="42"/>
      <c r="Z52" s="98"/>
      <c r="AA52" s="42"/>
      <c r="AB52" s="42"/>
      <c r="AC52" s="42"/>
      <c r="AD52" s="42"/>
      <c r="AE52" s="94"/>
      <c r="AF52" s="42"/>
      <c r="AG52" s="42"/>
      <c r="AH52" s="42"/>
      <c r="AI52" s="75">
        <f t="shared" si="0"/>
        <v>16820</v>
      </c>
      <c r="AJ52" s="18"/>
    </row>
    <row r="53" spans="1:36" s="22" customFormat="1" ht="15.75">
      <c r="A53" s="7" t="s">
        <v>63</v>
      </c>
      <c r="B53" s="8" t="s">
        <v>238</v>
      </c>
      <c r="C53" s="33" t="s">
        <v>190</v>
      </c>
      <c r="D53" s="74">
        <v>7017</v>
      </c>
      <c r="E53" s="74">
        <v>3842</v>
      </c>
      <c r="F53" s="74">
        <v>2742</v>
      </c>
      <c r="G53" s="74">
        <v>1911</v>
      </c>
      <c r="H53" s="74">
        <v>1445</v>
      </c>
      <c r="I53" s="201">
        <v>16957</v>
      </c>
      <c r="J53" s="178">
        <v>0</v>
      </c>
      <c r="K53" s="73">
        <v>0</v>
      </c>
      <c r="L53" s="42"/>
      <c r="M53" s="42"/>
      <c r="N53" s="42"/>
      <c r="O53" s="42"/>
      <c r="P53" s="42"/>
      <c r="Q53" s="42"/>
      <c r="R53" s="42"/>
      <c r="S53" s="42"/>
      <c r="T53" s="42"/>
      <c r="U53" s="91"/>
      <c r="V53" s="42"/>
      <c r="W53" s="42"/>
      <c r="X53" s="42"/>
      <c r="Y53" s="42"/>
      <c r="Z53" s="98"/>
      <c r="AA53" s="42"/>
      <c r="AB53" s="42"/>
      <c r="AC53" s="42"/>
      <c r="AD53" s="42"/>
      <c r="AE53" s="94"/>
      <c r="AF53" s="42"/>
      <c r="AG53" s="42"/>
      <c r="AH53" s="42"/>
      <c r="AI53" s="75">
        <f t="shared" si="0"/>
        <v>16957</v>
      </c>
      <c r="AJ53" s="18"/>
    </row>
    <row r="54" spans="1:36" s="22" customFormat="1" ht="15.75">
      <c r="A54" s="7" t="s">
        <v>64</v>
      </c>
      <c r="B54" s="8" t="s">
        <v>239</v>
      </c>
      <c r="C54" s="27" t="s">
        <v>185</v>
      </c>
      <c r="D54" s="74">
        <v>107780</v>
      </c>
      <c r="E54" s="74">
        <v>59016</v>
      </c>
      <c r="F54" s="74">
        <v>42122</v>
      </c>
      <c r="G54" s="74">
        <v>29351</v>
      </c>
      <c r="H54" s="74">
        <v>22194</v>
      </c>
      <c r="I54" s="201">
        <v>260463</v>
      </c>
      <c r="J54" s="178">
        <v>0</v>
      </c>
      <c r="K54" s="73">
        <v>0</v>
      </c>
      <c r="L54" s="42"/>
      <c r="M54" s="42"/>
      <c r="N54" s="42"/>
      <c r="O54" s="42"/>
      <c r="P54" s="42"/>
      <c r="Q54" s="42"/>
      <c r="R54" s="42"/>
      <c r="S54" s="42"/>
      <c r="T54" s="42"/>
      <c r="U54" s="91"/>
      <c r="V54" s="42"/>
      <c r="W54" s="42"/>
      <c r="X54" s="42"/>
      <c r="Y54" s="42"/>
      <c r="Z54" s="98"/>
      <c r="AA54" s="42"/>
      <c r="AB54" s="42"/>
      <c r="AC54" s="42"/>
      <c r="AD54" s="42"/>
      <c r="AE54" s="94"/>
      <c r="AF54" s="42"/>
      <c r="AG54" s="42"/>
      <c r="AH54" s="42"/>
      <c r="AI54" s="75">
        <f t="shared" si="0"/>
        <v>260463</v>
      </c>
      <c r="AJ54" s="18"/>
    </row>
    <row r="55" spans="1:36">
      <c r="A55" s="7" t="s">
        <v>65</v>
      </c>
      <c r="B55" s="8" t="s">
        <v>240</v>
      </c>
      <c r="C55" s="28" t="s">
        <v>187</v>
      </c>
      <c r="D55" s="74">
        <v>7682</v>
      </c>
      <c r="E55" s="74">
        <v>4206</v>
      </c>
      <c r="F55" s="74">
        <v>3002</v>
      </c>
      <c r="G55" s="74">
        <v>2092</v>
      </c>
      <c r="H55" s="74">
        <v>1582</v>
      </c>
      <c r="I55" s="201">
        <v>18564</v>
      </c>
      <c r="J55" s="178">
        <v>0</v>
      </c>
      <c r="K55" s="73">
        <v>0</v>
      </c>
      <c r="L55" s="42"/>
      <c r="M55" s="42"/>
      <c r="N55" s="42"/>
      <c r="O55" s="42"/>
      <c r="P55" s="42"/>
      <c r="Q55" s="42"/>
      <c r="R55" s="42"/>
      <c r="S55" s="42"/>
      <c r="T55" s="42"/>
      <c r="U55" s="91"/>
      <c r="V55" s="42"/>
      <c r="W55" s="42"/>
      <c r="X55" s="42"/>
      <c r="Y55" s="42"/>
      <c r="Z55" s="98"/>
      <c r="AA55" s="42"/>
      <c r="AB55" s="42"/>
      <c r="AC55" s="42"/>
      <c r="AD55" s="42"/>
      <c r="AE55" s="94"/>
      <c r="AF55" s="42"/>
      <c r="AG55" s="42"/>
      <c r="AH55" s="42"/>
      <c r="AI55" s="75">
        <f t="shared" si="0"/>
        <v>18564</v>
      </c>
    </row>
    <row r="56" spans="1:36">
      <c r="A56" s="7" t="s">
        <v>66</v>
      </c>
      <c r="B56" s="8" t="s">
        <v>241</v>
      </c>
      <c r="C56" s="32" t="s">
        <v>183</v>
      </c>
      <c r="D56" s="74">
        <v>7505</v>
      </c>
      <c r="E56" s="74">
        <v>4109</v>
      </c>
      <c r="F56" s="74">
        <v>2933</v>
      </c>
      <c r="G56" s="74">
        <v>2044</v>
      </c>
      <c r="H56" s="74">
        <v>1545</v>
      </c>
      <c r="I56" s="201">
        <v>18136</v>
      </c>
      <c r="J56" s="178">
        <v>0</v>
      </c>
      <c r="K56" s="73">
        <v>0</v>
      </c>
      <c r="L56" s="42"/>
      <c r="M56" s="42"/>
      <c r="N56" s="42"/>
      <c r="O56" s="42"/>
      <c r="P56" s="42"/>
      <c r="Q56" s="42"/>
      <c r="R56" s="42"/>
      <c r="S56" s="42"/>
      <c r="T56" s="42"/>
      <c r="U56" s="91"/>
      <c r="V56" s="42"/>
      <c r="W56" s="42"/>
      <c r="X56" s="42"/>
      <c r="Y56" s="42"/>
      <c r="Z56" s="98"/>
      <c r="AA56" s="42"/>
      <c r="AB56" s="42"/>
      <c r="AC56" s="42"/>
      <c r="AD56" s="42"/>
      <c r="AE56" s="94"/>
      <c r="AF56" s="42"/>
      <c r="AG56" s="42"/>
      <c r="AH56" s="42"/>
      <c r="AI56" s="75">
        <f t="shared" si="0"/>
        <v>18136</v>
      </c>
    </row>
    <row r="57" spans="1:36">
      <c r="A57" s="7" t="s">
        <v>67</v>
      </c>
      <c r="B57" s="8" t="s">
        <v>242</v>
      </c>
      <c r="C57" s="27" t="s">
        <v>185</v>
      </c>
      <c r="D57" s="74">
        <v>69817</v>
      </c>
      <c r="E57" s="74">
        <v>38229</v>
      </c>
      <c r="F57" s="74">
        <v>27286</v>
      </c>
      <c r="G57" s="74">
        <v>19013</v>
      </c>
      <c r="H57" s="74">
        <v>14377</v>
      </c>
      <c r="I57" s="201">
        <v>168722</v>
      </c>
      <c r="J57" s="178">
        <v>0</v>
      </c>
      <c r="K57" s="73">
        <v>0</v>
      </c>
      <c r="L57" s="42"/>
      <c r="M57" s="42"/>
      <c r="N57" s="42"/>
      <c r="O57" s="42"/>
      <c r="P57" s="42"/>
      <c r="Q57" s="42"/>
      <c r="R57" s="42"/>
      <c r="S57" s="42"/>
      <c r="T57" s="42"/>
      <c r="U57" s="91"/>
      <c r="V57" s="42"/>
      <c r="W57" s="42"/>
      <c r="X57" s="42"/>
      <c r="Y57" s="42"/>
      <c r="Z57" s="98"/>
      <c r="AA57" s="42"/>
      <c r="AB57" s="42"/>
      <c r="AC57" s="42"/>
      <c r="AD57" s="42"/>
      <c r="AE57" s="94"/>
      <c r="AF57" s="42"/>
      <c r="AG57" s="42"/>
      <c r="AH57" s="42"/>
      <c r="AI57" s="75">
        <f t="shared" si="0"/>
        <v>168722</v>
      </c>
    </row>
    <row r="58" spans="1:36">
      <c r="A58" s="7" t="s">
        <v>68</v>
      </c>
      <c r="B58" s="8" t="s">
        <v>243</v>
      </c>
      <c r="C58" s="33" t="s">
        <v>190</v>
      </c>
      <c r="D58" s="74">
        <v>3390</v>
      </c>
      <c r="E58" s="74">
        <v>1856</v>
      </c>
      <c r="F58" s="74">
        <v>1325</v>
      </c>
      <c r="G58" s="74">
        <v>923</v>
      </c>
      <c r="H58" s="74">
        <v>698</v>
      </c>
      <c r="I58" s="201">
        <v>8192</v>
      </c>
      <c r="J58" s="178">
        <v>0</v>
      </c>
      <c r="K58" s="73">
        <v>0</v>
      </c>
      <c r="L58" s="42"/>
      <c r="M58" s="42"/>
      <c r="N58" s="42"/>
      <c r="O58" s="42"/>
      <c r="P58" s="42"/>
      <c r="Q58" s="42"/>
      <c r="R58" s="42"/>
      <c r="S58" s="42"/>
      <c r="T58" s="42"/>
      <c r="U58" s="91"/>
      <c r="V58" s="42"/>
      <c r="W58" s="42"/>
      <c r="X58" s="42"/>
      <c r="Y58" s="42"/>
      <c r="Z58" s="98"/>
      <c r="AA58" s="42"/>
      <c r="AB58" s="42"/>
      <c r="AC58" s="42"/>
      <c r="AD58" s="42"/>
      <c r="AE58" s="94"/>
      <c r="AF58" s="42"/>
      <c r="AG58" s="42"/>
      <c r="AH58" s="42"/>
      <c r="AI58" s="75">
        <f t="shared" si="0"/>
        <v>8192</v>
      </c>
    </row>
    <row r="59" spans="1:36">
      <c r="A59" s="7" t="s">
        <v>69</v>
      </c>
      <c r="B59" s="8" t="s">
        <v>244</v>
      </c>
      <c r="C59" s="33" t="s">
        <v>190</v>
      </c>
      <c r="D59" s="74">
        <v>10106</v>
      </c>
      <c r="E59" s="74">
        <v>5533</v>
      </c>
      <c r="F59" s="74">
        <v>3949</v>
      </c>
      <c r="G59" s="74">
        <v>2752</v>
      </c>
      <c r="H59" s="74">
        <v>2081</v>
      </c>
      <c r="I59" s="201">
        <v>24421</v>
      </c>
      <c r="J59" s="178">
        <v>0</v>
      </c>
      <c r="K59" s="73">
        <v>0</v>
      </c>
      <c r="L59" s="42"/>
      <c r="M59" s="42"/>
      <c r="N59" s="42"/>
      <c r="O59" s="42"/>
      <c r="P59" s="42"/>
      <c r="Q59" s="42"/>
      <c r="R59" s="42"/>
      <c r="S59" s="42"/>
      <c r="T59" s="42"/>
      <c r="U59" s="91"/>
      <c r="V59" s="42"/>
      <c r="W59" s="42"/>
      <c r="X59" s="42"/>
      <c r="Y59" s="42"/>
      <c r="Z59" s="98"/>
      <c r="AA59" s="42"/>
      <c r="AB59" s="42"/>
      <c r="AC59" s="42"/>
      <c r="AD59" s="42"/>
      <c r="AE59" s="94"/>
      <c r="AF59" s="42"/>
      <c r="AG59" s="42"/>
      <c r="AH59" s="42"/>
      <c r="AI59" s="75">
        <f t="shared" si="0"/>
        <v>24421</v>
      </c>
    </row>
    <row r="60" spans="1:36">
      <c r="A60" s="7" t="s">
        <v>433</v>
      </c>
      <c r="B60" s="8" t="s">
        <v>432</v>
      </c>
      <c r="C60" s="28" t="s">
        <v>187</v>
      </c>
      <c r="D60" s="74">
        <v>8148</v>
      </c>
      <c r="E60" s="74">
        <v>4462</v>
      </c>
      <c r="F60" s="74">
        <v>3184</v>
      </c>
      <c r="G60" s="74">
        <v>2219</v>
      </c>
      <c r="H60" s="74">
        <v>1678</v>
      </c>
      <c r="I60" s="201">
        <v>19691</v>
      </c>
      <c r="J60" s="178">
        <v>0</v>
      </c>
      <c r="K60" s="73">
        <v>0</v>
      </c>
      <c r="L60" s="42"/>
      <c r="M60" s="42"/>
      <c r="N60" s="42"/>
      <c r="O60" s="42"/>
      <c r="P60" s="42"/>
      <c r="Q60" s="42"/>
      <c r="R60" s="42"/>
      <c r="S60" s="42"/>
      <c r="T60" s="42"/>
      <c r="U60" s="91"/>
      <c r="V60" s="42"/>
      <c r="W60" s="42"/>
      <c r="X60" s="42"/>
      <c r="Y60" s="42"/>
      <c r="Z60" s="98"/>
      <c r="AA60" s="42"/>
      <c r="AB60" s="42"/>
      <c r="AC60" s="42"/>
      <c r="AD60" s="42"/>
      <c r="AE60" s="94"/>
      <c r="AF60" s="42"/>
      <c r="AG60" s="42"/>
      <c r="AH60" s="42"/>
      <c r="AI60" s="75">
        <f t="shared" si="0"/>
        <v>19691</v>
      </c>
    </row>
    <row r="61" spans="1:36">
      <c r="A61" s="7" t="s">
        <v>70</v>
      </c>
      <c r="B61" s="8" t="s">
        <v>245</v>
      </c>
      <c r="C61" s="34" t="s">
        <v>216</v>
      </c>
      <c r="D61" s="74">
        <v>42917</v>
      </c>
      <c r="E61" s="74">
        <v>23500</v>
      </c>
      <c r="F61" s="74">
        <v>16773</v>
      </c>
      <c r="G61" s="74">
        <v>11687</v>
      </c>
      <c r="H61" s="74">
        <v>8837</v>
      </c>
      <c r="I61" s="201">
        <v>103714</v>
      </c>
      <c r="J61" s="178">
        <v>0</v>
      </c>
      <c r="K61" s="73">
        <v>0</v>
      </c>
      <c r="L61" s="42"/>
      <c r="M61" s="42"/>
      <c r="N61" s="42"/>
      <c r="O61" s="42"/>
      <c r="P61" s="42"/>
      <c r="Q61" s="42"/>
      <c r="R61" s="42"/>
      <c r="S61" s="42"/>
      <c r="T61" s="42"/>
      <c r="U61" s="91"/>
      <c r="V61" s="42"/>
      <c r="W61" s="42"/>
      <c r="X61" s="42"/>
      <c r="Y61" s="42"/>
      <c r="Z61" s="98"/>
      <c r="AA61" s="42"/>
      <c r="AB61" s="42"/>
      <c r="AC61" s="42"/>
      <c r="AD61" s="42"/>
      <c r="AE61" s="94"/>
      <c r="AF61" s="42"/>
      <c r="AG61" s="42"/>
      <c r="AH61" s="42"/>
      <c r="AI61" s="75">
        <f t="shared" si="0"/>
        <v>103714</v>
      </c>
    </row>
    <row r="62" spans="1:36">
      <c r="A62" s="7" t="s">
        <v>71</v>
      </c>
      <c r="B62" s="8" t="s">
        <v>246</v>
      </c>
      <c r="C62" s="26" t="s">
        <v>181</v>
      </c>
      <c r="D62" s="74">
        <v>36425</v>
      </c>
      <c r="E62" s="74">
        <v>19945</v>
      </c>
      <c r="F62" s="74">
        <v>14235</v>
      </c>
      <c r="G62" s="74">
        <v>9919</v>
      </c>
      <c r="H62" s="74">
        <v>7500</v>
      </c>
      <c r="I62" s="201">
        <v>88024</v>
      </c>
      <c r="J62" s="178">
        <v>0</v>
      </c>
      <c r="K62" s="73">
        <v>0</v>
      </c>
      <c r="L62" s="42"/>
      <c r="M62" s="42"/>
      <c r="N62" s="42"/>
      <c r="O62" s="42"/>
      <c r="P62" s="42"/>
      <c r="Q62" s="42"/>
      <c r="R62" s="42"/>
      <c r="S62" s="42"/>
      <c r="T62" s="42"/>
      <c r="U62" s="91"/>
      <c r="V62" s="42"/>
      <c r="W62" s="42"/>
      <c r="X62" s="42"/>
      <c r="Y62" s="42"/>
      <c r="Z62" s="98"/>
      <c r="AA62" s="42"/>
      <c r="AB62" s="42"/>
      <c r="AC62" s="42"/>
      <c r="AD62" s="42"/>
      <c r="AE62" s="94"/>
      <c r="AF62" s="42"/>
      <c r="AG62" s="42"/>
      <c r="AH62" s="42"/>
      <c r="AI62" s="75">
        <f t="shared" si="0"/>
        <v>88024</v>
      </c>
    </row>
    <row r="63" spans="1:36">
      <c r="A63" s="7" t="s">
        <v>72</v>
      </c>
      <c r="B63" s="8" t="s">
        <v>247</v>
      </c>
      <c r="C63" s="27" t="s">
        <v>185</v>
      </c>
      <c r="D63" s="74">
        <v>9075</v>
      </c>
      <c r="E63" s="74">
        <v>4969</v>
      </c>
      <c r="F63" s="74">
        <v>3546</v>
      </c>
      <c r="G63" s="74">
        <v>2471</v>
      </c>
      <c r="H63" s="74">
        <v>1868</v>
      </c>
      <c r="I63" s="201">
        <v>21929</v>
      </c>
      <c r="J63" s="178">
        <v>0</v>
      </c>
      <c r="K63" s="73">
        <v>0</v>
      </c>
      <c r="L63" s="42"/>
      <c r="M63" s="42"/>
      <c r="N63" s="42"/>
      <c r="O63" s="42"/>
      <c r="P63" s="42"/>
      <c r="Q63" s="42"/>
      <c r="R63" s="42"/>
      <c r="S63" s="42"/>
      <c r="T63" s="42"/>
      <c r="U63" s="91"/>
      <c r="V63" s="42"/>
      <c r="W63" s="42"/>
      <c r="X63" s="42"/>
      <c r="Y63" s="42"/>
      <c r="Z63" s="98"/>
      <c r="AA63" s="42"/>
      <c r="AB63" s="42"/>
      <c r="AC63" s="42"/>
      <c r="AD63" s="42"/>
      <c r="AE63" s="94"/>
      <c r="AF63" s="42"/>
      <c r="AG63" s="42"/>
      <c r="AH63" s="42"/>
      <c r="AI63" s="75">
        <f t="shared" si="0"/>
        <v>21929</v>
      </c>
    </row>
    <row r="64" spans="1:36">
      <c r="A64" s="7" t="s">
        <v>73</v>
      </c>
      <c r="B64" s="8" t="s">
        <v>248</v>
      </c>
      <c r="C64" s="28" t="s">
        <v>187</v>
      </c>
      <c r="D64" s="74">
        <v>35087</v>
      </c>
      <c r="E64" s="74">
        <v>19212</v>
      </c>
      <c r="F64" s="74">
        <v>13712</v>
      </c>
      <c r="G64" s="74">
        <v>9555</v>
      </c>
      <c r="H64" s="74">
        <v>7225</v>
      </c>
      <c r="I64" s="201">
        <v>84791</v>
      </c>
      <c r="J64" s="178">
        <v>0</v>
      </c>
      <c r="K64" s="73">
        <v>0</v>
      </c>
      <c r="L64" s="42"/>
      <c r="M64" s="42"/>
      <c r="N64" s="42"/>
      <c r="O64" s="42"/>
      <c r="P64" s="42"/>
      <c r="Q64" s="42"/>
      <c r="R64" s="42"/>
      <c r="S64" s="42"/>
      <c r="T64" s="42"/>
      <c r="U64" s="91"/>
      <c r="V64" s="42"/>
      <c r="W64" s="42"/>
      <c r="X64" s="42"/>
      <c r="Y64" s="42"/>
      <c r="Z64" s="98"/>
      <c r="AA64" s="42"/>
      <c r="AB64" s="42"/>
      <c r="AC64" s="42"/>
      <c r="AD64" s="42"/>
      <c r="AE64" s="94"/>
      <c r="AF64" s="42"/>
      <c r="AG64" s="42"/>
      <c r="AH64" s="42"/>
      <c r="AI64" s="75">
        <f t="shared" si="0"/>
        <v>84791</v>
      </c>
    </row>
    <row r="65" spans="1:36">
      <c r="A65" s="7" t="s">
        <v>74</v>
      </c>
      <c r="B65" s="8" t="s">
        <v>249</v>
      </c>
      <c r="C65" s="33" t="s">
        <v>190</v>
      </c>
      <c r="D65" s="74">
        <v>16575</v>
      </c>
      <c r="E65" s="74">
        <v>9076</v>
      </c>
      <c r="F65" s="74">
        <v>6478</v>
      </c>
      <c r="G65" s="74">
        <v>4513</v>
      </c>
      <c r="H65" s="74">
        <v>3413</v>
      </c>
      <c r="I65" s="201">
        <v>40055</v>
      </c>
      <c r="J65" s="178">
        <v>0</v>
      </c>
      <c r="K65" s="73">
        <v>0</v>
      </c>
      <c r="L65" s="42"/>
      <c r="M65" s="42"/>
      <c r="N65" s="42"/>
      <c r="O65" s="42"/>
      <c r="P65" s="42"/>
      <c r="Q65" s="42"/>
      <c r="R65" s="42"/>
      <c r="S65" s="42"/>
      <c r="T65" s="42"/>
      <c r="U65" s="91"/>
      <c r="V65" s="42"/>
      <c r="W65" s="42"/>
      <c r="X65" s="42"/>
      <c r="Y65" s="42"/>
      <c r="Z65" s="98"/>
      <c r="AA65" s="42"/>
      <c r="AB65" s="42"/>
      <c r="AC65" s="42"/>
      <c r="AD65" s="42"/>
      <c r="AE65" s="94"/>
      <c r="AF65" s="42"/>
      <c r="AG65" s="42"/>
      <c r="AH65" s="42"/>
      <c r="AI65" s="75">
        <f t="shared" si="0"/>
        <v>40055</v>
      </c>
    </row>
    <row r="66" spans="1:36">
      <c r="A66" s="7" t="s">
        <v>75</v>
      </c>
      <c r="B66" s="8" t="s">
        <v>250</v>
      </c>
      <c r="C66" s="27" t="s">
        <v>185</v>
      </c>
      <c r="D66" s="74">
        <v>19975</v>
      </c>
      <c r="E66" s="74">
        <v>10937</v>
      </c>
      <c r="F66" s="74">
        <v>7806</v>
      </c>
      <c r="G66" s="74">
        <v>5439</v>
      </c>
      <c r="H66" s="74">
        <v>4113</v>
      </c>
      <c r="I66" s="201">
        <v>48270</v>
      </c>
      <c r="J66" s="178">
        <v>0</v>
      </c>
      <c r="K66" s="73">
        <v>0</v>
      </c>
      <c r="L66" s="42"/>
      <c r="M66" s="42"/>
      <c r="N66" s="42"/>
      <c r="O66" s="42"/>
      <c r="P66" s="42"/>
      <c r="Q66" s="42"/>
      <c r="R66" s="42"/>
      <c r="S66" s="42"/>
      <c r="T66" s="42"/>
      <c r="U66" s="91"/>
      <c r="V66" s="42"/>
      <c r="W66" s="42"/>
      <c r="X66" s="42"/>
      <c r="Y66" s="42"/>
      <c r="Z66" s="98"/>
      <c r="AA66" s="42"/>
      <c r="AB66" s="42"/>
      <c r="AC66" s="42"/>
      <c r="AD66" s="42"/>
      <c r="AE66" s="94"/>
      <c r="AF66" s="42"/>
      <c r="AG66" s="42"/>
      <c r="AH66" s="42"/>
      <c r="AI66" s="75">
        <f t="shared" ref="AI66:AI97" si="1">SUM(I65:Q65)+U66+Z66+SUM(AE66:AH66)</f>
        <v>40055</v>
      </c>
    </row>
    <row r="67" spans="1:36">
      <c r="A67" s="7" t="s">
        <v>76</v>
      </c>
      <c r="B67" s="8" t="s">
        <v>251</v>
      </c>
      <c r="C67" s="27" t="s">
        <v>185</v>
      </c>
      <c r="D67" s="74">
        <v>685793</v>
      </c>
      <c r="E67" s="74">
        <v>375515</v>
      </c>
      <c r="F67" s="74">
        <v>268022</v>
      </c>
      <c r="G67" s="74">
        <v>186758</v>
      </c>
      <c r="H67" s="74">
        <v>141220</v>
      </c>
      <c r="I67" s="201">
        <v>1657308</v>
      </c>
      <c r="J67" s="178">
        <v>0</v>
      </c>
      <c r="K67" s="73">
        <v>0</v>
      </c>
      <c r="L67" s="42"/>
      <c r="M67" s="42"/>
      <c r="N67" s="42"/>
      <c r="O67" s="42"/>
      <c r="P67" s="42"/>
      <c r="Q67" s="42"/>
      <c r="R67" s="42"/>
      <c r="S67" s="42"/>
      <c r="T67" s="42"/>
      <c r="U67" s="91"/>
      <c r="V67" s="42"/>
      <c r="W67" s="42"/>
      <c r="X67" s="42"/>
      <c r="Y67" s="42"/>
      <c r="Z67" s="98"/>
      <c r="AA67" s="42"/>
      <c r="AB67" s="42"/>
      <c r="AC67" s="42"/>
      <c r="AD67" s="42"/>
      <c r="AE67" s="94"/>
      <c r="AF67" s="42"/>
      <c r="AG67" s="42"/>
      <c r="AH67" s="42"/>
      <c r="AI67" s="75">
        <f t="shared" si="1"/>
        <v>48270</v>
      </c>
    </row>
    <row r="68" spans="1:36">
      <c r="A68" s="7" t="s">
        <v>77</v>
      </c>
      <c r="B68" s="8" t="s">
        <v>252</v>
      </c>
      <c r="C68" s="26" t="s">
        <v>181</v>
      </c>
      <c r="D68" s="74">
        <v>22561</v>
      </c>
      <c r="E68" s="74">
        <v>12354</v>
      </c>
      <c r="F68" s="74">
        <v>8817</v>
      </c>
      <c r="G68" s="74">
        <v>6144</v>
      </c>
      <c r="H68" s="74">
        <v>4646</v>
      </c>
      <c r="I68" s="201">
        <v>54522</v>
      </c>
      <c r="J68" s="178">
        <v>0</v>
      </c>
      <c r="K68" s="73">
        <v>0</v>
      </c>
      <c r="L68" s="42"/>
      <c r="M68" s="42"/>
      <c r="N68" s="42"/>
      <c r="O68" s="42"/>
      <c r="P68" s="42"/>
      <c r="Q68" s="42"/>
      <c r="R68" s="42"/>
      <c r="S68" s="42"/>
      <c r="T68" s="42"/>
      <c r="U68" s="91"/>
      <c r="V68" s="42"/>
      <c r="W68" s="42"/>
      <c r="X68" s="42"/>
      <c r="Y68" s="42"/>
      <c r="Z68" s="98"/>
      <c r="AA68" s="42"/>
      <c r="AB68" s="42"/>
      <c r="AC68" s="42"/>
      <c r="AD68" s="42"/>
      <c r="AE68" s="94"/>
      <c r="AF68" s="42"/>
      <c r="AG68" s="42"/>
      <c r="AH68" s="42"/>
      <c r="AI68" s="75">
        <f t="shared" si="1"/>
        <v>1657308</v>
      </c>
    </row>
    <row r="69" spans="1:36">
      <c r="A69" s="7" t="s">
        <v>78</v>
      </c>
      <c r="B69" s="8" t="s">
        <v>253</v>
      </c>
      <c r="C69" s="33" t="s">
        <v>190</v>
      </c>
      <c r="D69" s="74">
        <v>3589</v>
      </c>
      <c r="E69" s="74">
        <v>1965</v>
      </c>
      <c r="F69" s="74">
        <v>1403</v>
      </c>
      <c r="G69" s="74">
        <v>977</v>
      </c>
      <c r="H69" s="74">
        <v>739</v>
      </c>
      <c r="I69" s="201">
        <v>8673</v>
      </c>
      <c r="J69" s="178">
        <v>0</v>
      </c>
      <c r="K69" s="73">
        <v>0</v>
      </c>
      <c r="L69" s="42"/>
      <c r="M69" s="42"/>
      <c r="N69" s="42"/>
      <c r="O69" s="42"/>
      <c r="P69" s="42"/>
      <c r="Q69" s="42"/>
      <c r="R69" s="42"/>
      <c r="S69" s="42"/>
      <c r="T69" s="42"/>
      <c r="U69" s="91"/>
      <c r="V69" s="42"/>
      <c r="W69" s="42"/>
      <c r="X69" s="42"/>
      <c r="Y69" s="42"/>
      <c r="Z69" s="98"/>
      <c r="AA69" s="42"/>
      <c r="AB69" s="42"/>
      <c r="AC69" s="42"/>
      <c r="AD69" s="42"/>
      <c r="AE69" s="94"/>
      <c r="AF69" s="42"/>
      <c r="AG69" s="42"/>
      <c r="AH69" s="42"/>
      <c r="AI69" s="75">
        <f t="shared" si="1"/>
        <v>54522</v>
      </c>
    </row>
    <row r="70" spans="1:36">
      <c r="A70" s="7" t="s">
        <v>79</v>
      </c>
      <c r="B70" s="8" t="s">
        <v>254</v>
      </c>
      <c r="C70" s="28" t="s">
        <v>187</v>
      </c>
      <c r="D70" s="74">
        <v>38134</v>
      </c>
      <c r="E70" s="74">
        <v>20880</v>
      </c>
      <c r="F70" s="74">
        <v>14903</v>
      </c>
      <c r="G70" s="74">
        <v>10384</v>
      </c>
      <c r="H70" s="74">
        <v>7852</v>
      </c>
      <c r="I70" s="201">
        <v>92153</v>
      </c>
      <c r="J70" s="178">
        <v>0</v>
      </c>
      <c r="K70" s="73">
        <v>0</v>
      </c>
      <c r="L70" s="42"/>
      <c r="M70" s="42"/>
      <c r="N70" s="42"/>
      <c r="O70" s="42"/>
      <c r="P70" s="42"/>
      <c r="Q70" s="42"/>
      <c r="R70" s="42"/>
      <c r="S70" s="42"/>
      <c r="T70" s="42"/>
      <c r="U70" s="91"/>
      <c r="V70" s="42"/>
      <c r="W70" s="42"/>
      <c r="X70" s="42"/>
      <c r="Y70" s="42"/>
      <c r="Z70" s="98"/>
      <c r="AA70" s="42"/>
      <c r="AB70" s="42"/>
      <c r="AC70" s="42"/>
      <c r="AD70" s="42"/>
      <c r="AE70" s="94"/>
      <c r="AF70" s="42"/>
      <c r="AG70" s="42"/>
      <c r="AH70" s="42"/>
      <c r="AI70" s="75">
        <f t="shared" si="1"/>
        <v>8673</v>
      </c>
    </row>
    <row r="71" spans="1:36">
      <c r="A71" s="7" t="s">
        <v>80</v>
      </c>
      <c r="B71" s="8" t="s">
        <v>255</v>
      </c>
      <c r="C71" s="26" t="s">
        <v>181</v>
      </c>
      <c r="D71" s="74">
        <v>18177</v>
      </c>
      <c r="E71" s="74">
        <v>9953</v>
      </c>
      <c r="F71" s="74">
        <v>7104</v>
      </c>
      <c r="G71" s="74">
        <v>4950</v>
      </c>
      <c r="H71" s="74">
        <v>3743</v>
      </c>
      <c r="I71" s="201">
        <v>43927</v>
      </c>
      <c r="J71" s="178">
        <v>0</v>
      </c>
      <c r="K71" s="73">
        <v>0</v>
      </c>
      <c r="L71" s="42"/>
      <c r="M71" s="42"/>
      <c r="N71" s="42"/>
      <c r="O71" s="42"/>
      <c r="P71" s="42"/>
      <c r="Q71" s="42"/>
      <c r="R71" s="42"/>
      <c r="S71" s="42"/>
      <c r="T71" s="42"/>
      <c r="U71" s="91"/>
      <c r="V71" s="42"/>
      <c r="W71" s="42"/>
      <c r="X71" s="42"/>
      <c r="Y71" s="42"/>
      <c r="Z71" s="98"/>
      <c r="AA71" s="42"/>
      <c r="AB71" s="42"/>
      <c r="AC71" s="42"/>
      <c r="AD71" s="42"/>
      <c r="AE71" s="94"/>
      <c r="AF71" s="42"/>
      <c r="AG71" s="42"/>
      <c r="AH71" s="42"/>
      <c r="AI71" s="75">
        <f t="shared" si="1"/>
        <v>92153</v>
      </c>
    </row>
    <row r="72" spans="1:36">
      <c r="A72" s="7" t="s">
        <v>81</v>
      </c>
      <c r="B72" s="8" t="s">
        <v>256</v>
      </c>
      <c r="C72" s="29" t="s">
        <v>201</v>
      </c>
      <c r="D72" s="74">
        <v>144998</v>
      </c>
      <c r="E72" s="74">
        <v>79395</v>
      </c>
      <c r="F72" s="74">
        <v>56668</v>
      </c>
      <c r="G72" s="74">
        <v>39486</v>
      </c>
      <c r="H72" s="74">
        <v>29858</v>
      </c>
      <c r="I72" s="201">
        <v>350405</v>
      </c>
      <c r="J72" s="178">
        <v>0</v>
      </c>
      <c r="K72" s="73">
        <v>0</v>
      </c>
      <c r="L72" s="42"/>
      <c r="M72" s="42"/>
      <c r="N72" s="42"/>
      <c r="O72" s="42"/>
      <c r="P72" s="42"/>
      <c r="Q72" s="42"/>
      <c r="R72" s="42"/>
      <c r="S72" s="42"/>
      <c r="T72" s="42"/>
      <c r="U72" s="91"/>
      <c r="V72" s="42"/>
      <c r="W72" s="42"/>
      <c r="X72" s="42"/>
      <c r="Y72" s="42"/>
      <c r="Z72" s="98"/>
      <c r="AA72" s="42"/>
      <c r="AB72" s="42"/>
      <c r="AC72" s="42"/>
      <c r="AD72" s="42"/>
      <c r="AE72" s="94"/>
      <c r="AF72" s="42"/>
      <c r="AG72" s="42"/>
      <c r="AH72" s="42"/>
      <c r="AI72" s="75">
        <f t="shared" si="1"/>
        <v>43927</v>
      </c>
    </row>
    <row r="73" spans="1:36">
      <c r="A73" s="7" t="s">
        <v>82</v>
      </c>
      <c r="B73" s="8" t="s">
        <v>257</v>
      </c>
      <c r="C73" s="34" t="s">
        <v>216</v>
      </c>
      <c r="D73" s="74">
        <v>14313</v>
      </c>
      <c r="E73" s="74">
        <v>7837</v>
      </c>
      <c r="F73" s="74">
        <v>5593</v>
      </c>
      <c r="G73" s="74">
        <v>3897</v>
      </c>
      <c r="H73" s="74">
        <v>2947</v>
      </c>
      <c r="I73" s="201">
        <v>34587</v>
      </c>
      <c r="J73" s="178">
        <v>0</v>
      </c>
      <c r="K73" s="73">
        <v>0</v>
      </c>
      <c r="L73" s="42"/>
      <c r="M73" s="42"/>
      <c r="N73" s="42"/>
      <c r="O73" s="42"/>
      <c r="P73" s="42"/>
      <c r="Q73" s="42"/>
      <c r="R73" s="42"/>
      <c r="S73" s="42"/>
      <c r="T73" s="42"/>
      <c r="U73" s="91"/>
      <c r="V73" s="42"/>
      <c r="W73" s="42"/>
      <c r="X73" s="42"/>
      <c r="Y73" s="42"/>
      <c r="Z73" s="98"/>
      <c r="AA73" s="42"/>
      <c r="AB73" s="42"/>
      <c r="AC73" s="42"/>
      <c r="AD73" s="42"/>
      <c r="AE73" s="94"/>
      <c r="AF73" s="42"/>
      <c r="AG73" s="42"/>
      <c r="AH73" s="42"/>
      <c r="AI73" s="75">
        <f t="shared" si="1"/>
        <v>350405</v>
      </c>
    </row>
    <row r="74" spans="1:36">
      <c r="A74" s="7" t="s">
        <v>83</v>
      </c>
      <c r="B74" s="8" t="s">
        <v>258</v>
      </c>
      <c r="C74" s="33" t="s">
        <v>190</v>
      </c>
      <c r="D74" s="74">
        <v>8843</v>
      </c>
      <c r="E74" s="74">
        <v>4842</v>
      </c>
      <c r="F74" s="74">
        <v>3456</v>
      </c>
      <c r="G74" s="74">
        <v>2408</v>
      </c>
      <c r="H74" s="74">
        <v>1821</v>
      </c>
      <c r="I74" s="201">
        <v>21370</v>
      </c>
      <c r="J74" s="178">
        <v>0</v>
      </c>
      <c r="K74" s="73">
        <v>0</v>
      </c>
      <c r="L74" s="42"/>
      <c r="M74" s="42"/>
      <c r="N74" s="42"/>
      <c r="O74" s="42"/>
      <c r="P74" s="42"/>
      <c r="Q74" s="42"/>
      <c r="R74" s="42"/>
      <c r="S74" s="42"/>
      <c r="T74" s="42"/>
      <c r="U74" s="91"/>
      <c r="V74" s="42"/>
      <c r="W74" s="42"/>
      <c r="X74" s="42"/>
      <c r="Y74" s="42"/>
      <c r="Z74" s="98"/>
      <c r="AA74" s="42"/>
      <c r="AB74" s="42"/>
      <c r="AC74" s="42"/>
      <c r="AD74" s="42"/>
      <c r="AE74" s="94"/>
      <c r="AF74" s="42"/>
      <c r="AG74" s="42"/>
      <c r="AH74" s="42"/>
      <c r="AI74" s="75">
        <f t="shared" si="1"/>
        <v>34587</v>
      </c>
    </row>
    <row r="75" spans="1:36">
      <c r="A75" s="7" t="s">
        <v>84</v>
      </c>
      <c r="B75" s="8" t="s">
        <v>259</v>
      </c>
      <c r="C75" s="34" t="s">
        <v>216</v>
      </c>
      <c r="D75" s="74">
        <v>16366</v>
      </c>
      <c r="E75" s="74">
        <v>8961</v>
      </c>
      <c r="F75" s="74">
        <v>6396</v>
      </c>
      <c r="G75" s="74">
        <v>4456</v>
      </c>
      <c r="H75" s="74">
        <v>3370</v>
      </c>
      <c r="I75" s="201">
        <v>39549</v>
      </c>
      <c r="J75" s="178">
        <v>0</v>
      </c>
      <c r="K75" s="73">
        <v>0</v>
      </c>
      <c r="L75" s="42"/>
      <c r="M75" s="42"/>
      <c r="N75" s="42"/>
      <c r="O75" s="42"/>
      <c r="P75" s="42"/>
      <c r="Q75" s="42"/>
      <c r="R75" s="42"/>
      <c r="S75" s="42"/>
      <c r="T75" s="42"/>
      <c r="U75" s="91"/>
      <c r="V75" s="42"/>
      <c r="W75" s="42"/>
      <c r="X75" s="42"/>
      <c r="Y75" s="42"/>
      <c r="Z75" s="98"/>
      <c r="AA75" s="42"/>
      <c r="AB75" s="42"/>
      <c r="AC75" s="42"/>
      <c r="AD75" s="42"/>
      <c r="AE75" s="94"/>
      <c r="AF75" s="42"/>
      <c r="AG75" s="42"/>
      <c r="AH75" s="42"/>
      <c r="AI75" s="75">
        <f t="shared" si="1"/>
        <v>21370</v>
      </c>
    </row>
    <row r="76" spans="1:36">
      <c r="A76" s="7" t="s">
        <v>85</v>
      </c>
      <c r="B76" s="8" t="s">
        <v>260</v>
      </c>
      <c r="C76" s="26" t="s">
        <v>181</v>
      </c>
      <c r="D76" s="74">
        <v>19857</v>
      </c>
      <c r="E76" s="74">
        <v>10873</v>
      </c>
      <c r="F76" s="74">
        <v>7760</v>
      </c>
      <c r="G76" s="74">
        <v>5407</v>
      </c>
      <c r="H76" s="74">
        <v>4089</v>
      </c>
      <c r="I76" s="201">
        <v>47986</v>
      </c>
      <c r="J76" s="178">
        <v>0</v>
      </c>
      <c r="K76" s="73">
        <v>0</v>
      </c>
      <c r="L76" s="42"/>
      <c r="M76" s="42"/>
      <c r="N76" s="42"/>
      <c r="O76" s="42"/>
      <c r="P76" s="42"/>
      <c r="Q76" s="42"/>
      <c r="R76" s="42"/>
      <c r="S76" s="42"/>
      <c r="T76" s="42"/>
      <c r="U76" s="91"/>
      <c r="V76" s="42"/>
      <c r="W76" s="42"/>
      <c r="X76" s="42"/>
      <c r="Y76" s="42"/>
      <c r="Z76" s="98"/>
      <c r="AA76" s="42"/>
      <c r="AB76" s="42"/>
      <c r="AC76" s="42"/>
      <c r="AD76" s="42"/>
      <c r="AE76" s="94"/>
      <c r="AF76" s="42"/>
      <c r="AG76" s="42"/>
      <c r="AH76" s="42"/>
      <c r="AI76" s="75">
        <f t="shared" si="1"/>
        <v>39549</v>
      </c>
    </row>
    <row r="77" spans="1:36">
      <c r="A77" s="7" t="s">
        <v>86</v>
      </c>
      <c r="B77" s="8" t="s">
        <v>261</v>
      </c>
      <c r="C77" s="27" t="s">
        <v>185</v>
      </c>
      <c r="D77" s="74">
        <v>7377</v>
      </c>
      <c r="E77" s="74">
        <v>4039</v>
      </c>
      <c r="F77" s="74">
        <v>2883</v>
      </c>
      <c r="G77" s="74">
        <v>2009</v>
      </c>
      <c r="H77" s="74">
        <v>1519</v>
      </c>
      <c r="I77" s="201">
        <v>17827</v>
      </c>
      <c r="J77" s="178">
        <v>0</v>
      </c>
      <c r="K77" s="73">
        <v>0</v>
      </c>
      <c r="L77" s="42"/>
      <c r="M77" s="42"/>
      <c r="N77" s="42"/>
      <c r="O77" s="42"/>
      <c r="P77" s="42"/>
      <c r="Q77" s="42"/>
      <c r="R77" s="42"/>
      <c r="S77" s="42"/>
      <c r="T77" s="42"/>
      <c r="U77" s="91"/>
      <c r="V77" s="42"/>
      <c r="W77" s="42"/>
      <c r="X77" s="42"/>
      <c r="Y77" s="42"/>
      <c r="Z77" s="98"/>
      <c r="AA77" s="42"/>
      <c r="AB77" s="42"/>
      <c r="AC77" s="42"/>
      <c r="AD77" s="42"/>
      <c r="AE77" s="94"/>
      <c r="AF77" s="42"/>
      <c r="AG77" s="42"/>
      <c r="AH77" s="42"/>
      <c r="AI77" s="75">
        <f t="shared" si="1"/>
        <v>47986</v>
      </c>
    </row>
    <row r="78" spans="1:36">
      <c r="A78" s="24" t="s">
        <v>87</v>
      </c>
      <c r="B78" s="8" t="s">
        <v>262</v>
      </c>
      <c r="C78" s="32" t="s">
        <v>183</v>
      </c>
      <c r="D78" s="74">
        <v>16030</v>
      </c>
      <c r="E78" s="74">
        <v>8777</v>
      </c>
      <c r="F78" s="74">
        <v>6265</v>
      </c>
      <c r="G78" s="74">
        <v>4365</v>
      </c>
      <c r="H78" s="74">
        <v>3301</v>
      </c>
      <c r="I78" s="201">
        <v>38738</v>
      </c>
      <c r="J78" s="178">
        <v>0</v>
      </c>
      <c r="K78" s="73">
        <v>0</v>
      </c>
      <c r="L78" s="42"/>
      <c r="M78" s="42"/>
      <c r="N78" s="42"/>
      <c r="O78" s="42"/>
      <c r="P78" s="42"/>
      <c r="Q78" s="42"/>
      <c r="R78" s="42"/>
      <c r="S78" s="42"/>
      <c r="T78" s="42"/>
      <c r="U78" s="91"/>
      <c r="V78" s="42"/>
      <c r="W78" s="42"/>
      <c r="X78" s="42"/>
      <c r="Y78" s="42"/>
      <c r="Z78" s="98"/>
      <c r="AA78" s="42"/>
      <c r="AB78" s="42"/>
      <c r="AC78" s="42"/>
      <c r="AD78" s="42"/>
      <c r="AE78" s="94"/>
      <c r="AF78" s="42"/>
      <c r="AG78" s="42"/>
      <c r="AH78" s="42"/>
      <c r="AI78" s="75">
        <f t="shared" si="1"/>
        <v>17827</v>
      </c>
    </row>
    <row r="79" spans="1:36" ht="15.75">
      <c r="A79" s="7" t="s">
        <v>88</v>
      </c>
      <c r="B79" s="8" t="s">
        <v>263</v>
      </c>
      <c r="C79" s="26" t="s">
        <v>181</v>
      </c>
      <c r="D79" s="74">
        <v>26110</v>
      </c>
      <c r="E79" s="74">
        <v>14297</v>
      </c>
      <c r="F79" s="74">
        <v>10204</v>
      </c>
      <c r="G79" s="74">
        <v>7110</v>
      </c>
      <c r="H79" s="74">
        <v>5376</v>
      </c>
      <c r="I79" s="201">
        <v>63097</v>
      </c>
      <c r="J79" s="178">
        <v>0</v>
      </c>
      <c r="K79" s="73">
        <v>0</v>
      </c>
      <c r="L79" s="42"/>
      <c r="M79" s="42"/>
      <c r="N79" s="42"/>
      <c r="O79" s="42"/>
      <c r="P79" s="42"/>
      <c r="Q79" s="42"/>
      <c r="R79" s="42"/>
      <c r="S79" s="42"/>
      <c r="T79" s="42"/>
      <c r="U79" s="91"/>
      <c r="V79" s="42"/>
      <c r="W79" s="42"/>
      <c r="X79" s="42"/>
      <c r="Y79" s="42"/>
      <c r="Z79" s="98"/>
      <c r="AA79" s="42"/>
      <c r="AB79" s="42"/>
      <c r="AC79" s="42"/>
      <c r="AD79" s="42"/>
      <c r="AE79" s="94"/>
      <c r="AF79" s="42"/>
      <c r="AG79" s="42"/>
      <c r="AH79" s="42"/>
      <c r="AI79" s="75">
        <f t="shared" si="1"/>
        <v>38738</v>
      </c>
      <c r="AJ79" s="22"/>
    </row>
    <row r="80" spans="1:36" ht="15.75">
      <c r="A80" s="7" t="s">
        <v>89</v>
      </c>
      <c r="B80" s="8" t="s">
        <v>264</v>
      </c>
      <c r="C80" s="33" t="s">
        <v>190</v>
      </c>
      <c r="D80" s="74">
        <v>10146</v>
      </c>
      <c r="E80" s="74">
        <v>5556</v>
      </c>
      <c r="F80" s="74">
        <v>3965</v>
      </c>
      <c r="G80" s="74">
        <v>2763</v>
      </c>
      <c r="H80" s="74">
        <v>2089</v>
      </c>
      <c r="I80" s="201">
        <v>24519</v>
      </c>
      <c r="J80" s="178">
        <v>0</v>
      </c>
      <c r="K80" s="73">
        <v>0</v>
      </c>
      <c r="L80" s="42"/>
      <c r="M80" s="42"/>
      <c r="N80" s="42"/>
      <c r="O80" s="42"/>
      <c r="P80" s="42"/>
      <c r="Q80" s="42"/>
      <c r="R80" s="42"/>
      <c r="S80" s="42"/>
      <c r="T80" s="42"/>
      <c r="U80" s="91"/>
      <c r="V80" s="42"/>
      <c r="W80" s="42"/>
      <c r="X80" s="42"/>
      <c r="Y80" s="42"/>
      <c r="Z80" s="98"/>
      <c r="AA80" s="42"/>
      <c r="AB80" s="42"/>
      <c r="AC80" s="42"/>
      <c r="AD80" s="42"/>
      <c r="AE80" s="94"/>
      <c r="AF80" s="42"/>
      <c r="AG80" s="42"/>
      <c r="AH80" s="42"/>
      <c r="AI80" s="75">
        <f t="shared" si="1"/>
        <v>63097</v>
      </c>
      <c r="AJ80" s="22"/>
    </row>
    <row r="81" spans="1:36" ht="15.75">
      <c r="A81" s="7" t="s">
        <v>90</v>
      </c>
      <c r="B81" s="8" t="s">
        <v>265</v>
      </c>
      <c r="C81" s="27" t="s">
        <v>185</v>
      </c>
      <c r="D81" s="74">
        <v>20531</v>
      </c>
      <c r="E81" s="74">
        <v>11242</v>
      </c>
      <c r="F81" s="74">
        <v>8024</v>
      </c>
      <c r="G81" s="74">
        <v>5591</v>
      </c>
      <c r="H81" s="74">
        <v>4227</v>
      </c>
      <c r="I81" s="201">
        <v>49615</v>
      </c>
      <c r="J81" s="178">
        <v>0</v>
      </c>
      <c r="K81" s="73">
        <v>0</v>
      </c>
      <c r="L81" s="42"/>
      <c r="M81" s="42"/>
      <c r="N81" s="42"/>
      <c r="O81" s="42"/>
      <c r="P81" s="42"/>
      <c r="Q81" s="42"/>
      <c r="R81" s="42"/>
      <c r="S81" s="42"/>
      <c r="T81" s="42"/>
      <c r="U81" s="91"/>
      <c r="V81" s="42"/>
      <c r="W81" s="42"/>
      <c r="X81" s="42"/>
      <c r="Y81" s="42"/>
      <c r="Z81" s="98"/>
      <c r="AA81" s="42"/>
      <c r="AB81" s="42"/>
      <c r="AC81" s="42"/>
      <c r="AD81" s="42"/>
      <c r="AE81" s="94"/>
      <c r="AF81" s="42"/>
      <c r="AG81" s="42"/>
      <c r="AH81" s="42"/>
      <c r="AI81" s="75">
        <f t="shared" si="1"/>
        <v>24519</v>
      </c>
      <c r="AJ81" s="22"/>
    </row>
    <row r="82" spans="1:36" ht="15.75">
      <c r="A82" s="7" t="s">
        <v>91</v>
      </c>
      <c r="B82" s="8" t="s">
        <v>266</v>
      </c>
      <c r="C82" s="27" t="s">
        <v>185</v>
      </c>
      <c r="D82" s="74">
        <v>58745</v>
      </c>
      <c r="E82" s="74">
        <v>32167</v>
      </c>
      <c r="F82" s="74">
        <v>22959</v>
      </c>
      <c r="G82" s="74">
        <v>15997</v>
      </c>
      <c r="H82" s="74">
        <v>12097</v>
      </c>
      <c r="I82" s="201">
        <v>141965</v>
      </c>
      <c r="J82" s="178">
        <v>0</v>
      </c>
      <c r="K82" s="73">
        <v>0</v>
      </c>
      <c r="L82" s="42"/>
      <c r="M82" s="42"/>
      <c r="N82" s="42"/>
      <c r="O82" s="42"/>
      <c r="P82" s="42"/>
      <c r="Q82" s="42"/>
      <c r="R82" s="42"/>
      <c r="S82" s="42"/>
      <c r="T82" s="42"/>
      <c r="U82" s="91"/>
      <c r="V82" s="42"/>
      <c r="W82" s="42"/>
      <c r="X82" s="42"/>
      <c r="Y82" s="42"/>
      <c r="Z82" s="98"/>
      <c r="AA82" s="42"/>
      <c r="AB82" s="42"/>
      <c r="AC82" s="42"/>
      <c r="AD82" s="42"/>
      <c r="AE82" s="94"/>
      <c r="AF82" s="42"/>
      <c r="AG82" s="42"/>
      <c r="AH82" s="42"/>
      <c r="AI82" s="75">
        <f t="shared" si="1"/>
        <v>49615</v>
      </c>
      <c r="AJ82" s="22"/>
    </row>
    <row r="83" spans="1:36" ht="15.75">
      <c r="A83" s="7" t="s">
        <v>92</v>
      </c>
      <c r="B83" s="8" t="s">
        <v>267</v>
      </c>
      <c r="C83" s="29" t="s">
        <v>201</v>
      </c>
      <c r="D83" s="74">
        <v>23515</v>
      </c>
      <c r="E83" s="74">
        <v>12876</v>
      </c>
      <c r="F83" s="74">
        <v>9190</v>
      </c>
      <c r="G83" s="74">
        <v>6403</v>
      </c>
      <c r="H83" s="74">
        <v>4842</v>
      </c>
      <c r="I83" s="201">
        <v>56826</v>
      </c>
      <c r="J83" s="178">
        <v>0</v>
      </c>
      <c r="K83" s="73">
        <v>0</v>
      </c>
      <c r="L83" s="42"/>
      <c r="M83" s="42"/>
      <c r="N83" s="42"/>
      <c r="O83" s="42"/>
      <c r="P83" s="42"/>
      <c r="Q83" s="42"/>
      <c r="R83" s="42"/>
      <c r="S83" s="42"/>
      <c r="T83" s="42"/>
      <c r="U83" s="91"/>
      <c r="V83" s="42"/>
      <c r="W83" s="42"/>
      <c r="X83" s="42"/>
      <c r="Y83" s="42"/>
      <c r="Z83" s="98"/>
      <c r="AA83" s="42"/>
      <c r="AB83" s="42"/>
      <c r="AC83" s="42"/>
      <c r="AD83" s="42"/>
      <c r="AE83" s="94"/>
      <c r="AF83" s="42"/>
      <c r="AG83" s="42"/>
      <c r="AH83" s="42"/>
      <c r="AI83" s="75">
        <f t="shared" si="1"/>
        <v>141965</v>
      </c>
      <c r="AJ83" s="22"/>
    </row>
    <row r="84" spans="1:36" ht="15.75">
      <c r="A84" s="7" t="s">
        <v>93</v>
      </c>
      <c r="B84" s="8" t="s">
        <v>268</v>
      </c>
      <c r="C84" s="34" t="s">
        <v>216</v>
      </c>
      <c r="D84" s="74">
        <v>35798</v>
      </c>
      <c r="E84" s="74">
        <v>19602</v>
      </c>
      <c r="F84" s="74">
        <v>13990</v>
      </c>
      <c r="G84" s="74">
        <v>9749</v>
      </c>
      <c r="H84" s="74">
        <v>7371</v>
      </c>
      <c r="I84" s="201">
        <v>86510</v>
      </c>
      <c r="J84" s="178">
        <v>0</v>
      </c>
      <c r="K84" s="73">
        <v>0</v>
      </c>
      <c r="L84" s="42"/>
      <c r="M84" s="42"/>
      <c r="N84" s="42"/>
      <c r="O84" s="42"/>
      <c r="P84" s="42"/>
      <c r="Q84" s="42"/>
      <c r="R84" s="42"/>
      <c r="S84" s="42"/>
      <c r="T84" s="42"/>
      <c r="U84" s="91"/>
      <c r="V84" s="42"/>
      <c r="W84" s="42"/>
      <c r="X84" s="42"/>
      <c r="Y84" s="42"/>
      <c r="Z84" s="98"/>
      <c r="AA84" s="42"/>
      <c r="AB84" s="42"/>
      <c r="AC84" s="42"/>
      <c r="AD84" s="42"/>
      <c r="AE84" s="94"/>
      <c r="AF84" s="42"/>
      <c r="AG84" s="42"/>
      <c r="AH84" s="42"/>
      <c r="AI84" s="75">
        <f t="shared" si="1"/>
        <v>56826</v>
      </c>
      <c r="AJ84" s="22"/>
    </row>
    <row r="85" spans="1:36" ht="15.75">
      <c r="A85" s="7" t="s">
        <v>94</v>
      </c>
      <c r="B85" s="8" t="s">
        <v>269</v>
      </c>
      <c r="C85" s="32" t="s">
        <v>183</v>
      </c>
      <c r="D85" s="74">
        <v>8563</v>
      </c>
      <c r="E85" s="74">
        <v>4688</v>
      </c>
      <c r="F85" s="74">
        <v>3346</v>
      </c>
      <c r="G85" s="74">
        <v>2331</v>
      </c>
      <c r="H85" s="74">
        <v>1763</v>
      </c>
      <c r="I85" s="201">
        <v>20691</v>
      </c>
      <c r="J85" s="178">
        <v>0</v>
      </c>
      <c r="K85" s="73">
        <v>0</v>
      </c>
      <c r="L85" s="42"/>
      <c r="M85" s="42"/>
      <c r="N85" s="42"/>
      <c r="O85" s="42"/>
      <c r="P85" s="42"/>
      <c r="Q85" s="42"/>
      <c r="R85" s="42"/>
      <c r="S85" s="42"/>
      <c r="T85" s="42"/>
      <c r="U85" s="91"/>
      <c r="V85" s="42"/>
      <c r="W85" s="42"/>
      <c r="X85" s="42"/>
      <c r="Y85" s="42"/>
      <c r="Z85" s="98"/>
      <c r="AA85" s="42"/>
      <c r="AB85" s="42"/>
      <c r="AC85" s="42"/>
      <c r="AD85" s="42"/>
      <c r="AE85" s="94"/>
      <c r="AF85" s="42"/>
      <c r="AG85" s="42"/>
      <c r="AH85" s="42"/>
      <c r="AI85" s="75">
        <f t="shared" si="1"/>
        <v>86510</v>
      </c>
      <c r="AJ85" s="22"/>
    </row>
    <row r="86" spans="1:36" ht="15.75">
      <c r="A86" s="7" t="s">
        <v>95</v>
      </c>
      <c r="B86" s="8" t="s">
        <v>270</v>
      </c>
      <c r="C86" s="28" t="s">
        <v>187</v>
      </c>
      <c r="D86" s="74">
        <v>20870</v>
      </c>
      <c r="E86" s="74">
        <v>11427</v>
      </c>
      <c r="F86" s="74">
        <v>8156</v>
      </c>
      <c r="G86" s="74">
        <v>5683</v>
      </c>
      <c r="H86" s="74">
        <v>4297</v>
      </c>
      <c r="I86" s="201">
        <v>50433</v>
      </c>
      <c r="J86" s="178">
        <v>0</v>
      </c>
      <c r="K86" s="73">
        <v>0</v>
      </c>
      <c r="L86" s="42"/>
      <c r="M86" s="42"/>
      <c r="N86" s="42"/>
      <c r="O86" s="42"/>
      <c r="P86" s="42"/>
      <c r="Q86" s="42"/>
      <c r="R86" s="42"/>
      <c r="S86" s="42"/>
      <c r="T86" s="42"/>
      <c r="U86" s="91"/>
      <c r="V86" s="42"/>
      <c r="W86" s="42"/>
      <c r="X86" s="42"/>
      <c r="Y86" s="42"/>
      <c r="Z86" s="98"/>
      <c r="AA86" s="42"/>
      <c r="AB86" s="42"/>
      <c r="AC86" s="42"/>
      <c r="AD86" s="42"/>
      <c r="AE86" s="94"/>
      <c r="AF86" s="42"/>
      <c r="AG86" s="42"/>
      <c r="AH86" s="42"/>
      <c r="AI86" s="75">
        <f t="shared" si="1"/>
        <v>20691</v>
      </c>
      <c r="AJ86" s="22"/>
    </row>
    <row r="87" spans="1:36" ht="15.75">
      <c r="A87" s="7" t="s">
        <v>96</v>
      </c>
      <c r="B87" s="8" t="s">
        <v>271</v>
      </c>
      <c r="C87" s="34" t="s">
        <v>216</v>
      </c>
      <c r="D87" s="74">
        <v>25517</v>
      </c>
      <c r="E87" s="74">
        <v>13972</v>
      </c>
      <c r="F87" s="74">
        <v>9972</v>
      </c>
      <c r="G87" s="74">
        <v>6949</v>
      </c>
      <c r="H87" s="74">
        <v>5254</v>
      </c>
      <c r="I87" s="201">
        <v>61664</v>
      </c>
      <c r="J87" s="178">
        <v>0</v>
      </c>
      <c r="K87" s="73">
        <v>0</v>
      </c>
      <c r="L87" s="42"/>
      <c r="M87" s="42"/>
      <c r="N87" s="42"/>
      <c r="O87" s="42"/>
      <c r="P87" s="42"/>
      <c r="Q87" s="42"/>
      <c r="R87" s="42"/>
      <c r="S87" s="42"/>
      <c r="T87" s="42"/>
      <c r="U87" s="91"/>
      <c r="V87" s="42"/>
      <c r="W87" s="42"/>
      <c r="X87" s="42"/>
      <c r="Y87" s="42"/>
      <c r="Z87" s="98"/>
      <c r="AA87" s="42"/>
      <c r="AB87" s="42"/>
      <c r="AC87" s="42"/>
      <c r="AD87" s="42"/>
      <c r="AE87" s="94"/>
      <c r="AF87" s="42"/>
      <c r="AG87" s="42"/>
      <c r="AH87" s="42"/>
      <c r="AI87" s="75">
        <f t="shared" si="1"/>
        <v>50433</v>
      </c>
      <c r="AJ87" s="22"/>
    </row>
    <row r="88" spans="1:36" ht="15.75">
      <c r="A88" s="7" t="s">
        <v>97</v>
      </c>
      <c r="B88" s="8" t="s">
        <v>272</v>
      </c>
      <c r="C88" s="28" t="s">
        <v>187</v>
      </c>
      <c r="D88" s="74">
        <v>10238</v>
      </c>
      <c r="E88" s="74">
        <v>5606</v>
      </c>
      <c r="F88" s="74">
        <v>4001</v>
      </c>
      <c r="G88" s="74">
        <v>2788</v>
      </c>
      <c r="H88" s="74">
        <v>2108</v>
      </c>
      <c r="I88" s="201">
        <v>24741</v>
      </c>
      <c r="J88" s="178">
        <v>0</v>
      </c>
      <c r="K88" s="73">
        <v>0</v>
      </c>
      <c r="L88" s="42"/>
      <c r="M88" s="42"/>
      <c r="N88" s="42"/>
      <c r="O88" s="42"/>
      <c r="P88" s="42"/>
      <c r="Q88" s="42"/>
      <c r="R88" s="42"/>
      <c r="S88" s="42"/>
      <c r="T88" s="42"/>
      <c r="U88" s="91"/>
      <c r="V88" s="42"/>
      <c r="W88" s="42"/>
      <c r="X88" s="42"/>
      <c r="Y88" s="42"/>
      <c r="Z88" s="98"/>
      <c r="AA88" s="42"/>
      <c r="AB88" s="42"/>
      <c r="AC88" s="42"/>
      <c r="AD88" s="42"/>
      <c r="AE88" s="94"/>
      <c r="AF88" s="42"/>
      <c r="AG88" s="42"/>
      <c r="AH88" s="42"/>
      <c r="AI88" s="75">
        <f t="shared" si="1"/>
        <v>61664</v>
      </c>
      <c r="AJ88" s="22"/>
    </row>
    <row r="89" spans="1:36" ht="15.75">
      <c r="A89" s="7" t="s">
        <v>98</v>
      </c>
      <c r="B89" s="8" t="s">
        <v>273</v>
      </c>
      <c r="C89" s="28" t="s">
        <v>187</v>
      </c>
      <c r="D89" s="74">
        <v>16725</v>
      </c>
      <c r="E89" s="74">
        <v>9158</v>
      </c>
      <c r="F89" s="74">
        <v>6536</v>
      </c>
      <c r="G89" s="74">
        <v>4554</v>
      </c>
      <c r="H89" s="74">
        <v>3444</v>
      </c>
      <c r="I89" s="201">
        <v>40417</v>
      </c>
      <c r="J89" s="178">
        <v>0</v>
      </c>
      <c r="K89" s="73">
        <v>0</v>
      </c>
      <c r="L89" s="42"/>
      <c r="M89" s="42"/>
      <c r="N89" s="42"/>
      <c r="O89" s="42"/>
      <c r="P89" s="42"/>
      <c r="Q89" s="42"/>
      <c r="R89" s="42"/>
      <c r="S89" s="42"/>
      <c r="T89" s="42"/>
      <c r="U89" s="91"/>
      <c r="V89" s="42"/>
      <c r="W89" s="42"/>
      <c r="X89" s="42"/>
      <c r="Y89" s="42"/>
      <c r="Z89" s="98"/>
      <c r="AA89" s="42"/>
      <c r="AB89" s="42"/>
      <c r="AC89" s="42"/>
      <c r="AD89" s="42"/>
      <c r="AE89" s="94"/>
      <c r="AF89" s="42"/>
      <c r="AG89" s="42"/>
      <c r="AH89" s="42"/>
      <c r="AI89" s="75">
        <f t="shared" si="1"/>
        <v>24741</v>
      </c>
      <c r="AJ89" s="22"/>
    </row>
    <row r="90" spans="1:36" ht="15.75">
      <c r="A90" s="7" t="s">
        <v>99</v>
      </c>
      <c r="B90" s="8" t="s">
        <v>274</v>
      </c>
      <c r="C90" s="29" t="s">
        <v>201</v>
      </c>
      <c r="D90" s="74">
        <v>11977</v>
      </c>
      <c r="E90" s="74">
        <v>6558</v>
      </c>
      <c r="F90" s="74">
        <v>4681</v>
      </c>
      <c r="G90" s="74">
        <v>3261</v>
      </c>
      <c r="H90" s="74">
        <v>2466</v>
      </c>
      <c r="I90" s="201">
        <v>28943</v>
      </c>
      <c r="J90" s="178">
        <v>0</v>
      </c>
      <c r="K90" s="73">
        <v>0</v>
      </c>
      <c r="L90" s="42"/>
      <c r="M90" s="42"/>
      <c r="N90" s="42"/>
      <c r="O90" s="42"/>
      <c r="P90" s="42"/>
      <c r="Q90" s="42"/>
      <c r="R90" s="42"/>
      <c r="S90" s="42"/>
      <c r="T90" s="42"/>
      <c r="U90" s="91"/>
      <c r="V90" s="42"/>
      <c r="W90" s="42"/>
      <c r="X90" s="42"/>
      <c r="Y90" s="42"/>
      <c r="Z90" s="98"/>
      <c r="AA90" s="42"/>
      <c r="AB90" s="42"/>
      <c r="AC90" s="42"/>
      <c r="AD90" s="42"/>
      <c r="AE90" s="94"/>
      <c r="AF90" s="42"/>
      <c r="AG90" s="42"/>
      <c r="AH90" s="42"/>
      <c r="AI90" s="75">
        <f t="shared" si="1"/>
        <v>40417</v>
      </c>
      <c r="AJ90" s="22"/>
    </row>
    <row r="91" spans="1:36" ht="15.75">
      <c r="A91" s="7" t="s">
        <v>100</v>
      </c>
      <c r="B91" s="8" t="s">
        <v>275</v>
      </c>
      <c r="C91" s="26" t="s">
        <v>181</v>
      </c>
      <c r="D91" s="74">
        <v>15670</v>
      </c>
      <c r="E91" s="74">
        <v>8580</v>
      </c>
      <c r="F91" s="74">
        <v>6124</v>
      </c>
      <c r="G91" s="74">
        <v>4267</v>
      </c>
      <c r="H91" s="74">
        <v>3226</v>
      </c>
      <c r="I91" s="201">
        <v>37867</v>
      </c>
      <c r="J91" s="178">
        <v>0</v>
      </c>
      <c r="K91" s="73">
        <v>0</v>
      </c>
      <c r="L91" s="42"/>
      <c r="M91" s="42"/>
      <c r="N91" s="42"/>
      <c r="O91" s="42"/>
      <c r="P91" s="42"/>
      <c r="Q91" s="42"/>
      <c r="R91" s="42"/>
      <c r="S91" s="42"/>
      <c r="T91" s="42"/>
      <c r="U91" s="91"/>
      <c r="V91" s="42"/>
      <c r="W91" s="42"/>
      <c r="X91" s="42"/>
      <c r="Y91" s="42"/>
      <c r="Z91" s="98"/>
      <c r="AA91" s="42"/>
      <c r="AB91" s="42"/>
      <c r="AC91" s="42"/>
      <c r="AD91" s="42"/>
      <c r="AE91" s="94"/>
      <c r="AF91" s="42"/>
      <c r="AG91" s="42"/>
      <c r="AH91" s="42"/>
      <c r="AI91" s="75">
        <f t="shared" si="1"/>
        <v>28943</v>
      </c>
      <c r="AJ91" s="22"/>
    </row>
    <row r="92" spans="1:36" ht="15.75">
      <c r="A92" s="7" t="s">
        <v>101</v>
      </c>
      <c r="B92" s="8" t="s">
        <v>276</v>
      </c>
      <c r="C92" s="33" t="s">
        <v>190</v>
      </c>
      <c r="D92" s="74">
        <v>6590</v>
      </c>
      <c r="E92" s="74">
        <v>3608</v>
      </c>
      <c r="F92" s="74">
        <v>2575</v>
      </c>
      <c r="G92" s="74">
        <v>1794</v>
      </c>
      <c r="H92" s="74">
        <v>1357</v>
      </c>
      <c r="I92" s="201">
        <v>15924</v>
      </c>
      <c r="J92" s="178">
        <v>31855</v>
      </c>
      <c r="K92" s="73">
        <v>19903.73</v>
      </c>
      <c r="L92" s="42"/>
      <c r="M92" s="42"/>
      <c r="N92" s="42"/>
      <c r="O92" s="42"/>
      <c r="P92" s="42"/>
      <c r="Q92" s="42"/>
      <c r="R92" s="42"/>
      <c r="S92" s="42"/>
      <c r="T92" s="42"/>
      <c r="U92" s="91"/>
      <c r="V92" s="42"/>
      <c r="W92" s="42"/>
      <c r="X92" s="42"/>
      <c r="Y92" s="42"/>
      <c r="Z92" s="98"/>
      <c r="AA92" s="42"/>
      <c r="AB92" s="42"/>
      <c r="AC92" s="42"/>
      <c r="AD92" s="42"/>
      <c r="AE92" s="94"/>
      <c r="AF92" s="42"/>
      <c r="AG92" s="42"/>
      <c r="AH92" s="42"/>
      <c r="AI92" s="75">
        <f t="shared" si="1"/>
        <v>37867</v>
      </c>
      <c r="AJ92" s="22"/>
    </row>
    <row r="93" spans="1:36" s="23" customFormat="1" ht="15.75">
      <c r="A93" s="7" t="s">
        <v>102</v>
      </c>
      <c r="B93" s="8" t="s">
        <v>277</v>
      </c>
      <c r="C93" s="28" t="s">
        <v>187</v>
      </c>
      <c r="D93" s="74">
        <v>7793</v>
      </c>
      <c r="E93" s="74">
        <v>4267</v>
      </c>
      <c r="F93" s="74">
        <v>3045</v>
      </c>
      <c r="G93" s="74">
        <v>2122</v>
      </c>
      <c r="H93" s="74">
        <v>1604</v>
      </c>
      <c r="I93" s="201">
        <v>18831</v>
      </c>
      <c r="J93" s="178">
        <v>0</v>
      </c>
      <c r="K93" s="73">
        <v>0</v>
      </c>
      <c r="L93" s="42"/>
      <c r="M93" s="42"/>
      <c r="N93" s="42"/>
      <c r="O93" s="42"/>
      <c r="P93" s="42"/>
      <c r="Q93" s="42"/>
      <c r="R93" s="42"/>
      <c r="S93" s="42"/>
      <c r="T93" s="42"/>
      <c r="U93" s="91"/>
      <c r="V93" s="42"/>
      <c r="W93" s="42"/>
      <c r="X93" s="42"/>
      <c r="Y93" s="42"/>
      <c r="Z93" s="98"/>
      <c r="AA93" s="42"/>
      <c r="AB93" s="42"/>
      <c r="AC93" s="42"/>
      <c r="AD93" s="42"/>
      <c r="AE93" s="94"/>
      <c r="AF93" s="42"/>
      <c r="AG93" s="42"/>
      <c r="AH93" s="42"/>
      <c r="AI93" s="75">
        <f t="shared" si="1"/>
        <v>67682.73</v>
      </c>
      <c r="AJ93" s="22"/>
    </row>
    <row r="94" spans="1:36" ht="15.75">
      <c r="A94" s="7" t="s">
        <v>103</v>
      </c>
      <c r="B94" s="8" t="s">
        <v>278</v>
      </c>
      <c r="C94" s="28" t="s">
        <v>187</v>
      </c>
      <c r="D94" s="74">
        <v>4270</v>
      </c>
      <c r="E94" s="74">
        <v>2338</v>
      </c>
      <c r="F94" s="74">
        <v>1669</v>
      </c>
      <c r="G94" s="74">
        <v>1162</v>
      </c>
      <c r="H94" s="74">
        <v>879</v>
      </c>
      <c r="I94" s="201">
        <v>10318</v>
      </c>
      <c r="J94" s="178">
        <v>0</v>
      </c>
      <c r="K94" s="73">
        <v>0</v>
      </c>
      <c r="L94" s="42"/>
      <c r="M94" s="42"/>
      <c r="N94" s="42"/>
      <c r="O94" s="42"/>
      <c r="P94" s="42"/>
      <c r="Q94" s="42"/>
      <c r="R94" s="42"/>
      <c r="S94" s="42"/>
      <c r="T94" s="42"/>
      <c r="U94" s="91"/>
      <c r="V94" s="42"/>
      <c r="W94" s="42"/>
      <c r="X94" s="42"/>
      <c r="Y94" s="42"/>
      <c r="Z94" s="98"/>
      <c r="AA94" s="42"/>
      <c r="AB94" s="42"/>
      <c r="AC94" s="42"/>
      <c r="AD94" s="42"/>
      <c r="AE94" s="94"/>
      <c r="AF94" s="42"/>
      <c r="AG94" s="42"/>
      <c r="AH94" s="42"/>
      <c r="AI94" s="75">
        <f t="shared" si="1"/>
        <v>18831</v>
      </c>
      <c r="AJ94" s="22"/>
    </row>
    <row r="95" spans="1:36" ht="15.75">
      <c r="A95" s="7" t="s">
        <v>104</v>
      </c>
      <c r="B95" s="8" t="s">
        <v>279</v>
      </c>
      <c r="C95" s="28" t="s">
        <v>187</v>
      </c>
      <c r="D95" s="74">
        <v>10969</v>
      </c>
      <c r="E95" s="74">
        <v>6006</v>
      </c>
      <c r="F95" s="74">
        <v>4287</v>
      </c>
      <c r="G95" s="74">
        <v>2987</v>
      </c>
      <c r="H95" s="74">
        <v>2258</v>
      </c>
      <c r="I95" s="201">
        <v>26507</v>
      </c>
      <c r="J95" s="178">
        <v>0</v>
      </c>
      <c r="K95" s="73">
        <v>0</v>
      </c>
      <c r="L95" s="42"/>
      <c r="M95" s="42"/>
      <c r="N95" s="42"/>
      <c r="O95" s="42"/>
      <c r="P95" s="42"/>
      <c r="Q95" s="42"/>
      <c r="R95" s="42"/>
      <c r="S95" s="42"/>
      <c r="T95" s="42"/>
      <c r="U95" s="91"/>
      <c r="V95" s="42"/>
      <c r="W95" s="42"/>
      <c r="X95" s="42"/>
      <c r="Y95" s="42"/>
      <c r="Z95" s="98"/>
      <c r="AA95" s="42"/>
      <c r="AB95" s="42"/>
      <c r="AC95" s="42"/>
      <c r="AD95" s="42"/>
      <c r="AE95" s="94"/>
      <c r="AF95" s="42"/>
      <c r="AG95" s="42"/>
      <c r="AH95" s="42"/>
      <c r="AI95" s="75">
        <f t="shared" si="1"/>
        <v>10318</v>
      </c>
      <c r="AJ95" s="22"/>
    </row>
    <row r="96" spans="1:36">
      <c r="A96" s="7" t="s">
        <v>105</v>
      </c>
      <c r="B96" s="8" t="s">
        <v>280</v>
      </c>
      <c r="C96" s="27" t="s">
        <v>185</v>
      </c>
      <c r="D96" s="74">
        <v>4407</v>
      </c>
      <c r="E96" s="74">
        <v>2413</v>
      </c>
      <c r="F96" s="74">
        <v>1722</v>
      </c>
      <c r="G96" s="74">
        <v>1200</v>
      </c>
      <c r="H96" s="74">
        <v>907</v>
      </c>
      <c r="I96" s="201">
        <v>10649</v>
      </c>
      <c r="J96" s="178">
        <v>0</v>
      </c>
      <c r="K96" s="73">
        <v>0</v>
      </c>
      <c r="L96" s="42"/>
      <c r="M96" s="42"/>
      <c r="N96" s="42"/>
      <c r="O96" s="42"/>
      <c r="P96" s="42"/>
      <c r="Q96" s="42"/>
      <c r="R96" s="42"/>
      <c r="S96" s="42"/>
      <c r="T96" s="42"/>
      <c r="U96" s="91"/>
      <c r="V96" s="42"/>
      <c r="W96" s="42"/>
      <c r="X96" s="42"/>
      <c r="Y96" s="42"/>
      <c r="Z96" s="98"/>
      <c r="AA96" s="42"/>
      <c r="AB96" s="42"/>
      <c r="AC96" s="42"/>
      <c r="AD96" s="42"/>
      <c r="AE96" s="94"/>
      <c r="AF96" s="42"/>
      <c r="AG96" s="42"/>
      <c r="AH96" s="42"/>
      <c r="AI96" s="75">
        <f t="shared" si="1"/>
        <v>26507</v>
      </c>
    </row>
    <row r="97" spans="1:35">
      <c r="A97" s="7" t="s">
        <v>106</v>
      </c>
      <c r="B97" s="8" t="s">
        <v>281</v>
      </c>
      <c r="C97" s="27" t="s">
        <v>185</v>
      </c>
      <c r="D97" s="74">
        <v>16315</v>
      </c>
      <c r="E97" s="74">
        <v>8934</v>
      </c>
      <c r="F97" s="74">
        <v>6376</v>
      </c>
      <c r="G97" s="74">
        <v>4443</v>
      </c>
      <c r="H97" s="74">
        <v>3359</v>
      </c>
      <c r="I97" s="201">
        <v>39427</v>
      </c>
      <c r="J97" s="178">
        <v>0</v>
      </c>
      <c r="K97" s="73">
        <v>0</v>
      </c>
      <c r="L97" s="42"/>
      <c r="M97" s="42"/>
      <c r="N97" s="42"/>
      <c r="O97" s="42"/>
      <c r="P97" s="42"/>
      <c r="Q97" s="42"/>
      <c r="R97" s="42"/>
      <c r="S97" s="42"/>
      <c r="T97" s="42"/>
      <c r="U97" s="91"/>
      <c r="V97" s="42"/>
      <c r="W97" s="42"/>
      <c r="X97" s="42"/>
      <c r="Y97" s="42"/>
      <c r="Z97" s="98"/>
      <c r="AA97" s="42"/>
      <c r="AB97" s="42"/>
      <c r="AC97" s="42"/>
      <c r="AD97" s="42"/>
      <c r="AE97" s="94"/>
      <c r="AF97" s="42"/>
      <c r="AG97" s="42"/>
      <c r="AH97" s="42"/>
      <c r="AI97" s="75">
        <f t="shared" si="1"/>
        <v>10649</v>
      </c>
    </row>
    <row r="98" spans="1:35">
      <c r="A98" s="7" t="s">
        <v>107</v>
      </c>
      <c r="B98" s="8" t="s">
        <v>282</v>
      </c>
      <c r="C98" s="26" t="s">
        <v>181</v>
      </c>
      <c r="D98" s="74">
        <v>15711</v>
      </c>
      <c r="E98" s="74">
        <v>8603</v>
      </c>
      <c r="F98" s="74">
        <v>6140</v>
      </c>
      <c r="G98" s="74">
        <v>4278</v>
      </c>
      <c r="H98" s="74">
        <v>3235</v>
      </c>
      <c r="I98" s="201">
        <v>37967</v>
      </c>
      <c r="J98" s="178">
        <v>0</v>
      </c>
      <c r="K98" s="73">
        <v>0</v>
      </c>
      <c r="L98" s="42"/>
      <c r="M98" s="42"/>
      <c r="N98" s="42"/>
      <c r="O98" s="42"/>
      <c r="P98" s="42"/>
      <c r="Q98" s="42"/>
      <c r="R98" s="42"/>
      <c r="S98" s="42"/>
      <c r="T98" s="42"/>
      <c r="U98" s="91"/>
      <c r="V98" s="42"/>
      <c r="W98" s="42"/>
      <c r="X98" s="42"/>
      <c r="Y98" s="42"/>
      <c r="Z98" s="98"/>
      <c r="AA98" s="42"/>
      <c r="AB98" s="42"/>
      <c r="AC98" s="42"/>
      <c r="AD98" s="42"/>
      <c r="AE98" s="94"/>
      <c r="AF98" s="42"/>
      <c r="AG98" s="42"/>
      <c r="AH98" s="42"/>
      <c r="AI98" s="75">
        <f t="shared" ref="AI98:AI129" si="2">SUM(I97:Q97)+U98+Z98+SUM(AE98:AH98)</f>
        <v>39427</v>
      </c>
    </row>
    <row r="99" spans="1:35">
      <c r="A99" s="7" t="s">
        <v>108</v>
      </c>
      <c r="B99" s="8" t="s">
        <v>283</v>
      </c>
      <c r="C99" s="33" t="s">
        <v>190</v>
      </c>
      <c r="D99" s="74">
        <v>80012</v>
      </c>
      <c r="E99" s="74">
        <v>43812</v>
      </c>
      <c r="F99" s="74">
        <v>31270</v>
      </c>
      <c r="G99" s="74">
        <v>21789</v>
      </c>
      <c r="H99" s="74">
        <v>16476</v>
      </c>
      <c r="I99" s="201">
        <v>193359</v>
      </c>
      <c r="J99" s="178">
        <v>0</v>
      </c>
      <c r="K99" s="73">
        <v>0</v>
      </c>
      <c r="L99" s="42"/>
      <c r="M99" s="42"/>
      <c r="N99" s="42"/>
      <c r="O99" s="42"/>
      <c r="P99" s="42"/>
      <c r="Q99" s="42"/>
      <c r="R99" s="42"/>
      <c r="S99" s="42"/>
      <c r="T99" s="42"/>
      <c r="U99" s="91"/>
      <c r="V99" s="42"/>
      <c r="W99" s="42"/>
      <c r="X99" s="42"/>
      <c r="Y99" s="42"/>
      <c r="Z99" s="98"/>
      <c r="AA99" s="42"/>
      <c r="AB99" s="42"/>
      <c r="AC99" s="42"/>
      <c r="AD99" s="42"/>
      <c r="AE99" s="94"/>
      <c r="AF99" s="42"/>
      <c r="AG99" s="42"/>
      <c r="AH99" s="42"/>
      <c r="AI99" s="75">
        <f t="shared" si="2"/>
        <v>37967</v>
      </c>
    </row>
    <row r="100" spans="1:35">
      <c r="A100" s="7" t="s">
        <v>109</v>
      </c>
      <c r="B100" s="8" t="s">
        <v>284</v>
      </c>
      <c r="C100" s="33" t="s">
        <v>190</v>
      </c>
      <c r="D100" s="74">
        <v>3672</v>
      </c>
      <c r="E100" s="74">
        <v>2011</v>
      </c>
      <c r="F100" s="74">
        <v>1435</v>
      </c>
      <c r="G100" s="74">
        <v>1000</v>
      </c>
      <c r="H100" s="74">
        <v>756</v>
      </c>
      <c r="I100" s="201">
        <v>8874</v>
      </c>
      <c r="J100" s="178">
        <v>0</v>
      </c>
      <c r="K100" s="73">
        <v>0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91"/>
      <c r="V100" s="42"/>
      <c r="W100" s="42"/>
      <c r="X100" s="42"/>
      <c r="Y100" s="42"/>
      <c r="Z100" s="98"/>
      <c r="AA100" s="42"/>
      <c r="AB100" s="42"/>
      <c r="AC100" s="42"/>
      <c r="AD100" s="42"/>
      <c r="AE100" s="94"/>
      <c r="AF100" s="42"/>
      <c r="AG100" s="42"/>
      <c r="AH100" s="42"/>
      <c r="AI100" s="75">
        <f t="shared" si="2"/>
        <v>193359</v>
      </c>
    </row>
    <row r="101" spans="1:35">
      <c r="A101" s="7" t="s">
        <v>110</v>
      </c>
      <c r="B101" s="8" t="s">
        <v>285</v>
      </c>
      <c r="C101" s="32" t="s">
        <v>183</v>
      </c>
      <c r="D101" s="74">
        <v>8813</v>
      </c>
      <c r="E101" s="74">
        <v>4826</v>
      </c>
      <c r="F101" s="74">
        <v>3444</v>
      </c>
      <c r="G101" s="74">
        <v>2400</v>
      </c>
      <c r="H101" s="74">
        <v>1814</v>
      </c>
      <c r="I101" s="201">
        <v>21297</v>
      </c>
      <c r="J101" s="178">
        <v>0</v>
      </c>
      <c r="K101" s="73">
        <v>0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91"/>
      <c r="V101" s="42"/>
      <c r="W101" s="42"/>
      <c r="X101" s="42"/>
      <c r="Y101" s="42"/>
      <c r="Z101" s="98"/>
      <c r="AA101" s="42"/>
      <c r="AB101" s="42"/>
      <c r="AC101" s="42"/>
      <c r="AD101" s="42"/>
      <c r="AE101" s="94"/>
      <c r="AF101" s="42"/>
      <c r="AG101" s="42"/>
      <c r="AH101" s="42"/>
      <c r="AI101" s="75">
        <f t="shared" si="2"/>
        <v>8874</v>
      </c>
    </row>
    <row r="102" spans="1:35">
      <c r="A102" s="7" t="s">
        <v>111</v>
      </c>
      <c r="B102" s="8" t="s">
        <v>286</v>
      </c>
      <c r="C102" s="28" t="s">
        <v>187</v>
      </c>
      <c r="D102" s="74">
        <v>61721</v>
      </c>
      <c r="E102" s="74">
        <v>33796</v>
      </c>
      <c r="F102" s="74">
        <v>24122</v>
      </c>
      <c r="G102" s="74">
        <v>16808</v>
      </c>
      <c r="H102" s="74">
        <v>12709</v>
      </c>
      <c r="I102" s="201">
        <v>149156</v>
      </c>
      <c r="J102" s="178">
        <v>0</v>
      </c>
      <c r="K102" s="73">
        <v>0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91"/>
      <c r="V102" s="42"/>
      <c r="W102" s="42"/>
      <c r="X102" s="42"/>
      <c r="Y102" s="42"/>
      <c r="Z102" s="98"/>
      <c r="AA102" s="42"/>
      <c r="AB102" s="42"/>
      <c r="AC102" s="42"/>
      <c r="AD102" s="42"/>
      <c r="AE102" s="94"/>
      <c r="AF102" s="42"/>
      <c r="AG102" s="42"/>
      <c r="AH102" s="42"/>
      <c r="AI102" s="75">
        <f t="shared" si="2"/>
        <v>21297</v>
      </c>
    </row>
    <row r="103" spans="1:35">
      <c r="A103" s="7" t="s">
        <v>112</v>
      </c>
      <c r="B103" s="8" t="s">
        <v>287</v>
      </c>
      <c r="C103" s="27" t="s">
        <v>185</v>
      </c>
      <c r="D103" s="74">
        <v>2853</v>
      </c>
      <c r="E103" s="74">
        <v>1562</v>
      </c>
      <c r="F103" s="74">
        <v>1115</v>
      </c>
      <c r="G103" s="74">
        <v>777</v>
      </c>
      <c r="H103" s="74">
        <v>587</v>
      </c>
      <c r="I103" s="201">
        <v>6894</v>
      </c>
      <c r="J103" s="178">
        <v>0</v>
      </c>
      <c r="K103" s="73">
        <v>0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91"/>
      <c r="V103" s="42"/>
      <c r="W103" s="42"/>
      <c r="X103" s="42"/>
      <c r="Y103" s="42"/>
      <c r="Z103" s="98"/>
      <c r="AA103" s="42"/>
      <c r="AB103" s="42"/>
      <c r="AC103" s="42"/>
      <c r="AD103" s="42"/>
      <c r="AE103" s="94"/>
      <c r="AF103" s="42"/>
      <c r="AG103" s="42"/>
      <c r="AH103" s="42"/>
      <c r="AI103" s="75">
        <f t="shared" si="2"/>
        <v>149156</v>
      </c>
    </row>
    <row r="104" spans="1:35">
      <c r="A104" s="7" t="s">
        <v>113</v>
      </c>
      <c r="B104" s="8" t="s">
        <v>288</v>
      </c>
      <c r="C104" s="27" t="s">
        <v>185</v>
      </c>
      <c r="D104" s="74">
        <v>16831</v>
      </c>
      <c r="E104" s="74">
        <v>9216</v>
      </c>
      <c r="F104" s="74">
        <v>6578</v>
      </c>
      <c r="G104" s="74">
        <v>4583</v>
      </c>
      <c r="H104" s="74">
        <v>3466</v>
      </c>
      <c r="I104" s="201">
        <v>40674</v>
      </c>
      <c r="J104" s="178">
        <v>0</v>
      </c>
      <c r="K104" s="73">
        <v>0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91"/>
      <c r="V104" s="42"/>
      <c r="W104" s="42"/>
      <c r="X104" s="42"/>
      <c r="Y104" s="42"/>
      <c r="Z104" s="98"/>
      <c r="AA104" s="42"/>
      <c r="AB104" s="42"/>
      <c r="AC104" s="42"/>
      <c r="AD104" s="42"/>
      <c r="AE104" s="94"/>
      <c r="AF104" s="42"/>
      <c r="AG104" s="42"/>
      <c r="AH104" s="42"/>
      <c r="AI104" s="75">
        <f t="shared" si="2"/>
        <v>6894</v>
      </c>
    </row>
    <row r="105" spans="1:35">
      <c r="A105" s="7" t="s">
        <v>114</v>
      </c>
      <c r="B105" s="8" t="s">
        <v>289</v>
      </c>
      <c r="C105" s="29" t="s">
        <v>201</v>
      </c>
      <c r="D105" s="74">
        <v>35510</v>
      </c>
      <c r="E105" s="74">
        <v>19444</v>
      </c>
      <c r="F105" s="74">
        <v>13878</v>
      </c>
      <c r="G105" s="74">
        <v>9670</v>
      </c>
      <c r="H105" s="74">
        <v>7312</v>
      </c>
      <c r="I105" s="201">
        <v>85814</v>
      </c>
      <c r="J105" s="178">
        <v>0</v>
      </c>
      <c r="K105" s="73">
        <v>0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91"/>
      <c r="V105" s="42"/>
      <c r="W105" s="42"/>
      <c r="X105" s="42"/>
      <c r="Y105" s="42"/>
      <c r="Z105" s="98"/>
      <c r="AA105" s="42"/>
      <c r="AB105" s="42"/>
      <c r="AC105" s="42"/>
      <c r="AD105" s="42"/>
      <c r="AE105" s="94"/>
      <c r="AF105" s="42"/>
      <c r="AG105" s="42"/>
      <c r="AH105" s="42"/>
      <c r="AI105" s="75">
        <f t="shared" si="2"/>
        <v>40674</v>
      </c>
    </row>
    <row r="106" spans="1:35">
      <c r="A106" s="7" t="s">
        <v>115</v>
      </c>
      <c r="B106" s="8" t="s">
        <v>290</v>
      </c>
      <c r="C106" s="28" t="s">
        <v>187</v>
      </c>
      <c r="D106" s="74">
        <v>15542</v>
      </c>
      <c r="E106" s="74">
        <v>8510</v>
      </c>
      <c r="F106" s="74">
        <v>6074</v>
      </c>
      <c r="G106" s="74">
        <v>4232</v>
      </c>
      <c r="H106" s="74">
        <v>3200</v>
      </c>
      <c r="I106" s="201">
        <v>37558</v>
      </c>
      <c r="J106" s="178">
        <v>0</v>
      </c>
      <c r="K106" s="73">
        <v>0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91"/>
      <c r="V106" s="42"/>
      <c r="W106" s="42"/>
      <c r="X106" s="42"/>
      <c r="Y106" s="42"/>
      <c r="Z106" s="98"/>
      <c r="AA106" s="42"/>
      <c r="AB106" s="42"/>
      <c r="AC106" s="42"/>
      <c r="AD106" s="42"/>
      <c r="AE106" s="94"/>
      <c r="AF106" s="42"/>
      <c r="AG106" s="42"/>
      <c r="AH106" s="42"/>
      <c r="AI106" s="75">
        <f t="shared" si="2"/>
        <v>85814</v>
      </c>
    </row>
    <row r="107" spans="1:35">
      <c r="A107" s="7" t="s">
        <v>116</v>
      </c>
      <c r="B107" s="8" t="s">
        <v>291</v>
      </c>
      <c r="C107" s="32" t="s">
        <v>183</v>
      </c>
      <c r="D107" s="74">
        <v>46122</v>
      </c>
      <c r="E107" s="74">
        <v>25254</v>
      </c>
      <c r="F107" s="74">
        <v>18025</v>
      </c>
      <c r="G107" s="74">
        <v>12560</v>
      </c>
      <c r="H107" s="74">
        <v>9497</v>
      </c>
      <c r="I107" s="201">
        <v>111458</v>
      </c>
      <c r="J107" s="178">
        <v>0</v>
      </c>
      <c r="K107" s="73">
        <v>0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91"/>
      <c r="V107" s="42"/>
      <c r="W107" s="42"/>
      <c r="X107" s="42"/>
      <c r="Y107" s="42"/>
      <c r="Z107" s="98"/>
      <c r="AA107" s="42"/>
      <c r="AB107" s="42"/>
      <c r="AC107" s="42"/>
      <c r="AD107" s="42"/>
      <c r="AE107" s="94"/>
      <c r="AF107" s="42"/>
      <c r="AG107" s="42"/>
      <c r="AH107" s="42"/>
      <c r="AI107" s="75">
        <f t="shared" si="2"/>
        <v>37558</v>
      </c>
    </row>
    <row r="108" spans="1:35">
      <c r="A108" s="7" t="s">
        <v>117</v>
      </c>
      <c r="B108" s="8" t="s">
        <v>292</v>
      </c>
      <c r="C108" s="28" t="s">
        <v>187</v>
      </c>
      <c r="D108" s="74">
        <v>25019</v>
      </c>
      <c r="E108" s="74">
        <v>13699</v>
      </c>
      <c r="F108" s="74">
        <v>9778</v>
      </c>
      <c r="G108" s="74">
        <v>6813</v>
      </c>
      <c r="H108" s="74">
        <v>5152</v>
      </c>
      <c r="I108" s="201">
        <v>60461</v>
      </c>
      <c r="J108" s="178">
        <v>0</v>
      </c>
      <c r="K108" s="73">
        <v>0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91"/>
      <c r="V108" s="42"/>
      <c r="W108" s="42"/>
      <c r="X108" s="42"/>
      <c r="Y108" s="42"/>
      <c r="Z108" s="98"/>
      <c r="AA108" s="42"/>
      <c r="AB108" s="42"/>
      <c r="AC108" s="42"/>
      <c r="AD108" s="42"/>
      <c r="AE108" s="94"/>
      <c r="AF108" s="42"/>
      <c r="AG108" s="42"/>
      <c r="AH108" s="42"/>
      <c r="AI108" s="75">
        <f t="shared" si="2"/>
        <v>111458</v>
      </c>
    </row>
    <row r="109" spans="1:35">
      <c r="A109" s="7" t="s">
        <v>118</v>
      </c>
      <c r="B109" s="8" t="s">
        <v>293</v>
      </c>
      <c r="C109" s="34" t="s">
        <v>216</v>
      </c>
      <c r="D109" s="74">
        <v>11113</v>
      </c>
      <c r="E109" s="74">
        <v>6085</v>
      </c>
      <c r="F109" s="74">
        <v>4343</v>
      </c>
      <c r="G109" s="74">
        <v>3026</v>
      </c>
      <c r="H109" s="74">
        <v>2288</v>
      </c>
      <c r="I109" s="201">
        <v>26855</v>
      </c>
      <c r="J109" s="178">
        <v>0</v>
      </c>
      <c r="K109" s="73">
        <v>0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91"/>
      <c r="V109" s="42"/>
      <c r="W109" s="42"/>
      <c r="X109" s="42"/>
      <c r="Y109" s="42"/>
      <c r="Z109" s="98"/>
      <c r="AA109" s="42"/>
      <c r="AB109" s="42"/>
      <c r="AC109" s="42"/>
      <c r="AD109" s="42"/>
      <c r="AE109" s="94"/>
      <c r="AF109" s="42"/>
      <c r="AG109" s="42"/>
      <c r="AH109" s="42"/>
      <c r="AI109" s="75">
        <f t="shared" si="2"/>
        <v>60461</v>
      </c>
    </row>
    <row r="110" spans="1:35">
      <c r="A110" s="7" t="s">
        <v>119</v>
      </c>
      <c r="B110" s="8" t="s">
        <v>294</v>
      </c>
      <c r="C110" s="27" t="s">
        <v>185</v>
      </c>
      <c r="D110" s="74">
        <v>84594</v>
      </c>
      <c r="E110" s="74">
        <v>46320</v>
      </c>
      <c r="F110" s="74">
        <v>33061</v>
      </c>
      <c r="G110" s="74">
        <v>23037</v>
      </c>
      <c r="H110" s="74">
        <v>17419</v>
      </c>
      <c r="I110" s="201">
        <v>204431</v>
      </c>
      <c r="J110" s="178">
        <v>0</v>
      </c>
      <c r="K110" s="73">
        <v>0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91"/>
      <c r="V110" s="42"/>
      <c r="W110" s="42"/>
      <c r="X110" s="42"/>
      <c r="Y110" s="42"/>
      <c r="Z110" s="98"/>
      <c r="AA110" s="42"/>
      <c r="AB110" s="42"/>
      <c r="AC110" s="42"/>
      <c r="AD110" s="42"/>
      <c r="AE110" s="94"/>
      <c r="AF110" s="42"/>
      <c r="AG110" s="42"/>
      <c r="AH110" s="42"/>
      <c r="AI110" s="75">
        <f t="shared" si="2"/>
        <v>26855</v>
      </c>
    </row>
    <row r="111" spans="1:35">
      <c r="A111" s="7" t="s">
        <v>120</v>
      </c>
      <c r="B111" s="8" t="s">
        <v>295</v>
      </c>
      <c r="C111" s="33" t="s">
        <v>190</v>
      </c>
      <c r="D111" s="74">
        <v>9613</v>
      </c>
      <c r="E111" s="74">
        <v>5263</v>
      </c>
      <c r="F111" s="74">
        <v>3757</v>
      </c>
      <c r="G111" s="74">
        <v>2618</v>
      </c>
      <c r="H111" s="74">
        <v>1979</v>
      </c>
      <c r="I111" s="201">
        <v>23230</v>
      </c>
      <c r="J111" s="178">
        <v>0</v>
      </c>
      <c r="K111" s="73">
        <v>0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91"/>
      <c r="V111" s="42"/>
      <c r="W111" s="42"/>
      <c r="X111" s="42"/>
      <c r="Y111" s="42"/>
      <c r="Z111" s="98"/>
      <c r="AA111" s="42"/>
      <c r="AB111" s="42"/>
      <c r="AC111" s="42"/>
      <c r="AD111" s="42"/>
      <c r="AE111" s="94"/>
      <c r="AF111" s="42"/>
      <c r="AG111" s="42"/>
      <c r="AH111" s="42"/>
      <c r="AI111" s="75">
        <f t="shared" si="2"/>
        <v>204431</v>
      </c>
    </row>
    <row r="112" spans="1:35">
      <c r="A112" s="7" t="s">
        <v>121</v>
      </c>
      <c r="B112" s="8" t="s">
        <v>296</v>
      </c>
      <c r="C112" s="26" t="s">
        <v>181</v>
      </c>
      <c r="D112" s="74">
        <v>21214</v>
      </c>
      <c r="E112" s="74">
        <v>11616</v>
      </c>
      <c r="F112" s="74">
        <v>8291</v>
      </c>
      <c r="G112" s="74">
        <v>5777</v>
      </c>
      <c r="H112" s="74">
        <v>4368</v>
      </c>
      <c r="I112" s="201">
        <v>51266</v>
      </c>
      <c r="J112" s="178">
        <v>0</v>
      </c>
      <c r="K112" s="73">
        <v>0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91"/>
      <c r="V112" s="42"/>
      <c r="W112" s="42"/>
      <c r="X112" s="42"/>
      <c r="Y112" s="42"/>
      <c r="Z112" s="98"/>
      <c r="AA112" s="42"/>
      <c r="AB112" s="42"/>
      <c r="AC112" s="42"/>
      <c r="AD112" s="42"/>
      <c r="AE112" s="94"/>
      <c r="AF112" s="42"/>
      <c r="AG112" s="42"/>
      <c r="AH112" s="42"/>
      <c r="AI112" s="75">
        <f t="shared" si="2"/>
        <v>23230</v>
      </c>
    </row>
    <row r="113" spans="1:35">
      <c r="A113" s="7" t="s">
        <v>122</v>
      </c>
      <c r="B113" s="8" t="s">
        <v>297</v>
      </c>
      <c r="C113" s="26" t="s">
        <v>181</v>
      </c>
      <c r="D113" s="74">
        <v>15782</v>
      </c>
      <c r="E113" s="74">
        <v>8641</v>
      </c>
      <c r="F113" s="74">
        <v>6168</v>
      </c>
      <c r="G113" s="74">
        <v>4297</v>
      </c>
      <c r="H113" s="74">
        <v>3249</v>
      </c>
      <c r="I113" s="201">
        <v>38137</v>
      </c>
      <c r="J113" s="178">
        <v>0</v>
      </c>
      <c r="K113" s="73">
        <v>0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91"/>
      <c r="V113" s="42"/>
      <c r="W113" s="42"/>
      <c r="X113" s="42"/>
      <c r="Y113" s="42"/>
      <c r="Z113" s="98"/>
      <c r="AA113" s="42"/>
      <c r="AB113" s="42"/>
      <c r="AC113" s="42"/>
      <c r="AD113" s="42"/>
      <c r="AE113" s="94"/>
      <c r="AF113" s="42"/>
      <c r="AG113" s="42"/>
      <c r="AH113" s="42"/>
      <c r="AI113" s="75">
        <f t="shared" si="2"/>
        <v>51266</v>
      </c>
    </row>
    <row r="114" spans="1:35">
      <c r="A114" s="7" t="s">
        <v>123</v>
      </c>
      <c r="B114" s="8" t="s">
        <v>298</v>
      </c>
      <c r="C114" s="32" t="s">
        <v>183</v>
      </c>
      <c r="D114" s="74">
        <v>10762</v>
      </c>
      <c r="E114" s="74">
        <v>5893</v>
      </c>
      <c r="F114" s="74">
        <v>4206</v>
      </c>
      <c r="G114" s="74">
        <v>2930</v>
      </c>
      <c r="H114" s="74">
        <v>2216</v>
      </c>
      <c r="I114" s="201">
        <v>26007</v>
      </c>
      <c r="J114" s="178">
        <v>0</v>
      </c>
      <c r="K114" s="73">
        <v>0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91"/>
      <c r="V114" s="42"/>
      <c r="W114" s="42"/>
      <c r="X114" s="42"/>
      <c r="Y114" s="42"/>
      <c r="Z114" s="98"/>
      <c r="AA114" s="42"/>
      <c r="AB114" s="42"/>
      <c r="AC114" s="42"/>
      <c r="AD114" s="42"/>
      <c r="AE114" s="94"/>
      <c r="AF114" s="42"/>
      <c r="AG114" s="42"/>
      <c r="AH114" s="42"/>
      <c r="AI114" s="75">
        <f t="shared" si="2"/>
        <v>38137</v>
      </c>
    </row>
    <row r="115" spans="1:35">
      <c r="A115" s="7" t="s">
        <v>124</v>
      </c>
      <c r="B115" s="8" t="s">
        <v>299</v>
      </c>
      <c r="C115" s="29" t="s">
        <v>201</v>
      </c>
      <c r="D115" s="74">
        <v>98880</v>
      </c>
      <c r="E115" s="74">
        <v>54143</v>
      </c>
      <c r="F115" s="74">
        <v>38644</v>
      </c>
      <c r="G115" s="74">
        <v>26927</v>
      </c>
      <c r="H115" s="74">
        <v>20361</v>
      </c>
      <c r="I115" s="201">
        <v>238955</v>
      </c>
      <c r="J115" s="178">
        <v>0</v>
      </c>
      <c r="K115" s="73">
        <v>0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91"/>
      <c r="V115" s="42"/>
      <c r="W115" s="42"/>
      <c r="X115" s="42"/>
      <c r="Y115" s="42"/>
      <c r="Z115" s="98"/>
      <c r="AA115" s="42"/>
      <c r="AB115" s="42"/>
      <c r="AC115" s="42"/>
      <c r="AD115" s="42"/>
      <c r="AE115" s="94"/>
      <c r="AF115" s="42"/>
      <c r="AG115" s="42"/>
      <c r="AH115" s="42"/>
      <c r="AI115" s="75">
        <f t="shared" si="2"/>
        <v>26007</v>
      </c>
    </row>
    <row r="116" spans="1:35">
      <c r="A116" s="7" t="s">
        <v>125</v>
      </c>
      <c r="B116" s="8" t="s">
        <v>300</v>
      </c>
      <c r="C116" s="33" t="s">
        <v>190</v>
      </c>
      <c r="D116" s="74">
        <v>5512</v>
      </c>
      <c r="E116" s="74">
        <v>3018</v>
      </c>
      <c r="F116" s="74">
        <v>2154</v>
      </c>
      <c r="G116" s="74">
        <v>1501</v>
      </c>
      <c r="H116" s="74">
        <v>1135</v>
      </c>
      <c r="I116" s="201">
        <v>13320</v>
      </c>
      <c r="J116" s="178">
        <v>0</v>
      </c>
      <c r="K116" s="73">
        <v>0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91"/>
      <c r="V116" s="42"/>
      <c r="W116" s="42"/>
      <c r="X116" s="42"/>
      <c r="Y116" s="42"/>
      <c r="Z116" s="98"/>
      <c r="AA116" s="42"/>
      <c r="AB116" s="42"/>
      <c r="AC116" s="42"/>
      <c r="AD116" s="42"/>
      <c r="AE116" s="94"/>
      <c r="AF116" s="42"/>
      <c r="AG116" s="42"/>
      <c r="AH116" s="42"/>
      <c r="AI116" s="75">
        <f t="shared" si="2"/>
        <v>238955</v>
      </c>
    </row>
    <row r="117" spans="1:35">
      <c r="A117" s="7" t="s">
        <v>126</v>
      </c>
      <c r="B117" s="8" t="s">
        <v>301</v>
      </c>
      <c r="C117" s="27" t="s">
        <v>185</v>
      </c>
      <c r="D117" s="74">
        <v>22460</v>
      </c>
      <c r="E117" s="74">
        <v>12298</v>
      </c>
      <c r="F117" s="74">
        <v>8778</v>
      </c>
      <c r="G117" s="74">
        <v>6116</v>
      </c>
      <c r="H117" s="74">
        <v>4625</v>
      </c>
      <c r="I117" s="201">
        <v>54277</v>
      </c>
      <c r="J117" s="178">
        <v>0</v>
      </c>
      <c r="K117" s="73">
        <v>0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91"/>
      <c r="V117" s="42"/>
      <c r="W117" s="42"/>
      <c r="X117" s="42"/>
      <c r="Y117" s="42"/>
      <c r="Z117" s="98"/>
      <c r="AA117" s="42"/>
      <c r="AB117" s="42"/>
      <c r="AC117" s="42"/>
      <c r="AD117" s="42"/>
      <c r="AE117" s="94"/>
      <c r="AF117" s="42"/>
      <c r="AG117" s="42"/>
      <c r="AH117" s="42"/>
      <c r="AI117" s="75">
        <f t="shared" si="2"/>
        <v>13320</v>
      </c>
    </row>
    <row r="118" spans="1:35">
      <c r="A118" s="7" t="s">
        <v>127</v>
      </c>
      <c r="B118" s="8" t="s">
        <v>302</v>
      </c>
      <c r="C118" s="34" t="s">
        <v>216</v>
      </c>
      <c r="D118" s="74">
        <v>9540</v>
      </c>
      <c r="E118" s="74">
        <v>5223</v>
      </c>
      <c r="F118" s="74">
        <v>3728</v>
      </c>
      <c r="G118" s="74">
        <v>2598</v>
      </c>
      <c r="H118" s="74">
        <v>1964</v>
      </c>
      <c r="I118" s="201">
        <v>23053</v>
      </c>
      <c r="J118" s="178">
        <v>0</v>
      </c>
      <c r="K118" s="73">
        <v>0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91"/>
      <c r="V118" s="42"/>
      <c r="W118" s="42"/>
      <c r="X118" s="42"/>
      <c r="Y118" s="42"/>
      <c r="Z118" s="98"/>
      <c r="AA118" s="42"/>
      <c r="AB118" s="42"/>
      <c r="AC118" s="42"/>
      <c r="AD118" s="42"/>
      <c r="AE118" s="94"/>
      <c r="AF118" s="42"/>
      <c r="AG118" s="42"/>
      <c r="AH118" s="42"/>
      <c r="AI118" s="75">
        <f t="shared" si="2"/>
        <v>54277</v>
      </c>
    </row>
    <row r="119" spans="1:35">
      <c r="A119" s="7" t="s">
        <v>128</v>
      </c>
      <c r="B119" s="8" t="s">
        <v>303</v>
      </c>
      <c r="C119" s="26" t="s">
        <v>181</v>
      </c>
      <c r="D119" s="74">
        <v>7533</v>
      </c>
      <c r="E119" s="74">
        <v>4125</v>
      </c>
      <c r="F119" s="74">
        <v>2944</v>
      </c>
      <c r="G119" s="74">
        <v>2051</v>
      </c>
      <c r="H119" s="74">
        <v>1551</v>
      </c>
      <c r="I119" s="201">
        <v>18204</v>
      </c>
      <c r="J119" s="178">
        <v>36413</v>
      </c>
      <c r="K119" s="73">
        <v>23802.09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91"/>
      <c r="V119" s="42"/>
      <c r="W119" s="42"/>
      <c r="X119" s="42"/>
      <c r="Y119" s="42"/>
      <c r="Z119" s="98"/>
      <c r="AA119" s="42"/>
      <c r="AB119" s="42"/>
      <c r="AC119" s="42"/>
      <c r="AD119" s="42"/>
      <c r="AE119" s="94"/>
      <c r="AF119" s="42"/>
      <c r="AG119" s="42"/>
      <c r="AH119" s="42"/>
      <c r="AI119" s="75">
        <f t="shared" si="2"/>
        <v>23053</v>
      </c>
    </row>
    <row r="120" spans="1:35">
      <c r="A120" s="7" t="s">
        <v>129</v>
      </c>
      <c r="B120" s="8" t="s">
        <v>304</v>
      </c>
      <c r="C120" s="34" t="s">
        <v>216</v>
      </c>
      <c r="D120" s="74">
        <v>28457</v>
      </c>
      <c r="E120" s="74">
        <v>15582</v>
      </c>
      <c r="F120" s="74">
        <v>11121</v>
      </c>
      <c r="G120" s="74">
        <v>7749</v>
      </c>
      <c r="H120" s="74">
        <v>5859</v>
      </c>
      <c r="I120" s="201">
        <v>68768</v>
      </c>
      <c r="J120" s="178">
        <v>0</v>
      </c>
      <c r="K120" s="73">
        <v>0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91"/>
      <c r="V120" s="42"/>
      <c r="W120" s="42"/>
      <c r="X120" s="42"/>
      <c r="Y120" s="42"/>
      <c r="Z120" s="98"/>
      <c r="AA120" s="42"/>
      <c r="AB120" s="42"/>
      <c r="AC120" s="42"/>
      <c r="AD120" s="42"/>
      <c r="AE120" s="94"/>
      <c r="AF120" s="42"/>
      <c r="AG120" s="42"/>
      <c r="AH120" s="42"/>
      <c r="AI120" s="75">
        <f t="shared" si="2"/>
        <v>78419.09</v>
      </c>
    </row>
    <row r="121" spans="1:35">
      <c r="A121" s="7" t="s">
        <v>130</v>
      </c>
      <c r="B121" s="8" t="s">
        <v>305</v>
      </c>
      <c r="C121" s="32" t="s">
        <v>183</v>
      </c>
      <c r="D121" s="74">
        <v>6081</v>
      </c>
      <c r="E121" s="74">
        <v>3330</v>
      </c>
      <c r="F121" s="74">
        <v>2376</v>
      </c>
      <c r="G121" s="74">
        <v>1656</v>
      </c>
      <c r="H121" s="74">
        <v>1252</v>
      </c>
      <c r="I121" s="201">
        <v>14695</v>
      </c>
      <c r="J121" s="178">
        <v>0</v>
      </c>
      <c r="K121" s="73">
        <v>0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91"/>
      <c r="V121" s="42"/>
      <c r="W121" s="42"/>
      <c r="X121" s="42"/>
      <c r="Y121" s="42"/>
      <c r="Z121" s="98"/>
      <c r="AA121" s="42"/>
      <c r="AB121" s="42"/>
      <c r="AC121" s="42"/>
      <c r="AD121" s="42"/>
      <c r="AE121" s="94"/>
      <c r="AF121" s="42"/>
      <c r="AG121" s="42"/>
      <c r="AH121" s="42"/>
      <c r="AI121" s="75">
        <f t="shared" si="2"/>
        <v>68768</v>
      </c>
    </row>
    <row r="122" spans="1:35">
      <c r="A122" s="7" t="s">
        <v>131</v>
      </c>
      <c r="B122" s="8" t="s">
        <v>306</v>
      </c>
      <c r="C122" s="27" t="s">
        <v>185</v>
      </c>
      <c r="D122" s="74">
        <v>25735</v>
      </c>
      <c r="E122" s="74">
        <v>14091</v>
      </c>
      <c r="F122" s="74">
        <v>10057</v>
      </c>
      <c r="G122" s="74">
        <v>7008</v>
      </c>
      <c r="H122" s="74">
        <v>5299</v>
      </c>
      <c r="I122" s="201">
        <v>62190</v>
      </c>
      <c r="J122" s="178">
        <v>0</v>
      </c>
      <c r="K122" s="73">
        <v>0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91"/>
      <c r="V122" s="42"/>
      <c r="W122" s="42"/>
      <c r="X122" s="42"/>
      <c r="Y122" s="42"/>
      <c r="Z122" s="98"/>
      <c r="AA122" s="42"/>
      <c r="AB122" s="42"/>
      <c r="AC122" s="42"/>
      <c r="AD122" s="42"/>
      <c r="AE122" s="94"/>
      <c r="AF122" s="42"/>
      <c r="AG122" s="42"/>
      <c r="AH122" s="42"/>
      <c r="AI122" s="75">
        <f t="shared" si="2"/>
        <v>14695</v>
      </c>
    </row>
    <row r="123" spans="1:35">
      <c r="A123" s="7" t="s">
        <v>132</v>
      </c>
      <c r="B123" s="8" t="s">
        <v>307</v>
      </c>
      <c r="C123" s="33" t="s">
        <v>190</v>
      </c>
      <c r="D123" s="74">
        <v>41211</v>
      </c>
      <c r="E123" s="74">
        <v>22566</v>
      </c>
      <c r="F123" s="74">
        <v>16106</v>
      </c>
      <c r="G123" s="74">
        <v>11223</v>
      </c>
      <c r="H123" s="74">
        <v>8486</v>
      </c>
      <c r="I123" s="201">
        <v>99592</v>
      </c>
      <c r="J123" s="178">
        <v>0</v>
      </c>
      <c r="K123" s="73">
        <v>0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91"/>
      <c r="V123" s="42"/>
      <c r="W123" s="42"/>
      <c r="X123" s="42"/>
      <c r="Y123" s="42"/>
      <c r="Z123" s="98"/>
      <c r="AA123" s="42"/>
      <c r="AB123" s="42"/>
      <c r="AC123" s="42"/>
      <c r="AD123" s="42"/>
      <c r="AE123" s="94"/>
      <c r="AF123" s="42"/>
      <c r="AG123" s="42"/>
      <c r="AH123" s="42"/>
      <c r="AI123" s="75">
        <f t="shared" si="2"/>
        <v>62190</v>
      </c>
    </row>
    <row r="124" spans="1:35">
      <c r="A124" s="7" t="s">
        <v>133</v>
      </c>
      <c r="B124" s="8" t="s">
        <v>308</v>
      </c>
      <c r="C124" s="33" t="s">
        <v>190</v>
      </c>
      <c r="D124" s="74">
        <v>35630</v>
      </c>
      <c r="E124" s="74">
        <v>19509</v>
      </c>
      <c r="F124" s="74">
        <v>13925</v>
      </c>
      <c r="G124" s="74">
        <v>9702</v>
      </c>
      <c r="H124" s="74">
        <v>7337</v>
      </c>
      <c r="I124" s="201">
        <v>86103</v>
      </c>
      <c r="J124" s="178">
        <v>0</v>
      </c>
      <c r="K124" s="73">
        <v>0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91"/>
      <c r="V124" s="42"/>
      <c r="W124" s="42"/>
      <c r="X124" s="42"/>
      <c r="Y124" s="42"/>
      <c r="Z124" s="98"/>
      <c r="AA124" s="42"/>
      <c r="AB124" s="42"/>
      <c r="AC124" s="42"/>
      <c r="AD124" s="42"/>
      <c r="AE124" s="94"/>
      <c r="AF124" s="42"/>
      <c r="AG124" s="42"/>
      <c r="AH124" s="42"/>
      <c r="AI124" s="75">
        <f t="shared" si="2"/>
        <v>99592</v>
      </c>
    </row>
    <row r="125" spans="1:35">
      <c r="A125" s="7" t="s">
        <v>134</v>
      </c>
      <c r="B125" s="8" t="s">
        <v>309</v>
      </c>
      <c r="C125" s="26" t="s">
        <v>181</v>
      </c>
      <c r="D125" s="74">
        <v>6394</v>
      </c>
      <c r="E125" s="74">
        <v>3501</v>
      </c>
      <c r="F125" s="74">
        <v>2499</v>
      </c>
      <c r="G125" s="74">
        <v>1741</v>
      </c>
      <c r="H125" s="74">
        <v>1316</v>
      </c>
      <c r="I125" s="201">
        <v>15451</v>
      </c>
      <c r="J125" s="178">
        <v>0</v>
      </c>
      <c r="K125" s="73">
        <v>0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91"/>
      <c r="V125" s="42"/>
      <c r="W125" s="42"/>
      <c r="X125" s="42"/>
      <c r="Y125" s="42"/>
      <c r="Z125" s="98"/>
      <c r="AA125" s="42"/>
      <c r="AB125" s="42"/>
      <c r="AC125" s="42"/>
      <c r="AD125" s="42"/>
      <c r="AE125" s="94"/>
      <c r="AF125" s="42"/>
      <c r="AG125" s="42"/>
      <c r="AH125" s="42"/>
      <c r="AI125" s="75">
        <f t="shared" si="2"/>
        <v>86103</v>
      </c>
    </row>
    <row r="126" spans="1:35">
      <c r="A126" s="7" t="s">
        <v>135</v>
      </c>
      <c r="B126" s="8" t="s">
        <v>310</v>
      </c>
      <c r="C126" s="32" t="s">
        <v>183</v>
      </c>
      <c r="D126" s="74">
        <v>8048</v>
      </c>
      <c r="E126" s="74">
        <v>4407</v>
      </c>
      <c r="F126" s="74">
        <v>3145</v>
      </c>
      <c r="G126" s="74">
        <v>2191</v>
      </c>
      <c r="H126" s="74">
        <v>1657</v>
      </c>
      <c r="I126" s="201">
        <v>19448</v>
      </c>
      <c r="J126" s="178">
        <v>38900</v>
      </c>
      <c r="K126" s="73">
        <v>7200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91"/>
      <c r="V126" s="42"/>
      <c r="W126" s="42"/>
      <c r="X126" s="42"/>
      <c r="Y126" s="42"/>
      <c r="Z126" s="98"/>
      <c r="AA126" s="42"/>
      <c r="AB126" s="42"/>
      <c r="AC126" s="42"/>
      <c r="AD126" s="42"/>
      <c r="AE126" s="94"/>
      <c r="AF126" s="42"/>
      <c r="AG126" s="42"/>
      <c r="AH126" s="42"/>
      <c r="AI126" s="75">
        <f t="shared" si="2"/>
        <v>15451</v>
      </c>
    </row>
    <row r="127" spans="1:35">
      <c r="A127" s="7" t="s">
        <v>136</v>
      </c>
      <c r="B127" s="8" t="s">
        <v>311</v>
      </c>
      <c r="C127" s="29" t="s">
        <v>201</v>
      </c>
      <c r="D127" s="74"/>
      <c r="E127" s="74"/>
      <c r="F127" s="74"/>
      <c r="G127" s="74"/>
      <c r="H127" s="74"/>
      <c r="I127" s="201">
        <v>0</v>
      </c>
      <c r="J127" s="178"/>
      <c r="K127" s="73">
        <v>0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91"/>
      <c r="V127" s="42"/>
      <c r="W127" s="42"/>
      <c r="X127" s="42"/>
      <c r="Y127" s="42"/>
      <c r="Z127" s="98"/>
      <c r="AA127" s="42"/>
      <c r="AB127" s="42"/>
      <c r="AC127" s="42"/>
      <c r="AD127" s="42"/>
      <c r="AE127" s="94"/>
      <c r="AF127" s="42"/>
      <c r="AG127" s="42"/>
      <c r="AH127" s="42"/>
      <c r="AI127" s="75">
        <f t="shared" si="2"/>
        <v>65548</v>
      </c>
    </row>
    <row r="128" spans="1:35">
      <c r="A128" s="7" t="s">
        <v>137</v>
      </c>
      <c r="B128" s="8" t="s">
        <v>312</v>
      </c>
      <c r="C128" s="26" t="s">
        <v>181</v>
      </c>
      <c r="D128" s="74">
        <v>19935</v>
      </c>
      <c r="E128" s="74">
        <v>10915</v>
      </c>
      <c r="F128" s="74">
        <v>7791</v>
      </c>
      <c r="G128" s="74">
        <v>5428</v>
      </c>
      <c r="H128" s="74">
        <v>4105</v>
      </c>
      <c r="I128" s="201">
        <v>48174</v>
      </c>
      <c r="J128" s="178">
        <v>0</v>
      </c>
      <c r="K128" s="73">
        <v>0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91"/>
      <c r="V128" s="42"/>
      <c r="W128" s="42"/>
      <c r="X128" s="42"/>
      <c r="Y128" s="42"/>
      <c r="Z128" s="98"/>
      <c r="AA128" s="42"/>
      <c r="AB128" s="42"/>
      <c r="AC128" s="42"/>
      <c r="AD128" s="42"/>
      <c r="AE128" s="94"/>
      <c r="AF128" s="42"/>
      <c r="AG128" s="42"/>
      <c r="AH128" s="42"/>
      <c r="AI128" s="75">
        <f t="shared" si="2"/>
        <v>0</v>
      </c>
    </row>
    <row r="129" spans="1:35">
      <c r="A129" s="7" t="s">
        <v>138</v>
      </c>
      <c r="B129" s="8" t="s">
        <v>313</v>
      </c>
      <c r="C129" s="26" t="s">
        <v>181</v>
      </c>
      <c r="D129" s="74">
        <v>15721</v>
      </c>
      <c r="E129" s="74">
        <v>8608</v>
      </c>
      <c r="F129" s="74">
        <v>6144</v>
      </c>
      <c r="G129" s="74">
        <v>4281</v>
      </c>
      <c r="H129" s="74">
        <v>3237</v>
      </c>
      <c r="I129" s="201">
        <v>37991</v>
      </c>
      <c r="J129" s="178">
        <v>0</v>
      </c>
      <c r="K129" s="73">
        <v>0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91"/>
      <c r="V129" s="42"/>
      <c r="W129" s="42"/>
      <c r="X129" s="42"/>
      <c r="Y129" s="42"/>
      <c r="Z129" s="98"/>
      <c r="AA129" s="42"/>
      <c r="AB129" s="42"/>
      <c r="AC129" s="42"/>
      <c r="AD129" s="42"/>
      <c r="AE129" s="94"/>
      <c r="AF129" s="42"/>
      <c r="AG129" s="42"/>
      <c r="AH129" s="42"/>
      <c r="AI129" s="75">
        <f t="shared" si="2"/>
        <v>48174</v>
      </c>
    </row>
    <row r="130" spans="1:35">
      <c r="A130" s="7" t="s">
        <v>139</v>
      </c>
      <c r="B130" s="8" t="s">
        <v>314</v>
      </c>
      <c r="C130" s="29" t="s">
        <v>201</v>
      </c>
      <c r="D130" s="74">
        <v>47900</v>
      </c>
      <c r="E130" s="74">
        <v>26228</v>
      </c>
      <c r="F130" s="74">
        <v>18720</v>
      </c>
      <c r="G130" s="74">
        <v>13044</v>
      </c>
      <c r="H130" s="74">
        <v>9863</v>
      </c>
      <c r="I130" s="201">
        <v>115755</v>
      </c>
      <c r="J130" s="178">
        <v>0</v>
      </c>
      <c r="K130" s="73">
        <v>0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91"/>
      <c r="V130" s="42"/>
      <c r="W130" s="42"/>
      <c r="X130" s="42"/>
      <c r="Y130" s="42"/>
      <c r="Z130" s="98"/>
      <c r="AA130" s="42"/>
      <c r="AB130" s="42"/>
      <c r="AC130" s="42"/>
      <c r="AD130" s="42"/>
      <c r="AE130" s="94"/>
      <c r="AF130" s="42"/>
      <c r="AG130" s="42"/>
      <c r="AH130" s="42"/>
      <c r="AI130" s="75">
        <f t="shared" ref="AI130:AI161" si="3">SUM(I129:Q129)+U130+Z130+SUM(AE130:AH130)</f>
        <v>37991</v>
      </c>
    </row>
    <row r="131" spans="1:35">
      <c r="A131" s="7" t="s">
        <v>140</v>
      </c>
      <c r="B131" s="8" t="s">
        <v>315</v>
      </c>
      <c r="C131" s="32" t="s">
        <v>183</v>
      </c>
      <c r="D131" s="74">
        <v>7658</v>
      </c>
      <c r="E131" s="74">
        <v>4193</v>
      </c>
      <c r="F131" s="74">
        <v>2993</v>
      </c>
      <c r="G131" s="74">
        <v>2085</v>
      </c>
      <c r="H131" s="74">
        <v>1577</v>
      </c>
      <c r="I131" s="201">
        <v>18506</v>
      </c>
      <c r="J131" s="178">
        <v>0</v>
      </c>
      <c r="K131" s="73">
        <v>0</v>
      </c>
      <c r="L131" s="42"/>
      <c r="M131" s="42"/>
      <c r="N131" s="42"/>
      <c r="O131" s="42"/>
      <c r="P131" s="42"/>
      <c r="Q131" s="42"/>
      <c r="R131" s="42"/>
      <c r="S131" s="42"/>
      <c r="T131" s="42"/>
      <c r="U131" s="91"/>
      <c r="V131" s="42"/>
      <c r="W131" s="42"/>
      <c r="X131" s="42"/>
      <c r="Y131" s="42"/>
      <c r="Z131" s="98"/>
      <c r="AA131" s="42"/>
      <c r="AB131" s="42"/>
      <c r="AC131" s="42"/>
      <c r="AD131" s="42"/>
      <c r="AE131" s="94"/>
      <c r="AF131" s="42"/>
      <c r="AG131" s="42"/>
      <c r="AH131" s="42"/>
      <c r="AI131" s="75">
        <f t="shared" si="3"/>
        <v>115755</v>
      </c>
    </row>
    <row r="132" spans="1:35">
      <c r="A132" s="7" t="s">
        <v>141</v>
      </c>
      <c r="B132" s="8" t="s">
        <v>316</v>
      </c>
      <c r="C132" s="26" t="s">
        <v>181</v>
      </c>
      <c r="D132" s="74">
        <v>7400</v>
      </c>
      <c r="E132" s="74">
        <v>4052</v>
      </c>
      <c r="F132" s="74">
        <v>2892</v>
      </c>
      <c r="G132" s="74">
        <v>2015</v>
      </c>
      <c r="H132" s="74">
        <v>1523</v>
      </c>
      <c r="I132" s="201">
        <v>17882</v>
      </c>
      <c r="J132" s="178">
        <v>0</v>
      </c>
      <c r="K132" s="73">
        <v>0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91"/>
      <c r="V132" s="42"/>
      <c r="W132" s="42"/>
      <c r="X132" s="42"/>
      <c r="Y132" s="42"/>
      <c r="Z132" s="98"/>
      <c r="AA132" s="42"/>
      <c r="AB132" s="42"/>
      <c r="AC132" s="42"/>
      <c r="AD132" s="42"/>
      <c r="AE132" s="94"/>
      <c r="AF132" s="42"/>
      <c r="AG132" s="42"/>
      <c r="AH132" s="42"/>
      <c r="AI132" s="75">
        <f t="shared" si="3"/>
        <v>18506</v>
      </c>
    </row>
    <row r="133" spans="1:35">
      <c r="A133" s="7" t="s">
        <v>142</v>
      </c>
      <c r="B133" s="8" t="s">
        <v>317</v>
      </c>
      <c r="C133" s="26" t="s">
        <v>181</v>
      </c>
      <c r="D133" s="74">
        <v>51005</v>
      </c>
      <c r="E133" s="74">
        <v>27928</v>
      </c>
      <c r="F133" s="74">
        <v>19933</v>
      </c>
      <c r="G133" s="74">
        <v>13890</v>
      </c>
      <c r="H133" s="74">
        <v>10503</v>
      </c>
      <c r="I133" s="201">
        <v>123259</v>
      </c>
      <c r="J133" s="178">
        <v>0</v>
      </c>
      <c r="K133" s="73">
        <v>0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91"/>
      <c r="V133" s="42"/>
      <c r="W133" s="42"/>
      <c r="X133" s="42"/>
      <c r="Y133" s="42"/>
      <c r="Z133" s="98"/>
      <c r="AA133" s="42"/>
      <c r="AB133" s="42"/>
      <c r="AC133" s="42"/>
      <c r="AD133" s="42"/>
      <c r="AE133" s="94"/>
      <c r="AF133" s="42"/>
      <c r="AG133" s="42"/>
      <c r="AH133" s="42"/>
      <c r="AI133" s="75">
        <f t="shared" si="3"/>
        <v>17882</v>
      </c>
    </row>
    <row r="134" spans="1:35">
      <c r="A134" s="7" t="s">
        <v>143</v>
      </c>
      <c r="B134" s="8" t="s">
        <v>318</v>
      </c>
      <c r="C134" s="34" t="s">
        <v>216</v>
      </c>
      <c r="D134" s="74">
        <v>3081</v>
      </c>
      <c r="E134" s="74">
        <v>1687</v>
      </c>
      <c r="F134" s="74">
        <v>1204</v>
      </c>
      <c r="G134" s="74">
        <v>839</v>
      </c>
      <c r="H134" s="74">
        <v>634</v>
      </c>
      <c r="I134" s="201">
        <v>7445</v>
      </c>
      <c r="J134" s="178">
        <v>0</v>
      </c>
      <c r="K134" s="73">
        <v>0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91"/>
      <c r="V134" s="42"/>
      <c r="W134" s="42"/>
      <c r="X134" s="42"/>
      <c r="Y134" s="42"/>
      <c r="Z134" s="98"/>
      <c r="AA134" s="42"/>
      <c r="AB134" s="42"/>
      <c r="AC134" s="42"/>
      <c r="AD134" s="42"/>
      <c r="AE134" s="94"/>
      <c r="AF134" s="42"/>
      <c r="AG134" s="42"/>
      <c r="AH134" s="42"/>
      <c r="AI134" s="75">
        <f t="shared" si="3"/>
        <v>123259</v>
      </c>
    </row>
    <row r="135" spans="1:35">
      <c r="A135" s="7" t="s">
        <v>144</v>
      </c>
      <c r="B135" s="8" t="s">
        <v>319</v>
      </c>
      <c r="C135" s="29" t="s">
        <v>201</v>
      </c>
      <c r="D135" s="74">
        <v>34899</v>
      </c>
      <c r="E135" s="74">
        <v>19109</v>
      </c>
      <c r="F135" s="74">
        <v>13639</v>
      </c>
      <c r="G135" s="74">
        <v>9504</v>
      </c>
      <c r="H135" s="74">
        <v>7186</v>
      </c>
      <c r="I135" s="201">
        <v>84337</v>
      </c>
      <c r="J135" s="178">
        <v>168677</v>
      </c>
      <c r="K135" s="73">
        <v>142033.48000000001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91"/>
      <c r="V135" s="42"/>
      <c r="W135" s="42"/>
      <c r="X135" s="42"/>
      <c r="Y135" s="42"/>
      <c r="Z135" s="98"/>
      <c r="AA135" s="42"/>
      <c r="AB135" s="42"/>
      <c r="AC135" s="42"/>
      <c r="AD135" s="42"/>
      <c r="AE135" s="94"/>
      <c r="AF135" s="42"/>
      <c r="AG135" s="42"/>
      <c r="AH135" s="42"/>
      <c r="AI135" s="75">
        <f t="shared" si="3"/>
        <v>7445</v>
      </c>
    </row>
    <row r="136" spans="1:35">
      <c r="A136" s="7" t="s">
        <v>145</v>
      </c>
      <c r="B136" s="8" t="s">
        <v>320</v>
      </c>
      <c r="C136" s="32" t="s">
        <v>183</v>
      </c>
      <c r="D136" s="74">
        <v>3375</v>
      </c>
      <c r="E136" s="74">
        <v>1848</v>
      </c>
      <c r="F136" s="74">
        <v>1319</v>
      </c>
      <c r="G136" s="74">
        <v>919</v>
      </c>
      <c r="H136" s="74">
        <v>695</v>
      </c>
      <c r="I136" s="201">
        <v>8156</v>
      </c>
      <c r="J136" s="178">
        <v>0</v>
      </c>
      <c r="K136" s="73">
        <v>0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91"/>
      <c r="V136" s="42"/>
      <c r="W136" s="42"/>
      <c r="X136" s="42"/>
      <c r="Y136" s="42"/>
      <c r="Z136" s="98"/>
      <c r="AA136" s="42"/>
      <c r="AB136" s="42"/>
      <c r="AC136" s="42"/>
      <c r="AD136" s="42"/>
      <c r="AE136" s="94"/>
      <c r="AF136" s="42"/>
      <c r="AG136" s="42"/>
      <c r="AH136" s="42"/>
      <c r="AI136" s="75">
        <f t="shared" si="3"/>
        <v>395047.48</v>
      </c>
    </row>
    <row r="137" spans="1:35">
      <c r="A137" s="7" t="s">
        <v>146</v>
      </c>
      <c r="B137" s="8" t="s">
        <v>321</v>
      </c>
      <c r="C137" s="33" t="s">
        <v>190</v>
      </c>
      <c r="D137" s="74">
        <v>7772</v>
      </c>
      <c r="E137" s="74">
        <v>4256</v>
      </c>
      <c r="F137" s="74">
        <v>3037</v>
      </c>
      <c r="G137" s="74">
        <v>2116</v>
      </c>
      <c r="H137" s="74">
        <v>1600</v>
      </c>
      <c r="I137" s="201">
        <v>18781</v>
      </c>
      <c r="J137" s="178">
        <v>0</v>
      </c>
      <c r="K137" s="73">
        <v>0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91"/>
      <c r="V137" s="42"/>
      <c r="W137" s="42"/>
      <c r="X137" s="42"/>
      <c r="Y137" s="42"/>
      <c r="Z137" s="98"/>
      <c r="AA137" s="42"/>
      <c r="AB137" s="42"/>
      <c r="AC137" s="42"/>
      <c r="AD137" s="42"/>
      <c r="AE137" s="94"/>
      <c r="AF137" s="42"/>
      <c r="AG137" s="42"/>
      <c r="AH137" s="42"/>
      <c r="AI137" s="75">
        <f t="shared" si="3"/>
        <v>8156</v>
      </c>
    </row>
    <row r="138" spans="1:35">
      <c r="A138" s="7" t="s">
        <v>147</v>
      </c>
      <c r="B138" s="8" t="s">
        <v>322</v>
      </c>
      <c r="C138" s="34" t="s">
        <v>216</v>
      </c>
      <c r="D138" s="74">
        <v>267487</v>
      </c>
      <c r="E138" s="74">
        <v>146466</v>
      </c>
      <c r="F138" s="74">
        <v>104539</v>
      </c>
      <c r="G138" s="74">
        <v>72843</v>
      </c>
      <c r="H138" s="74">
        <v>55081</v>
      </c>
      <c r="I138" s="201">
        <v>646416</v>
      </c>
      <c r="J138" s="178">
        <v>0</v>
      </c>
      <c r="K138" s="73">
        <v>0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91"/>
      <c r="V138" s="42"/>
      <c r="W138" s="42"/>
      <c r="X138" s="42"/>
      <c r="Y138" s="42"/>
      <c r="Z138" s="98"/>
      <c r="AA138" s="42"/>
      <c r="AB138" s="42"/>
      <c r="AC138" s="42"/>
      <c r="AD138" s="42"/>
      <c r="AE138" s="94"/>
      <c r="AF138" s="42"/>
      <c r="AG138" s="42"/>
      <c r="AH138" s="42"/>
      <c r="AI138" s="75">
        <f t="shared" si="3"/>
        <v>18781</v>
      </c>
    </row>
    <row r="139" spans="1:35">
      <c r="A139" s="7" t="s">
        <v>148</v>
      </c>
      <c r="B139" s="8" t="s">
        <v>323</v>
      </c>
      <c r="C139" s="32" t="s">
        <v>183</v>
      </c>
      <c r="D139" s="74">
        <v>39545</v>
      </c>
      <c r="E139" s="74">
        <v>21653</v>
      </c>
      <c r="F139" s="74">
        <v>15455</v>
      </c>
      <c r="G139" s="74">
        <v>10769</v>
      </c>
      <c r="H139" s="74">
        <v>8143</v>
      </c>
      <c r="I139" s="201">
        <v>95565</v>
      </c>
      <c r="J139" s="178">
        <v>0</v>
      </c>
      <c r="K139" s="73">
        <v>0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91"/>
      <c r="V139" s="42"/>
      <c r="W139" s="42"/>
      <c r="X139" s="42"/>
      <c r="Y139" s="42"/>
      <c r="Z139" s="98"/>
      <c r="AA139" s="42"/>
      <c r="AB139" s="42"/>
      <c r="AC139" s="42"/>
      <c r="AD139" s="42"/>
      <c r="AE139" s="94"/>
      <c r="AF139" s="42"/>
      <c r="AG139" s="42"/>
      <c r="AH139" s="42"/>
      <c r="AI139" s="75">
        <f t="shared" si="3"/>
        <v>646416</v>
      </c>
    </row>
    <row r="140" spans="1:35">
      <c r="A140" s="7" t="s">
        <v>149</v>
      </c>
      <c r="B140" s="8" t="s">
        <v>324</v>
      </c>
      <c r="C140" s="33" t="s">
        <v>190</v>
      </c>
      <c r="D140" s="74">
        <v>7718</v>
      </c>
      <c r="E140" s="74">
        <v>4226</v>
      </c>
      <c r="F140" s="74">
        <v>3016</v>
      </c>
      <c r="G140" s="74">
        <v>2101</v>
      </c>
      <c r="H140" s="74">
        <v>1589</v>
      </c>
      <c r="I140" s="201">
        <v>18650</v>
      </c>
      <c r="J140" s="178">
        <v>0</v>
      </c>
      <c r="K140" s="73">
        <v>0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91"/>
      <c r="V140" s="42"/>
      <c r="W140" s="42"/>
      <c r="X140" s="42"/>
      <c r="Y140" s="42"/>
      <c r="Z140" s="98"/>
      <c r="AA140" s="42"/>
      <c r="AB140" s="42"/>
      <c r="AC140" s="42"/>
      <c r="AD140" s="42"/>
      <c r="AE140" s="94"/>
      <c r="AF140" s="42"/>
      <c r="AG140" s="42"/>
      <c r="AH140" s="42"/>
      <c r="AI140" s="75">
        <f t="shared" si="3"/>
        <v>95565</v>
      </c>
    </row>
    <row r="141" spans="1:35">
      <c r="A141" s="7" t="s">
        <v>150</v>
      </c>
      <c r="B141" s="8" t="s">
        <v>325</v>
      </c>
      <c r="C141" s="26" t="s">
        <v>181</v>
      </c>
      <c r="D141" s="74">
        <v>19556</v>
      </c>
      <c r="E141" s="74">
        <v>10708</v>
      </c>
      <c r="F141" s="74">
        <v>7642</v>
      </c>
      <c r="G141" s="74">
        <v>5325</v>
      </c>
      <c r="H141" s="74">
        <v>4027</v>
      </c>
      <c r="I141" s="201">
        <v>47258</v>
      </c>
      <c r="J141" s="178">
        <v>0</v>
      </c>
      <c r="K141" s="73">
        <v>45897.82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91"/>
      <c r="V141" s="42"/>
      <c r="W141" s="42"/>
      <c r="X141" s="42"/>
      <c r="Y141" s="42"/>
      <c r="Z141" s="98"/>
      <c r="AA141" s="42"/>
      <c r="AB141" s="42"/>
      <c r="AC141" s="42"/>
      <c r="AD141" s="42"/>
      <c r="AE141" s="94"/>
      <c r="AF141" s="42"/>
      <c r="AG141" s="42"/>
      <c r="AH141" s="42"/>
      <c r="AI141" s="75">
        <f t="shared" si="3"/>
        <v>18650</v>
      </c>
    </row>
    <row r="142" spans="1:35">
      <c r="A142" s="7" t="s">
        <v>151</v>
      </c>
      <c r="B142" s="8" t="s">
        <v>326</v>
      </c>
      <c r="C142" s="32" t="s">
        <v>183</v>
      </c>
      <c r="D142" s="74">
        <v>38005</v>
      </c>
      <c r="E142" s="74">
        <v>20810</v>
      </c>
      <c r="F142" s="74">
        <v>14853</v>
      </c>
      <c r="G142" s="74">
        <v>10349</v>
      </c>
      <c r="H142" s="74">
        <v>7826</v>
      </c>
      <c r="I142" s="201">
        <v>91843</v>
      </c>
      <c r="J142" s="178">
        <v>0</v>
      </c>
      <c r="K142" s="73">
        <v>0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91"/>
      <c r="V142" s="42"/>
      <c r="W142" s="42"/>
      <c r="X142" s="42"/>
      <c r="Y142" s="42"/>
      <c r="Z142" s="98"/>
      <c r="AA142" s="42"/>
      <c r="AB142" s="42"/>
      <c r="AC142" s="42"/>
      <c r="AD142" s="42"/>
      <c r="AE142" s="94"/>
      <c r="AF142" s="42"/>
      <c r="AG142" s="42"/>
      <c r="AH142" s="42"/>
      <c r="AI142" s="75">
        <f t="shared" si="3"/>
        <v>93155.82</v>
      </c>
    </row>
    <row r="143" spans="1:35">
      <c r="A143" s="7" t="s">
        <v>152</v>
      </c>
      <c r="B143" s="8" t="s">
        <v>327</v>
      </c>
      <c r="C143" s="28" t="s">
        <v>187</v>
      </c>
      <c r="D143" s="74">
        <v>241864</v>
      </c>
      <c r="E143" s="74">
        <v>132436</v>
      </c>
      <c r="F143" s="74">
        <v>94525</v>
      </c>
      <c r="G143" s="74">
        <v>65865</v>
      </c>
      <c r="H143" s="74">
        <v>49805</v>
      </c>
      <c r="I143" s="201">
        <v>584495</v>
      </c>
      <c r="J143" s="178">
        <v>0</v>
      </c>
      <c r="K143" s="73">
        <v>0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91"/>
      <c r="V143" s="42"/>
      <c r="W143" s="42"/>
      <c r="X143" s="42"/>
      <c r="Y143" s="42"/>
      <c r="Z143" s="98"/>
      <c r="AA143" s="42"/>
      <c r="AB143" s="42"/>
      <c r="AC143" s="42"/>
      <c r="AD143" s="42"/>
      <c r="AE143" s="94"/>
      <c r="AF143" s="42"/>
      <c r="AG143" s="42"/>
      <c r="AH143" s="42"/>
      <c r="AI143" s="75">
        <f t="shared" si="3"/>
        <v>91843</v>
      </c>
    </row>
    <row r="144" spans="1:35">
      <c r="A144" s="7" t="s">
        <v>153</v>
      </c>
      <c r="B144" s="8" t="s">
        <v>328</v>
      </c>
      <c r="C144" s="27" t="s">
        <v>185</v>
      </c>
      <c r="D144" s="74">
        <v>6682</v>
      </c>
      <c r="E144" s="74">
        <v>3659</v>
      </c>
      <c r="F144" s="74">
        <v>2611</v>
      </c>
      <c r="G144" s="74">
        <v>1819</v>
      </c>
      <c r="H144" s="74">
        <v>1376</v>
      </c>
      <c r="I144" s="201">
        <v>16147</v>
      </c>
      <c r="J144" s="178">
        <v>0</v>
      </c>
      <c r="K144" s="73">
        <v>0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91"/>
      <c r="V144" s="42"/>
      <c r="W144" s="42"/>
      <c r="X144" s="42"/>
      <c r="Y144" s="42"/>
      <c r="Z144" s="98"/>
      <c r="AA144" s="42"/>
      <c r="AB144" s="42"/>
      <c r="AC144" s="42"/>
      <c r="AD144" s="42"/>
      <c r="AE144" s="94"/>
      <c r="AF144" s="42"/>
      <c r="AG144" s="42"/>
      <c r="AH144" s="42"/>
      <c r="AI144" s="75">
        <f t="shared" si="3"/>
        <v>584495</v>
      </c>
    </row>
    <row r="145" spans="1:35">
      <c r="A145" s="7" t="s">
        <v>154</v>
      </c>
      <c r="B145" s="8" t="s">
        <v>329</v>
      </c>
      <c r="C145" s="26" t="s">
        <v>181</v>
      </c>
      <c r="D145" s="74">
        <v>12974</v>
      </c>
      <c r="E145" s="74">
        <v>7104</v>
      </c>
      <c r="F145" s="74">
        <v>5070</v>
      </c>
      <c r="G145" s="74">
        <v>3533</v>
      </c>
      <c r="H145" s="74">
        <v>2671</v>
      </c>
      <c r="I145" s="201">
        <v>31352</v>
      </c>
      <c r="J145" s="178">
        <v>0</v>
      </c>
      <c r="K145" s="73">
        <v>0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91"/>
      <c r="V145" s="42"/>
      <c r="W145" s="42"/>
      <c r="X145" s="42"/>
      <c r="Y145" s="42"/>
      <c r="Z145" s="98"/>
      <c r="AA145" s="42"/>
      <c r="AB145" s="42"/>
      <c r="AC145" s="42"/>
      <c r="AD145" s="42"/>
      <c r="AE145" s="94"/>
      <c r="AF145" s="42"/>
      <c r="AG145" s="42"/>
      <c r="AH145" s="42"/>
      <c r="AI145" s="75">
        <f t="shared" si="3"/>
        <v>16147</v>
      </c>
    </row>
    <row r="146" spans="1:35">
      <c r="A146" s="7" t="s">
        <v>155</v>
      </c>
      <c r="B146" s="8" t="s">
        <v>330</v>
      </c>
      <c r="C146" s="32" t="s">
        <v>183</v>
      </c>
      <c r="D146" s="74">
        <v>3690</v>
      </c>
      <c r="E146" s="74">
        <v>2020</v>
      </c>
      <c r="F146" s="74">
        <v>1442</v>
      </c>
      <c r="G146" s="74">
        <v>1004</v>
      </c>
      <c r="H146" s="74">
        <v>759</v>
      </c>
      <c r="I146" s="201">
        <v>8915</v>
      </c>
      <c r="J146" s="178">
        <v>0</v>
      </c>
      <c r="K146" s="73">
        <v>0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91"/>
      <c r="V146" s="42"/>
      <c r="W146" s="42"/>
      <c r="X146" s="42"/>
      <c r="Y146" s="42"/>
      <c r="Z146" s="98"/>
      <c r="AA146" s="42"/>
      <c r="AB146" s="42"/>
      <c r="AC146" s="42"/>
      <c r="AD146" s="42"/>
      <c r="AE146" s="94"/>
      <c r="AF146" s="42"/>
      <c r="AG146" s="42"/>
      <c r="AH146" s="42"/>
      <c r="AI146" s="75">
        <f t="shared" si="3"/>
        <v>31352</v>
      </c>
    </row>
    <row r="147" spans="1:35">
      <c r="A147" s="7" t="s">
        <v>156</v>
      </c>
      <c r="B147" s="8" t="s">
        <v>331</v>
      </c>
      <c r="C147" s="29" t="s">
        <v>201</v>
      </c>
      <c r="D147" s="74">
        <v>13546</v>
      </c>
      <c r="E147" s="74">
        <v>7417</v>
      </c>
      <c r="F147" s="74">
        <v>5294</v>
      </c>
      <c r="G147" s="74">
        <v>3689</v>
      </c>
      <c r="H147" s="74">
        <v>2789</v>
      </c>
      <c r="I147" s="201">
        <v>32735</v>
      </c>
      <c r="J147" s="178">
        <v>0</v>
      </c>
      <c r="K147" s="73">
        <v>0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91"/>
      <c r="V147" s="42"/>
      <c r="W147" s="42"/>
      <c r="X147" s="42"/>
      <c r="Y147" s="42"/>
      <c r="Z147" s="98"/>
      <c r="AA147" s="42"/>
      <c r="AB147" s="42"/>
      <c r="AC147" s="42"/>
      <c r="AD147" s="42"/>
      <c r="AE147" s="94"/>
      <c r="AF147" s="42"/>
      <c r="AG147" s="42"/>
      <c r="AH147" s="42"/>
      <c r="AI147" s="75">
        <f t="shared" si="3"/>
        <v>8915</v>
      </c>
    </row>
    <row r="148" spans="1:35">
      <c r="A148" s="7" t="s">
        <v>157</v>
      </c>
      <c r="B148" s="8" t="s">
        <v>332</v>
      </c>
      <c r="C148" s="32" t="s">
        <v>183</v>
      </c>
      <c r="D148" s="74">
        <v>25856</v>
      </c>
      <c r="E148" s="74">
        <v>14158</v>
      </c>
      <c r="F148" s="74">
        <v>10105</v>
      </c>
      <c r="G148" s="74">
        <v>7041</v>
      </c>
      <c r="H148" s="74">
        <v>5324</v>
      </c>
      <c r="I148" s="201">
        <v>62484</v>
      </c>
      <c r="J148" s="178">
        <v>0</v>
      </c>
      <c r="K148" s="73">
        <v>0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91"/>
      <c r="V148" s="42"/>
      <c r="W148" s="42"/>
      <c r="X148" s="42"/>
      <c r="Y148" s="42"/>
      <c r="Z148" s="98"/>
      <c r="AA148" s="42"/>
      <c r="AB148" s="42"/>
      <c r="AC148" s="42"/>
      <c r="AD148" s="42"/>
      <c r="AE148" s="94"/>
      <c r="AF148" s="42"/>
      <c r="AG148" s="42"/>
      <c r="AH148" s="42"/>
      <c r="AI148" s="75">
        <f t="shared" si="3"/>
        <v>32735</v>
      </c>
    </row>
    <row r="149" spans="1:35">
      <c r="A149" s="7" t="s">
        <v>158</v>
      </c>
      <c r="B149" s="8" t="s">
        <v>333</v>
      </c>
      <c r="C149" s="26" t="s">
        <v>181</v>
      </c>
      <c r="D149" s="74">
        <v>19939</v>
      </c>
      <c r="E149" s="74">
        <v>10918</v>
      </c>
      <c r="F149" s="74">
        <v>7792</v>
      </c>
      <c r="G149" s="74">
        <v>5430</v>
      </c>
      <c r="H149" s="74">
        <v>4106</v>
      </c>
      <c r="I149" s="201">
        <v>48185</v>
      </c>
      <c r="J149" s="178">
        <v>0</v>
      </c>
      <c r="K149" s="73">
        <v>0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91"/>
      <c r="V149" s="42"/>
      <c r="W149" s="42"/>
      <c r="X149" s="42"/>
      <c r="Y149" s="42"/>
      <c r="Z149" s="98"/>
      <c r="AA149" s="42"/>
      <c r="AB149" s="42"/>
      <c r="AC149" s="42"/>
      <c r="AD149" s="42"/>
      <c r="AE149" s="94"/>
      <c r="AF149" s="42"/>
      <c r="AG149" s="42"/>
      <c r="AH149" s="42"/>
      <c r="AI149" s="75">
        <f t="shared" si="3"/>
        <v>62484</v>
      </c>
    </row>
    <row r="150" spans="1:35">
      <c r="A150" s="7" t="s">
        <v>159</v>
      </c>
      <c r="B150" s="8" t="s">
        <v>334</v>
      </c>
      <c r="C150" s="28" t="s">
        <v>187</v>
      </c>
      <c r="D150" s="74">
        <v>44344</v>
      </c>
      <c r="E150" s="74">
        <v>24281</v>
      </c>
      <c r="F150" s="74">
        <v>17330</v>
      </c>
      <c r="G150" s="74">
        <v>12076</v>
      </c>
      <c r="H150" s="74">
        <v>9131</v>
      </c>
      <c r="I150" s="201">
        <v>107162</v>
      </c>
      <c r="J150" s="178">
        <v>0</v>
      </c>
      <c r="K150" s="73">
        <v>0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91"/>
      <c r="V150" s="42"/>
      <c r="W150" s="42"/>
      <c r="X150" s="42"/>
      <c r="Y150" s="42"/>
      <c r="Z150" s="98"/>
      <c r="AA150" s="42"/>
      <c r="AB150" s="42"/>
      <c r="AC150" s="42"/>
      <c r="AD150" s="42"/>
      <c r="AE150" s="94"/>
      <c r="AF150" s="42"/>
      <c r="AG150" s="42"/>
      <c r="AH150" s="42"/>
      <c r="AI150" s="75">
        <f t="shared" si="3"/>
        <v>48185</v>
      </c>
    </row>
    <row r="151" spans="1:35">
      <c r="A151" s="7" t="s">
        <v>160</v>
      </c>
      <c r="B151" s="8" t="s">
        <v>335</v>
      </c>
      <c r="C151" s="27" t="s">
        <v>185</v>
      </c>
      <c r="D151" s="74">
        <v>17347</v>
      </c>
      <c r="E151" s="74">
        <v>9499</v>
      </c>
      <c r="F151" s="74">
        <v>6779</v>
      </c>
      <c r="G151" s="74">
        <v>4724</v>
      </c>
      <c r="H151" s="74">
        <v>3572</v>
      </c>
      <c r="I151" s="201">
        <v>41921</v>
      </c>
      <c r="J151" s="178">
        <v>0</v>
      </c>
      <c r="K151" s="73">
        <v>0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91"/>
      <c r="V151" s="42"/>
      <c r="W151" s="42"/>
      <c r="X151" s="42"/>
      <c r="Y151" s="42"/>
      <c r="Z151" s="98"/>
      <c r="AA151" s="42"/>
      <c r="AB151" s="42"/>
      <c r="AC151" s="42"/>
      <c r="AD151" s="42"/>
      <c r="AE151" s="94"/>
      <c r="AF151" s="42"/>
      <c r="AG151" s="42"/>
      <c r="AH151" s="42"/>
      <c r="AI151" s="75">
        <f t="shared" si="3"/>
        <v>107162</v>
      </c>
    </row>
    <row r="152" spans="1:35">
      <c r="A152" s="7" t="s">
        <v>161</v>
      </c>
      <c r="B152" s="8" t="s">
        <v>336</v>
      </c>
      <c r="C152" s="27" t="s">
        <v>185</v>
      </c>
      <c r="D152" s="74">
        <v>11331</v>
      </c>
      <c r="E152" s="74">
        <v>6204</v>
      </c>
      <c r="F152" s="74">
        <v>4428</v>
      </c>
      <c r="G152" s="74">
        <v>3085</v>
      </c>
      <c r="H152" s="74">
        <v>2333</v>
      </c>
      <c r="I152" s="201">
        <v>27381</v>
      </c>
      <c r="J152" s="178">
        <v>0</v>
      </c>
      <c r="K152" s="73">
        <v>0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91"/>
      <c r="V152" s="42"/>
      <c r="W152" s="42"/>
      <c r="X152" s="42"/>
      <c r="Y152" s="42"/>
      <c r="Z152" s="98"/>
      <c r="AA152" s="42"/>
      <c r="AB152" s="42"/>
      <c r="AC152" s="42"/>
      <c r="AD152" s="42"/>
      <c r="AE152" s="94"/>
      <c r="AF152" s="42"/>
      <c r="AG152" s="42"/>
      <c r="AH152" s="42"/>
      <c r="AI152" s="75">
        <f t="shared" si="3"/>
        <v>41921</v>
      </c>
    </row>
    <row r="153" spans="1:35">
      <c r="A153" s="7" t="s">
        <v>162</v>
      </c>
      <c r="B153" s="8" t="s">
        <v>337</v>
      </c>
      <c r="C153" s="32" t="s">
        <v>183</v>
      </c>
      <c r="D153" s="74">
        <v>7675</v>
      </c>
      <c r="E153" s="74">
        <v>4202</v>
      </c>
      <c r="F153" s="74">
        <v>2999</v>
      </c>
      <c r="G153" s="74">
        <v>2090</v>
      </c>
      <c r="H153" s="74">
        <v>1580</v>
      </c>
      <c r="I153" s="201">
        <v>18546</v>
      </c>
      <c r="J153" s="178">
        <v>0</v>
      </c>
      <c r="K153" s="73">
        <v>0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91"/>
      <c r="V153" s="42"/>
      <c r="W153" s="42"/>
      <c r="X153" s="42"/>
      <c r="Y153" s="42"/>
      <c r="Z153" s="98"/>
      <c r="AA153" s="42"/>
      <c r="AB153" s="42"/>
      <c r="AC153" s="42"/>
      <c r="AD153" s="42"/>
      <c r="AE153" s="94"/>
      <c r="AF153" s="42"/>
      <c r="AG153" s="42"/>
      <c r="AH153" s="42"/>
      <c r="AI153" s="75">
        <f t="shared" si="3"/>
        <v>27381</v>
      </c>
    </row>
    <row r="154" spans="1:35">
      <c r="A154" s="7" t="s">
        <v>163</v>
      </c>
      <c r="B154" s="8" t="s">
        <v>338</v>
      </c>
      <c r="C154" s="29" t="s">
        <v>201</v>
      </c>
      <c r="D154" s="74">
        <v>89432</v>
      </c>
      <c r="E154" s="74">
        <v>48969</v>
      </c>
      <c r="F154" s="74">
        <v>34952</v>
      </c>
      <c r="G154" s="74">
        <v>24354</v>
      </c>
      <c r="H154" s="74">
        <v>18416</v>
      </c>
      <c r="I154" s="201">
        <v>216123</v>
      </c>
      <c r="J154" s="178">
        <v>0</v>
      </c>
      <c r="K154" s="73">
        <v>0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91"/>
      <c r="V154" s="42"/>
      <c r="W154" s="42"/>
      <c r="X154" s="42"/>
      <c r="Y154" s="42"/>
      <c r="Z154" s="98"/>
      <c r="AA154" s="42"/>
      <c r="AB154" s="42"/>
      <c r="AC154" s="42"/>
      <c r="AD154" s="42"/>
      <c r="AE154" s="94"/>
      <c r="AF154" s="42"/>
      <c r="AG154" s="42"/>
      <c r="AH154" s="42"/>
      <c r="AI154" s="75">
        <f t="shared" si="3"/>
        <v>18546</v>
      </c>
    </row>
    <row r="155" spans="1:35">
      <c r="A155" s="7" t="s">
        <v>164</v>
      </c>
      <c r="B155" s="8" t="s">
        <v>339</v>
      </c>
      <c r="C155" s="27" t="s">
        <v>185</v>
      </c>
      <c r="D155" s="74">
        <v>16152</v>
      </c>
      <c r="E155" s="74">
        <v>8844</v>
      </c>
      <c r="F155" s="74">
        <v>6312</v>
      </c>
      <c r="G155" s="74">
        <v>4398</v>
      </c>
      <c r="H155" s="74">
        <v>3326</v>
      </c>
      <c r="I155" s="201">
        <v>39032</v>
      </c>
      <c r="J155" s="178">
        <v>0</v>
      </c>
      <c r="K155" s="73">
        <v>0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91"/>
      <c r="V155" s="42"/>
      <c r="W155" s="42"/>
      <c r="X155" s="42"/>
      <c r="Y155" s="42"/>
      <c r="Z155" s="98"/>
      <c r="AA155" s="42"/>
      <c r="AB155" s="42"/>
      <c r="AC155" s="42"/>
      <c r="AD155" s="42"/>
      <c r="AE155" s="94"/>
      <c r="AF155" s="42"/>
      <c r="AG155" s="42"/>
      <c r="AH155" s="42"/>
      <c r="AI155" s="75">
        <f t="shared" si="3"/>
        <v>216123</v>
      </c>
    </row>
    <row r="156" spans="1:35">
      <c r="A156" s="7" t="s">
        <v>165</v>
      </c>
      <c r="B156" s="8" t="s">
        <v>340</v>
      </c>
      <c r="C156" s="33" t="s">
        <v>190</v>
      </c>
      <c r="D156" s="74">
        <v>5365</v>
      </c>
      <c r="E156" s="74">
        <v>2937</v>
      </c>
      <c r="F156" s="74">
        <v>2096</v>
      </c>
      <c r="G156" s="74">
        <v>1461</v>
      </c>
      <c r="H156" s="74">
        <v>1104</v>
      </c>
      <c r="I156" s="201">
        <v>12963</v>
      </c>
      <c r="J156" s="178">
        <v>0</v>
      </c>
      <c r="K156" s="73">
        <v>0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91"/>
      <c r="V156" s="42"/>
      <c r="W156" s="42"/>
      <c r="X156" s="42"/>
      <c r="Y156" s="42"/>
      <c r="Z156" s="98"/>
      <c r="AA156" s="42"/>
      <c r="AB156" s="42"/>
      <c r="AC156" s="42"/>
      <c r="AD156" s="42"/>
      <c r="AE156" s="94"/>
      <c r="AF156" s="42"/>
      <c r="AG156" s="42"/>
      <c r="AH156" s="42"/>
      <c r="AI156" s="75">
        <f t="shared" si="3"/>
        <v>39032</v>
      </c>
    </row>
    <row r="157" spans="1:35">
      <c r="A157" s="7" t="s">
        <v>166</v>
      </c>
      <c r="B157" s="8" t="s">
        <v>341</v>
      </c>
      <c r="C157" s="34" t="s">
        <v>216</v>
      </c>
      <c r="D157" s="74">
        <v>45093</v>
      </c>
      <c r="E157" s="74">
        <v>24691</v>
      </c>
      <c r="F157" s="74">
        <v>17623</v>
      </c>
      <c r="G157" s="74">
        <v>12280</v>
      </c>
      <c r="H157" s="74">
        <v>9285</v>
      </c>
      <c r="I157" s="201">
        <v>108972</v>
      </c>
      <c r="J157" s="178">
        <v>0</v>
      </c>
      <c r="K157" s="73">
        <v>0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91"/>
      <c r="V157" s="42"/>
      <c r="W157" s="42"/>
      <c r="X157" s="42"/>
      <c r="Y157" s="42"/>
      <c r="Z157" s="98"/>
      <c r="AA157" s="42"/>
      <c r="AB157" s="42"/>
      <c r="AC157" s="42"/>
      <c r="AD157" s="42"/>
      <c r="AE157" s="94"/>
      <c r="AF157" s="42"/>
      <c r="AG157" s="42"/>
      <c r="AH157" s="42"/>
      <c r="AI157" s="75">
        <f t="shared" si="3"/>
        <v>12963</v>
      </c>
    </row>
    <row r="158" spans="1:35">
      <c r="A158" s="7" t="s">
        <v>167</v>
      </c>
      <c r="B158" s="8" t="s">
        <v>342</v>
      </c>
      <c r="C158" s="33" t="s">
        <v>190</v>
      </c>
      <c r="D158" s="74">
        <v>7899</v>
      </c>
      <c r="E158" s="74">
        <v>4325</v>
      </c>
      <c r="F158" s="74">
        <v>3087</v>
      </c>
      <c r="G158" s="74">
        <v>2151</v>
      </c>
      <c r="H158" s="74">
        <v>1626</v>
      </c>
      <c r="I158" s="201">
        <v>19088</v>
      </c>
      <c r="J158" s="178">
        <v>0</v>
      </c>
      <c r="K158" s="73">
        <v>0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91"/>
      <c r="V158" s="42"/>
      <c r="W158" s="42"/>
      <c r="X158" s="42"/>
      <c r="Y158" s="42"/>
      <c r="Z158" s="98"/>
      <c r="AA158" s="42"/>
      <c r="AB158" s="42"/>
      <c r="AC158" s="42"/>
      <c r="AD158" s="42"/>
      <c r="AE158" s="94"/>
      <c r="AF158" s="42"/>
      <c r="AG158" s="42"/>
      <c r="AH158" s="42"/>
      <c r="AI158" s="75">
        <f t="shared" si="3"/>
        <v>108972</v>
      </c>
    </row>
    <row r="159" spans="1:35">
      <c r="A159" s="7" t="s">
        <v>168</v>
      </c>
      <c r="B159" s="8" t="s">
        <v>343</v>
      </c>
      <c r="C159" s="29" t="s">
        <v>201</v>
      </c>
      <c r="D159" s="74">
        <v>10540</v>
      </c>
      <c r="E159" s="74">
        <v>5771</v>
      </c>
      <c r="F159" s="74">
        <v>4119</v>
      </c>
      <c r="G159" s="74">
        <v>2870</v>
      </c>
      <c r="H159" s="74">
        <v>2170</v>
      </c>
      <c r="I159" s="201">
        <v>25470</v>
      </c>
      <c r="J159" s="178">
        <v>0</v>
      </c>
      <c r="K159" s="73">
        <v>0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91"/>
      <c r="V159" s="42"/>
      <c r="W159" s="42"/>
      <c r="X159" s="42"/>
      <c r="Y159" s="42"/>
      <c r="Z159" s="98"/>
      <c r="AA159" s="42"/>
      <c r="AB159" s="42"/>
      <c r="AC159" s="42"/>
      <c r="AD159" s="42"/>
      <c r="AE159" s="94"/>
      <c r="AF159" s="42"/>
      <c r="AG159" s="42"/>
      <c r="AH159" s="42"/>
      <c r="AI159" s="75">
        <f t="shared" si="3"/>
        <v>19088</v>
      </c>
    </row>
    <row r="160" spans="1:35">
      <c r="A160" s="7" t="s">
        <v>169</v>
      </c>
      <c r="B160" s="8" t="s">
        <v>344</v>
      </c>
      <c r="C160" s="28" t="s">
        <v>187</v>
      </c>
      <c r="D160" s="74">
        <v>83263</v>
      </c>
      <c r="E160" s="74">
        <v>45592</v>
      </c>
      <c r="F160" s="74">
        <v>32541</v>
      </c>
      <c r="G160" s="74">
        <v>22674</v>
      </c>
      <c r="H160" s="74">
        <v>17145</v>
      </c>
      <c r="I160" s="201">
        <v>201215</v>
      </c>
      <c r="J160" s="178">
        <v>0</v>
      </c>
      <c r="K160" s="73">
        <v>0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91"/>
      <c r="V160" s="42"/>
      <c r="W160" s="42"/>
      <c r="X160" s="42"/>
      <c r="Y160" s="42"/>
      <c r="Z160" s="98"/>
      <c r="AA160" s="42"/>
      <c r="AB160" s="42"/>
      <c r="AC160" s="42"/>
      <c r="AD160" s="42"/>
      <c r="AE160" s="94"/>
      <c r="AF160" s="42"/>
      <c r="AG160" s="42"/>
      <c r="AH160" s="42"/>
      <c r="AI160" s="75">
        <f t="shared" si="3"/>
        <v>25470</v>
      </c>
    </row>
    <row r="161" spans="1:36">
      <c r="A161" s="7" t="s">
        <v>170</v>
      </c>
      <c r="B161" s="8" t="s">
        <v>345</v>
      </c>
      <c r="C161" s="32" t="s">
        <v>183</v>
      </c>
      <c r="D161" s="74">
        <v>3975</v>
      </c>
      <c r="E161" s="74">
        <v>2176</v>
      </c>
      <c r="F161" s="74">
        <v>1553</v>
      </c>
      <c r="G161" s="74">
        <v>1082</v>
      </c>
      <c r="H161" s="74">
        <v>818</v>
      </c>
      <c r="I161" s="201">
        <v>9604</v>
      </c>
      <c r="J161" s="178">
        <v>0</v>
      </c>
      <c r="K161" s="73">
        <v>0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91"/>
      <c r="V161" s="42"/>
      <c r="W161" s="42"/>
      <c r="X161" s="42"/>
      <c r="Y161" s="42"/>
      <c r="Z161" s="98"/>
      <c r="AA161" s="42"/>
      <c r="AB161" s="42"/>
      <c r="AC161" s="42"/>
      <c r="AD161" s="42"/>
      <c r="AE161" s="94"/>
      <c r="AF161" s="42"/>
      <c r="AG161" s="42"/>
      <c r="AH161" s="42"/>
      <c r="AI161" s="75">
        <f t="shared" si="3"/>
        <v>201215</v>
      </c>
    </row>
    <row r="162" spans="1:36">
      <c r="A162" s="7" t="s">
        <v>171</v>
      </c>
      <c r="B162" s="8" t="s">
        <v>346</v>
      </c>
      <c r="C162" s="34" t="s">
        <v>216</v>
      </c>
      <c r="D162" s="74">
        <v>19709</v>
      </c>
      <c r="E162" s="74">
        <v>10792</v>
      </c>
      <c r="F162" s="74">
        <v>7702</v>
      </c>
      <c r="G162" s="74">
        <v>5367</v>
      </c>
      <c r="H162" s="74">
        <v>4058</v>
      </c>
      <c r="I162" s="201">
        <v>47628</v>
      </c>
      <c r="J162" s="178">
        <v>0</v>
      </c>
      <c r="K162" s="73">
        <v>0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91"/>
      <c r="V162" s="42"/>
      <c r="W162" s="42"/>
      <c r="X162" s="42"/>
      <c r="Y162" s="42"/>
      <c r="Z162" s="98"/>
      <c r="AA162" s="42"/>
      <c r="AB162" s="42"/>
      <c r="AC162" s="42"/>
      <c r="AD162" s="42"/>
      <c r="AE162" s="94"/>
      <c r="AF162" s="42"/>
      <c r="AG162" s="42"/>
      <c r="AH162" s="42"/>
      <c r="AI162" s="75">
        <f>SUM(I161:Q161)+U162+Z162+SUM(AE162:AH162)</f>
        <v>9604</v>
      </c>
    </row>
    <row r="163" spans="1:36">
      <c r="A163" s="20" t="s">
        <v>172</v>
      </c>
      <c r="B163" s="17" t="s">
        <v>347</v>
      </c>
      <c r="C163" s="26" t="s">
        <v>181</v>
      </c>
      <c r="D163" s="74">
        <v>10927</v>
      </c>
      <c r="E163" s="74">
        <v>5983</v>
      </c>
      <c r="F163" s="74">
        <v>4270</v>
      </c>
      <c r="G163" s="74">
        <v>2975</v>
      </c>
      <c r="H163" s="74">
        <v>2250</v>
      </c>
      <c r="I163" s="201">
        <v>26405</v>
      </c>
      <c r="J163" s="178">
        <v>0</v>
      </c>
      <c r="K163" s="73">
        <v>0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91"/>
      <c r="V163" s="42"/>
      <c r="W163" s="42"/>
      <c r="X163" s="42"/>
      <c r="Y163" s="42"/>
      <c r="Z163" s="98"/>
      <c r="AA163" s="42"/>
      <c r="AB163" s="42"/>
      <c r="AC163" s="42"/>
      <c r="AD163" s="42"/>
      <c r="AE163" s="94"/>
      <c r="AF163" s="42"/>
      <c r="AG163" s="42"/>
      <c r="AH163" s="42"/>
      <c r="AI163" s="75">
        <f>SUM(I162:Q162)+U163+Z163+SUM(AE163:AH163)</f>
        <v>47628</v>
      </c>
    </row>
    <row r="164" spans="1:36">
      <c r="A164" s="7" t="s">
        <v>173</v>
      </c>
      <c r="B164" s="8" t="s">
        <v>348</v>
      </c>
      <c r="C164" s="33" t="s">
        <v>190</v>
      </c>
      <c r="D164" s="74">
        <v>3597</v>
      </c>
      <c r="E164" s="74">
        <v>1969</v>
      </c>
      <c r="F164" s="74">
        <v>1406</v>
      </c>
      <c r="G164" s="74">
        <v>979</v>
      </c>
      <c r="H164" s="74">
        <v>740</v>
      </c>
      <c r="I164" s="201">
        <v>8691</v>
      </c>
      <c r="J164" s="178">
        <v>0</v>
      </c>
      <c r="K164" s="73">
        <v>0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91"/>
      <c r="V164" s="42"/>
      <c r="W164" s="42"/>
      <c r="X164" s="42"/>
      <c r="Y164" s="42"/>
      <c r="Z164" s="98"/>
      <c r="AA164" s="42"/>
      <c r="AB164" s="42"/>
      <c r="AC164" s="42"/>
      <c r="AD164" s="42"/>
      <c r="AE164" s="94"/>
      <c r="AF164" s="42"/>
      <c r="AG164" s="42"/>
      <c r="AH164" s="42"/>
      <c r="AI164" s="75">
        <f>SUM(I163:Q163)+U164+Z164+SUM(AE164:AH164)</f>
        <v>26405</v>
      </c>
    </row>
    <row r="165" spans="1:36">
      <c r="A165" s="7" t="s">
        <v>174</v>
      </c>
      <c r="B165" s="8" t="s">
        <v>349</v>
      </c>
      <c r="C165" s="34" t="s">
        <v>216</v>
      </c>
      <c r="D165" s="74">
        <v>10512</v>
      </c>
      <c r="E165" s="74">
        <v>5756</v>
      </c>
      <c r="F165" s="74">
        <v>4108</v>
      </c>
      <c r="G165" s="74">
        <v>2862</v>
      </c>
      <c r="H165" s="74">
        <v>2164</v>
      </c>
      <c r="I165" s="201">
        <v>25402</v>
      </c>
      <c r="J165" s="178">
        <v>0</v>
      </c>
      <c r="K165" s="73">
        <v>0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91"/>
      <c r="V165" s="42"/>
      <c r="W165" s="42"/>
      <c r="X165" s="42"/>
      <c r="Y165" s="42"/>
      <c r="Z165" s="98"/>
      <c r="AA165" s="42"/>
      <c r="AB165" s="42"/>
      <c r="AC165" s="42"/>
      <c r="AD165" s="42"/>
      <c r="AE165" s="94"/>
      <c r="AF165" s="42"/>
      <c r="AG165" s="42"/>
      <c r="AH165" s="42"/>
      <c r="AI165" s="75">
        <f>SUM(I164:Q164)+U165+Z165+SUM(AE165:AH165)</f>
        <v>8691</v>
      </c>
    </row>
    <row r="166" spans="1:36" ht="15.75">
      <c r="A166" s="7" t="s">
        <v>175</v>
      </c>
      <c r="B166" s="8" t="s">
        <v>350</v>
      </c>
      <c r="C166" s="29" t="s">
        <v>201</v>
      </c>
      <c r="D166" s="74">
        <v>9621</v>
      </c>
      <c r="E166" s="74">
        <v>5268</v>
      </c>
      <c r="F166" s="74">
        <v>3760</v>
      </c>
      <c r="G166" s="74">
        <v>2620</v>
      </c>
      <c r="H166" s="74">
        <v>1981</v>
      </c>
      <c r="I166" s="201">
        <v>23250</v>
      </c>
      <c r="J166" s="178">
        <v>0</v>
      </c>
      <c r="K166" s="73">
        <v>0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91"/>
      <c r="V166" s="42"/>
      <c r="W166" s="42"/>
      <c r="X166" s="42"/>
      <c r="Y166" s="42"/>
      <c r="Z166" s="98"/>
      <c r="AA166" s="42"/>
      <c r="AB166" s="42"/>
      <c r="AC166" s="42"/>
      <c r="AD166" s="42"/>
      <c r="AE166" s="94"/>
      <c r="AF166" s="42"/>
      <c r="AG166" s="42"/>
      <c r="AH166" s="42"/>
      <c r="AI166" s="75">
        <f>SUM(I165:Q165)+U166+Z166+SUM(AE166:AH166)</f>
        <v>25402</v>
      </c>
      <c r="AJ166" s="23"/>
    </row>
    <row r="167" spans="1:36" s="14" customFormat="1">
      <c r="C167" s="30"/>
      <c r="D167" s="68"/>
      <c r="E167" s="179"/>
      <c r="F167" s="179"/>
      <c r="G167" s="179"/>
      <c r="H167" s="179"/>
      <c r="I167" s="179"/>
      <c r="J167" s="179"/>
      <c r="K167" s="10"/>
      <c r="L167" s="18"/>
      <c r="M167" s="18"/>
      <c r="N167" s="18"/>
      <c r="O167" s="18"/>
      <c r="P167" s="18"/>
      <c r="Q167" s="43"/>
      <c r="R167" s="18"/>
      <c r="S167" s="18"/>
      <c r="T167" s="18"/>
      <c r="U167" s="92"/>
      <c r="V167" s="82"/>
      <c r="W167" s="82"/>
      <c r="X167" s="82"/>
      <c r="Y167" s="82"/>
      <c r="Z167" s="99"/>
      <c r="AA167" s="82"/>
      <c r="AB167" s="77"/>
      <c r="AC167" s="77"/>
      <c r="AD167" s="82"/>
      <c r="AE167" s="95"/>
      <c r="AF167" s="77"/>
      <c r="AG167" s="18"/>
      <c r="AH167" s="18"/>
      <c r="AI167" s="68"/>
    </row>
    <row r="168" spans="1:36">
      <c r="A168" s="6"/>
      <c r="B168" s="4" t="s">
        <v>351</v>
      </c>
      <c r="D168" s="78">
        <v>5706027</v>
      </c>
      <c r="E168" s="63">
        <v>3124387</v>
      </c>
      <c r="F168" s="40">
        <v>2229990</v>
      </c>
      <c r="G168" s="40">
        <v>1553840</v>
      </c>
      <c r="H168" s="40">
        <v>1174942</v>
      </c>
      <c r="I168" s="40">
        <v>13789186</v>
      </c>
      <c r="J168" s="40">
        <v>421693</v>
      </c>
      <c r="K168" s="25">
        <v>299534.13</v>
      </c>
      <c r="L168" s="25">
        <f t="shared" ref="L168:P168" si="4">SUM(L2:L167)</f>
        <v>0</v>
      </c>
      <c r="M168" s="25">
        <f t="shared" si="4"/>
        <v>0</v>
      </c>
      <c r="N168" s="25">
        <f t="shared" si="4"/>
        <v>0</v>
      </c>
      <c r="O168" s="25">
        <f t="shared" si="4"/>
        <v>0</v>
      </c>
      <c r="P168" s="25">
        <f t="shared" si="4"/>
        <v>0</v>
      </c>
      <c r="Q168" s="25">
        <f t="shared" ref="Q168:AF168" si="5">SUM(Q2:Q166)</f>
        <v>0</v>
      </c>
      <c r="R168" s="25">
        <f t="shared" si="5"/>
        <v>0</v>
      </c>
      <c r="S168" s="25">
        <f t="shared" si="5"/>
        <v>0</v>
      </c>
      <c r="T168" s="25">
        <f t="shared" si="5"/>
        <v>0</v>
      </c>
      <c r="U168" s="88">
        <f t="shared" si="5"/>
        <v>0</v>
      </c>
      <c r="V168" s="25">
        <f t="shared" si="5"/>
        <v>0</v>
      </c>
      <c r="W168" s="25">
        <f t="shared" si="5"/>
        <v>0</v>
      </c>
      <c r="X168" s="25">
        <f t="shared" si="5"/>
        <v>0</v>
      </c>
      <c r="Y168" s="25">
        <f t="shared" si="5"/>
        <v>0</v>
      </c>
      <c r="Z168" s="98">
        <f t="shared" si="5"/>
        <v>0</v>
      </c>
      <c r="AA168" s="25">
        <f t="shared" si="5"/>
        <v>0</v>
      </c>
      <c r="AB168" s="25">
        <f t="shared" si="5"/>
        <v>0</v>
      </c>
      <c r="AC168" s="25">
        <f t="shared" si="5"/>
        <v>0</v>
      </c>
      <c r="AD168" s="25">
        <f t="shared" si="5"/>
        <v>0</v>
      </c>
      <c r="AE168" s="94">
        <f t="shared" si="5"/>
        <v>0</v>
      </c>
      <c r="AF168" s="25">
        <f t="shared" si="5"/>
        <v>0</v>
      </c>
      <c r="AG168" s="25">
        <f>SUM(AG2:AG167)</f>
        <v>0</v>
      </c>
      <c r="AH168" s="25">
        <f>SUM(AH2:AH167)</f>
        <v>0</v>
      </c>
      <c r="AI168" s="65">
        <f>SUM(AI2:AI167)</f>
        <v>14527218.130000001</v>
      </c>
    </row>
    <row r="169" spans="1:36">
      <c r="E169" s="10"/>
      <c r="F169" s="10"/>
      <c r="G169" s="10"/>
      <c r="H169" s="10"/>
      <c r="I169" s="10"/>
      <c r="J169" s="10"/>
      <c r="K169" s="36"/>
    </row>
  </sheetData>
  <autoFilter ref="A1:AM166" xr:uid="{00000000-0009-0000-0000-000012000000}"/>
  <printOptions gridLines="1"/>
  <pageMargins left="0.25" right="0.25" top="0.75" bottom="0.75" header="0.3" footer="0.3"/>
  <pageSetup scale="50" fitToHeight="0" orientation="landscape" r:id="rId1"/>
  <headerFooter>
    <oddHeader>&amp;A</oddHeader>
    <oddFooter>&amp;F&amp;RPage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CFEA54B71264E969898416D25ADE1" ma:contentTypeVersion="7" ma:contentTypeDescription="Create a new document." ma:contentTypeScope="" ma:versionID="4adbb79e8ba24df14c6c3c64f634e711">
  <xsd:schema xmlns:xsd="http://www.w3.org/2001/XMLSchema" xmlns:xs="http://www.w3.org/2001/XMLSchema" xmlns:p="http://schemas.microsoft.com/office/2006/metadata/properties" xmlns:ns2="a38c7a05-878e-4ab4-a2b2-3d6afd32f351" targetNamespace="http://schemas.microsoft.com/office/2006/metadata/properties" ma:root="true" ma:fieldsID="7d0750cbcc6a22dd39efe1df14e0b5d1" ns2:_="">
    <xsd:import namespace="a38c7a05-878e-4ab4-a2b2-3d6afd32f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c7a05-878e-4ab4-a2b2-3d6afd32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5172CE-E32E-4916-AA74-DEA5DAECB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8000F-3815-4D1E-BF92-91FE2518B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c7a05-878e-4ab4-a2b2-3d6afd32f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1F226-4A02-4202-A5AB-EF0AE015FEA5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38c7a05-878e-4ab4-a2b2-3d6afd32f35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26</vt:i4>
      </vt:variant>
    </vt:vector>
  </HeadingPairs>
  <TitlesOfParts>
    <vt:vector size="55" baseType="lpstr">
      <vt:lpstr>VID</vt:lpstr>
      <vt:lpstr>ALLOCATION</vt:lpstr>
      <vt:lpstr>ORIGINAL</vt:lpstr>
      <vt:lpstr>ADJ</vt:lpstr>
      <vt:lpstr>BUDGET</vt:lpstr>
      <vt:lpstr>PAYMENT SCHEDULE</vt:lpstr>
      <vt:lpstr>2SEPT</vt:lpstr>
      <vt:lpstr>JJAEP-FY25</vt:lpstr>
      <vt:lpstr>3OCT</vt:lpstr>
      <vt:lpstr>4NOV</vt:lpstr>
      <vt:lpstr>5DEC</vt:lpstr>
      <vt:lpstr>6JAN</vt:lpstr>
      <vt:lpstr>JJAEP-Fall</vt:lpstr>
      <vt:lpstr>7FEB</vt:lpstr>
      <vt:lpstr>8MAR</vt:lpstr>
      <vt:lpstr>9APR</vt:lpstr>
      <vt:lpstr>10MAY</vt:lpstr>
      <vt:lpstr>11JUN</vt:lpstr>
      <vt:lpstr>12JUL</vt:lpstr>
      <vt:lpstr>TOTAL PMTS</vt:lpstr>
      <vt:lpstr>PMT RECON</vt:lpstr>
      <vt:lpstr>END BUDGET</vt:lpstr>
      <vt:lpstr>EXPENDITURES</vt:lpstr>
      <vt:lpstr>ROLLOVER</vt:lpstr>
      <vt:lpstr>REFUND DUE</vt:lpstr>
      <vt:lpstr>REFUND REC'D</vt:lpstr>
      <vt:lpstr>BALANCE</vt:lpstr>
      <vt:lpstr>JJAEP</vt:lpstr>
      <vt:lpstr>MISC</vt:lpstr>
      <vt:lpstr>'10MAY'!Print_Area</vt:lpstr>
      <vt:lpstr>'11JUN'!Print_Area</vt:lpstr>
      <vt:lpstr>'12JUL'!Print_Area</vt:lpstr>
      <vt:lpstr>'2SEPT'!Print_Area</vt:lpstr>
      <vt:lpstr>'3OCT'!Print_Area</vt:lpstr>
      <vt:lpstr>'4NOV'!Print_Area</vt:lpstr>
      <vt:lpstr>'5DEC'!Print_Area</vt:lpstr>
      <vt:lpstr>'6JAN'!Print_Area</vt:lpstr>
      <vt:lpstr>'7FEB'!Print_Area</vt:lpstr>
      <vt:lpstr>'8MAR'!Print_Area</vt:lpstr>
      <vt:lpstr>'9APR'!Print_Area</vt:lpstr>
      <vt:lpstr>MISC!Print_Area</vt:lpstr>
      <vt:lpstr>'PAYMENT SCHEDULE'!Print_Area</vt:lpstr>
      <vt:lpstr>'10MAY'!Print_Titles</vt:lpstr>
      <vt:lpstr>'11JUN'!Print_Titles</vt:lpstr>
      <vt:lpstr>'12JUL'!Print_Titles</vt:lpstr>
      <vt:lpstr>'2SEPT'!Print_Titles</vt:lpstr>
      <vt:lpstr>'3OCT'!Print_Titles</vt:lpstr>
      <vt:lpstr>'4NOV'!Print_Titles</vt:lpstr>
      <vt:lpstr>'5DEC'!Print_Titles</vt:lpstr>
      <vt:lpstr>'6JAN'!Print_Titles</vt:lpstr>
      <vt:lpstr>'7FEB'!Print_Titles</vt:lpstr>
      <vt:lpstr>'8MAR'!Print_Titles</vt:lpstr>
      <vt:lpstr>'9APR'!Print_Titles</vt:lpstr>
      <vt:lpstr>MISC!Print_Titles</vt:lpstr>
      <vt:lpstr>'PAYMENT SCHEDULE'!Print_Titles</vt:lpstr>
    </vt:vector>
  </TitlesOfParts>
  <Manager/>
  <Company>Texas Juvenile Probation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Gonzalez</dc:creator>
  <cp:keywords/>
  <dc:description/>
  <cp:lastModifiedBy>Anne E Fine</cp:lastModifiedBy>
  <cp:revision/>
  <dcterms:created xsi:type="dcterms:W3CDTF">2015-07-17T16:24:27Z</dcterms:created>
  <dcterms:modified xsi:type="dcterms:W3CDTF">2026-02-24T00:07:56Z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0x0101008EBCFEA54B71264E969898416D25ADE1</vt:lpwstr>
  </property>
</Properties>
</file>