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ants Department\002 - CONTRACT MANAGEMENT\# Contract 2026\References\"/>
    </mc:Choice>
  </mc:AlternateContent>
  <xr:revisionPtr revIDLastSave="0" documentId="8_{159FEFA5-CB3F-45CB-BC90-681E359877DB}" xr6:coauthVersionLast="47" xr6:coauthVersionMax="47" xr10:uidLastSave="{00000000-0000-0000-0000-000000000000}"/>
  <bookViews>
    <workbookView xWindow="-28920" yWindow="-120" windowWidth="29040" windowHeight="15720" firstSheet="1" activeTab="1" xr2:uid="{C4F3194A-AD33-49F3-B8A3-1F00BA106071}"/>
  </bookViews>
  <sheets>
    <sheet name="FY26 ALLOCATIONS" sheetId="1" state="hidden" r:id="rId1"/>
    <sheet name="BUDGET SUMMARY" sheetId="2" r:id="rId2"/>
    <sheet name="BUDGET SUMMARY MATRIX" sheetId="3" r:id="rId3"/>
    <sheet name="A - STATE AID" sheetId="4" r:id="rId4"/>
    <sheet name="SADJ - SALARY ADJUSTMENT" sheetId="16" r:id="rId5"/>
    <sheet name="LOCAL" sheetId="5" r:id="rId6"/>
    <sheet name="D - HARRIS" sheetId="6" r:id="rId7"/>
    <sheet name="VP - VOCATIONAL (PILOT)" sheetId="8" r:id="rId8"/>
    <sheet name="MT - MULTI-SYSTEMIC" sheetId="7" r:id="rId9"/>
    <sheet name="B - BORDER" sheetId="11" r:id="rId10"/>
    <sheet name="M - SNDP" sheetId="12" r:id="rId11"/>
    <sheet name="S - PREV&amp;INTER." sheetId="14" r:id="rId12"/>
    <sheet name="DSARES - DSA RESIDENTIAL" sheetId="13" r:id="rId13"/>
    <sheet name="DSADET - DSA DETENTION" sheetId="10" r:id="rId14"/>
    <sheet name="DSACP - DSA COMM PRGMS" sheetId="9" r:id="rId15"/>
    <sheet name="DSASUP - DSA SUPPLEMENT" sheetId="23" r:id="rId16"/>
    <sheet name="S&amp;E - Supp &amp; Emergent" sheetId="17" r:id="rId17"/>
    <sheet name="PA - PREA" sheetId="15" r:id="rId18"/>
    <sheet name="Q1 EXPEND. MATRIX" sheetId="18" r:id="rId19"/>
    <sheet name="Q2 EXPEND. MATRIX" sheetId="19" r:id="rId20"/>
    <sheet name="Q3 EXPEND. MATRIX" sheetId="20" r:id="rId21"/>
    <sheet name="Q4 EXPEND. MATRIX" sheetId="21" r:id="rId22"/>
    <sheet name="YTD EXPEND. SUMMARY MATRIX" sheetId="22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1" l="1"/>
  <c r="O23" i="21"/>
  <c r="O26" i="21" s="1"/>
  <c r="O24" i="21"/>
  <c r="O25" i="21"/>
  <c r="O21" i="21"/>
  <c r="O13" i="21"/>
  <c r="O12" i="21"/>
  <c r="O11" i="21"/>
  <c r="O10" i="21"/>
  <c r="O9" i="21"/>
  <c r="O9" i="22" s="1"/>
  <c r="O8" i="21"/>
  <c r="O7" i="21"/>
  <c r="O7" i="22" s="1"/>
  <c r="O6" i="21"/>
  <c r="O5" i="21"/>
  <c r="O4" i="21"/>
  <c r="O3" i="21"/>
  <c r="O3" i="22" s="1"/>
  <c r="D22" i="21"/>
  <c r="D23" i="21"/>
  <c r="D24" i="21"/>
  <c r="D25" i="21"/>
  <c r="D21" i="21"/>
  <c r="D13" i="21"/>
  <c r="D8" i="21"/>
  <c r="D6" i="21"/>
  <c r="O22" i="20"/>
  <c r="O23" i="20"/>
  <c r="O24" i="20"/>
  <c r="O25" i="20"/>
  <c r="O21" i="20"/>
  <c r="O26" i="20" s="1"/>
  <c r="O13" i="20"/>
  <c r="O12" i="20"/>
  <c r="O11" i="20"/>
  <c r="O10" i="20"/>
  <c r="O9" i="20"/>
  <c r="O8" i="20"/>
  <c r="O7" i="20"/>
  <c r="O6" i="20"/>
  <c r="O5" i="20"/>
  <c r="O4" i="20"/>
  <c r="O3" i="20"/>
  <c r="D22" i="20"/>
  <c r="D23" i="20"/>
  <c r="D24" i="20"/>
  <c r="D25" i="20"/>
  <c r="D21" i="20"/>
  <c r="D13" i="20"/>
  <c r="D8" i="20"/>
  <c r="D6" i="20"/>
  <c r="O22" i="19"/>
  <c r="O23" i="19"/>
  <c r="O24" i="19"/>
  <c r="O25" i="19"/>
  <c r="O21" i="19"/>
  <c r="O13" i="19"/>
  <c r="O12" i="19"/>
  <c r="O11" i="19"/>
  <c r="O10" i="19"/>
  <c r="O9" i="19"/>
  <c r="O8" i="19"/>
  <c r="O7" i="19"/>
  <c r="O6" i="19"/>
  <c r="O6" i="22" s="1"/>
  <c r="O5" i="19"/>
  <c r="O4" i="19"/>
  <c r="O3" i="19"/>
  <c r="D22" i="19"/>
  <c r="D23" i="19"/>
  <c r="D24" i="19"/>
  <c r="D25" i="19"/>
  <c r="D21" i="19"/>
  <c r="D13" i="19"/>
  <c r="D8" i="19"/>
  <c r="D6" i="19"/>
  <c r="O13" i="22"/>
  <c r="D13" i="22"/>
  <c r="D22" i="18"/>
  <c r="D23" i="18"/>
  <c r="D24" i="18"/>
  <c r="D25" i="18"/>
  <c r="D21" i="18"/>
  <c r="D13" i="18"/>
  <c r="D8" i="18"/>
  <c r="D6" i="18"/>
  <c r="E22" i="3"/>
  <c r="E23" i="3"/>
  <c r="E24" i="3"/>
  <c r="E25" i="3"/>
  <c r="E21" i="3"/>
  <c r="D24" i="2"/>
  <c r="B5" i="23"/>
  <c r="O26" i="3"/>
  <c r="O22" i="3"/>
  <c r="O23" i="3"/>
  <c r="O24" i="3"/>
  <c r="O25" i="3"/>
  <c r="O21" i="3"/>
  <c r="O13" i="3"/>
  <c r="O12" i="3"/>
  <c r="O11" i="3"/>
  <c r="O10" i="3"/>
  <c r="O9" i="3"/>
  <c r="O8" i="3"/>
  <c r="O7" i="3"/>
  <c r="O6" i="3"/>
  <c r="O14" i="3" s="1"/>
  <c r="O5" i="3"/>
  <c r="O4" i="3"/>
  <c r="O3" i="3"/>
  <c r="D22" i="3"/>
  <c r="D23" i="3"/>
  <c r="D24" i="3"/>
  <c r="D25" i="3"/>
  <c r="D21" i="3"/>
  <c r="D13" i="3"/>
  <c r="D7" i="3"/>
  <c r="D6" i="3"/>
  <c r="Z5" i="16"/>
  <c r="T5" i="16"/>
  <c r="N5" i="16"/>
  <c r="H5" i="16"/>
  <c r="D5" i="16"/>
  <c r="L62" i="16"/>
  <c r="R62" i="16" s="1"/>
  <c r="X62" i="16" s="1"/>
  <c r="G62" i="16"/>
  <c r="G61" i="16"/>
  <c r="L61" i="16" s="1"/>
  <c r="R61" i="16" s="1"/>
  <c r="X61" i="16" s="1"/>
  <c r="G60" i="16"/>
  <c r="L60" i="16" s="1"/>
  <c r="R60" i="16" s="1"/>
  <c r="X60" i="16" s="1"/>
  <c r="G59" i="16"/>
  <c r="L59" i="16" s="1"/>
  <c r="R59" i="16" s="1"/>
  <c r="X59" i="16" s="1"/>
  <c r="G58" i="16"/>
  <c r="L58" i="16" s="1"/>
  <c r="R58" i="16" s="1"/>
  <c r="X58" i="16" s="1"/>
  <c r="AA56" i="16"/>
  <c r="U56" i="16"/>
  <c r="O56" i="16"/>
  <c r="I56" i="16"/>
  <c r="G56" i="16"/>
  <c r="L56" i="16" s="1"/>
  <c r="R56" i="16" s="1"/>
  <c r="X56" i="16" s="1"/>
  <c r="D56" i="16"/>
  <c r="G30" i="16"/>
  <c r="L30" i="16" s="1"/>
  <c r="R30" i="16" s="1"/>
  <c r="X30" i="16" s="1"/>
  <c r="G29" i="16"/>
  <c r="L29" i="16" s="1"/>
  <c r="R29" i="16" s="1"/>
  <c r="X29" i="16" s="1"/>
  <c r="G28" i="16"/>
  <c r="L28" i="16" s="1"/>
  <c r="R28" i="16" s="1"/>
  <c r="X28" i="16" s="1"/>
  <c r="G27" i="16"/>
  <c r="L27" i="16" s="1"/>
  <c r="R27" i="16" s="1"/>
  <c r="X27" i="16" s="1"/>
  <c r="G26" i="16"/>
  <c r="L26" i="16" s="1"/>
  <c r="R26" i="16" s="1"/>
  <c r="X26" i="16" s="1"/>
  <c r="AA24" i="16"/>
  <c r="U24" i="16"/>
  <c r="O24" i="16"/>
  <c r="I24" i="16"/>
  <c r="D24" i="16"/>
  <c r="G24" i="16" s="1"/>
  <c r="L24" i="16" s="1"/>
  <c r="R24" i="16" s="1"/>
  <c r="X24" i="16" s="1"/>
  <c r="G22" i="16"/>
  <c r="L22" i="16" s="1"/>
  <c r="R22" i="16" s="1"/>
  <c r="X22" i="16" s="1"/>
  <c r="G21" i="16"/>
  <c r="L21" i="16" s="1"/>
  <c r="R21" i="16" s="1"/>
  <c r="X21" i="16" s="1"/>
  <c r="G20" i="16"/>
  <c r="L20" i="16" s="1"/>
  <c r="R20" i="16" s="1"/>
  <c r="X20" i="16" s="1"/>
  <c r="G19" i="16"/>
  <c r="L19" i="16" s="1"/>
  <c r="R19" i="16" s="1"/>
  <c r="X19" i="16" s="1"/>
  <c r="G18" i="16"/>
  <c r="L18" i="16" s="1"/>
  <c r="R18" i="16" s="1"/>
  <c r="X18" i="16" s="1"/>
  <c r="AA16" i="16"/>
  <c r="U16" i="16"/>
  <c r="O16" i="16"/>
  <c r="I16" i="16"/>
  <c r="D16" i="16"/>
  <c r="G16" i="16" s="1"/>
  <c r="L16" i="16" s="1"/>
  <c r="R16" i="16" s="1"/>
  <c r="X16" i="16" s="1"/>
  <c r="O22" i="18"/>
  <c r="O23" i="18"/>
  <c r="O24" i="18"/>
  <c r="O25" i="18"/>
  <c r="O21" i="18"/>
  <c r="O13" i="18"/>
  <c r="O12" i="18"/>
  <c r="O11" i="18"/>
  <c r="O10" i="18"/>
  <c r="O9" i="18"/>
  <c r="O8" i="18"/>
  <c r="O7" i="18"/>
  <c r="O6" i="18"/>
  <c r="O5" i="18"/>
  <c r="O4" i="18"/>
  <c r="O3" i="18"/>
  <c r="O26" i="19"/>
  <c r="O26" i="22"/>
  <c r="G94" i="23"/>
  <c r="L94" i="23" s="1"/>
  <c r="R94" i="23" s="1"/>
  <c r="X94" i="23" s="1"/>
  <c r="G93" i="23"/>
  <c r="L93" i="23" s="1"/>
  <c r="R93" i="23" s="1"/>
  <c r="X93" i="23" s="1"/>
  <c r="G92" i="23"/>
  <c r="L92" i="23" s="1"/>
  <c r="R92" i="23" s="1"/>
  <c r="X92" i="23" s="1"/>
  <c r="G91" i="23"/>
  <c r="L91" i="23" s="1"/>
  <c r="R91" i="23" s="1"/>
  <c r="X91" i="23" s="1"/>
  <c r="G90" i="23"/>
  <c r="L90" i="23" s="1"/>
  <c r="R90" i="23" s="1"/>
  <c r="X90" i="23" s="1"/>
  <c r="AA88" i="23"/>
  <c r="U88" i="23"/>
  <c r="O88" i="23"/>
  <c r="I88" i="23"/>
  <c r="G88" i="23"/>
  <c r="L88" i="23" s="1"/>
  <c r="R88" i="23" s="1"/>
  <c r="X88" i="23" s="1"/>
  <c r="D88" i="23"/>
  <c r="G86" i="23"/>
  <c r="L86" i="23" s="1"/>
  <c r="R86" i="23" s="1"/>
  <c r="X86" i="23" s="1"/>
  <c r="G85" i="23"/>
  <c r="L85" i="23" s="1"/>
  <c r="R85" i="23" s="1"/>
  <c r="X85" i="23" s="1"/>
  <c r="G84" i="23"/>
  <c r="L84" i="23" s="1"/>
  <c r="R84" i="23" s="1"/>
  <c r="X84" i="23" s="1"/>
  <c r="L83" i="23"/>
  <c r="R83" i="23" s="1"/>
  <c r="X83" i="23" s="1"/>
  <c r="G83" i="23"/>
  <c r="L82" i="23"/>
  <c r="R82" i="23" s="1"/>
  <c r="X82" i="23" s="1"/>
  <c r="G82" i="23"/>
  <c r="AA80" i="23"/>
  <c r="U80" i="23"/>
  <c r="O80" i="23"/>
  <c r="I80" i="23"/>
  <c r="H5" i="23" s="1"/>
  <c r="M5" i="23" s="1"/>
  <c r="S5" i="23" s="1"/>
  <c r="Y5" i="23" s="1"/>
  <c r="D80" i="23"/>
  <c r="G80" i="23" s="1"/>
  <c r="L80" i="23" s="1"/>
  <c r="R80" i="23" s="1"/>
  <c r="X80" i="23" s="1"/>
  <c r="L78" i="23"/>
  <c r="R78" i="23" s="1"/>
  <c r="X78" i="23" s="1"/>
  <c r="G78" i="23"/>
  <c r="G77" i="23"/>
  <c r="L77" i="23" s="1"/>
  <c r="R77" i="23" s="1"/>
  <c r="X77" i="23" s="1"/>
  <c r="G76" i="23"/>
  <c r="L76" i="23" s="1"/>
  <c r="R76" i="23" s="1"/>
  <c r="X76" i="23" s="1"/>
  <c r="G75" i="23"/>
  <c r="L75" i="23" s="1"/>
  <c r="R75" i="23" s="1"/>
  <c r="X75" i="23" s="1"/>
  <c r="G74" i="23"/>
  <c r="L74" i="23" s="1"/>
  <c r="R74" i="23" s="1"/>
  <c r="X74" i="23" s="1"/>
  <c r="AA72" i="23"/>
  <c r="U72" i="23"/>
  <c r="O72" i="23"/>
  <c r="N5" i="23" s="1"/>
  <c r="L72" i="23"/>
  <c r="R72" i="23" s="1"/>
  <c r="X72" i="23" s="1"/>
  <c r="I72" i="23"/>
  <c r="G72" i="23"/>
  <c r="D72" i="23"/>
  <c r="R70" i="23"/>
  <c r="X70" i="23" s="1"/>
  <c r="L70" i="23"/>
  <c r="G70" i="23"/>
  <c r="G69" i="23"/>
  <c r="L69" i="23" s="1"/>
  <c r="R69" i="23" s="1"/>
  <c r="X69" i="23" s="1"/>
  <c r="G68" i="23"/>
  <c r="L68" i="23" s="1"/>
  <c r="R68" i="23" s="1"/>
  <c r="X68" i="23" s="1"/>
  <c r="G67" i="23"/>
  <c r="L67" i="23" s="1"/>
  <c r="R67" i="23" s="1"/>
  <c r="X67" i="23" s="1"/>
  <c r="G66" i="23"/>
  <c r="L66" i="23" s="1"/>
  <c r="R66" i="23" s="1"/>
  <c r="X66" i="23" s="1"/>
  <c r="AA64" i="23"/>
  <c r="U64" i="23"/>
  <c r="O64" i="23"/>
  <c r="I64" i="23"/>
  <c r="D64" i="23"/>
  <c r="G64" i="23" s="1"/>
  <c r="L64" i="23" s="1"/>
  <c r="R64" i="23" s="1"/>
  <c r="X64" i="23" s="1"/>
  <c r="G62" i="23"/>
  <c r="L62" i="23" s="1"/>
  <c r="R62" i="23" s="1"/>
  <c r="X62" i="23" s="1"/>
  <c r="G61" i="23"/>
  <c r="L61" i="23" s="1"/>
  <c r="R61" i="23" s="1"/>
  <c r="X61" i="23" s="1"/>
  <c r="G60" i="23"/>
  <c r="L60" i="23" s="1"/>
  <c r="R60" i="23" s="1"/>
  <c r="X60" i="23" s="1"/>
  <c r="G59" i="23"/>
  <c r="L59" i="23" s="1"/>
  <c r="R59" i="23" s="1"/>
  <c r="X59" i="23" s="1"/>
  <c r="G58" i="23"/>
  <c r="L58" i="23" s="1"/>
  <c r="R58" i="23" s="1"/>
  <c r="X58" i="23" s="1"/>
  <c r="AA56" i="23"/>
  <c r="U56" i="23"/>
  <c r="O56" i="23"/>
  <c r="I56" i="23"/>
  <c r="D56" i="23"/>
  <c r="G56" i="23" s="1"/>
  <c r="L56" i="23" s="1"/>
  <c r="R56" i="23" s="1"/>
  <c r="X56" i="23" s="1"/>
  <c r="G54" i="23"/>
  <c r="L54" i="23" s="1"/>
  <c r="R54" i="23" s="1"/>
  <c r="X54" i="23" s="1"/>
  <c r="G53" i="23"/>
  <c r="L53" i="23" s="1"/>
  <c r="R53" i="23" s="1"/>
  <c r="X53" i="23" s="1"/>
  <c r="L52" i="23"/>
  <c r="R52" i="23" s="1"/>
  <c r="X52" i="23" s="1"/>
  <c r="G52" i="23"/>
  <c r="L51" i="23"/>
  <c r="R51" i="23" s="1"/>
  <c r="X51" i="23" s="1"/>
  <c r="G51" i="23"/>
  <c r="G50" i="23"/>
  <c r="L50" i="23" s="1"/>
  <c r="R50" i="23" s="1"/>
  <c r="X50" i="23" s="1"/>
  <c r="AA48" i="23"/>
  <c r="U48" i="23"/>
  <c r="O48" i="23"/>
  <c r="I48" i="23"/>
  <c r="G48" i="23"/>
  <c r="L48" i="23" s="1"/>
  <c r="R48" i="23" s="1"/>
  <c r="X48" i="23" s="1"/>
  <c r="D48" i="23"/>
  <c r="G46" i="23"/>
  <c r="L46" i="23" s="1"/>
  <c r="R46" i="23" s="1"/>
  <c r="X46" i="23" s="1"/>
  <c r="G45" i="23"/>
  <c r="L45" i="23" s="1"/>
  <c r="R45" i="23" s="1"/>
  <c r="X45" i="23" s="1"/>
  <c r="G44" i="23"/>
  <c r="L44" i="23" s="1"/>
  <c r="R44" i="23" s="1"/>
  <c r="X44" i="23" s="1"/>
  <c r="G43" i="23"/>
  <c r="L43" i="23" s="1"/>
  <c r="R43" i="23" s="1"/>
  <c r="X43" i="23" s="1"/>
  <c r="G42" i="23"/>
  <c r="L42" i="23" s="1"/>
  <c r="R42" i="23" s="1"/>
  <c r="X42" i="23" s="1"/>
  <c r="AA40" i="23"/>
  <c r="U40" i="23"/>
  <c r="O40" i="23"/>
  <c r="I40" i="23"/>
  <c r="G40" i="23"/>
  <c r="L40" i="23" s="1"/>
  <c r="R40" i="23" s="1"/>
  <c r="X40" i="23" s="1"/>
  <c r="D40" i="23"/>
  <c r="G38" i="23"/>
  <c r="L38" i="23" s="1"/>
  <c r="R38" i="23" s="1"/>
  <c r="X38" i="23" s="1"/>
  <c r="G37" i="23"/>
  <c r="L37" i="23" s="1"/>
  <c r="R37" i="23" s="1"/>
  <c r="X37" i="23" s="1"/>
  <c r="G36" i="23"/>
  <c r="L36" i="23" s="1"/>
  <c r="R36" i="23" s="1"/>
  <c r="X36" i="23" s="1"/>
  <c r="G35" i="23"/>
  <c r="L35" i="23" s="1"/>
  <c r="R35" i="23" s="1"/>
  <c r="X35" i="23" s="1"/>
  <c r="G34" i="23"/>
  <c r="L34" i="23" s="1"/>
  <c r="R34" i="23" s="1"/>
  <c r="X34" i="23" s="1"/>
  <c r="AA32" i="23"/>
  <c r="Z5" i="23" s="1"/>
  <c r="U32" i="23"/>
  <c r="O32" i="23"/>
  <c r="I32" i="23"/>
  <c r="D32" i="23"/>
  <c r="G32" i="23" s="1"/>
  <c r="L32" i="23" s="1"/>
  <c r="R32" i="23" s="1"/>
  <c r="X32" i="23" s="1"/>
  <c r="G30" i="23"/>
  <c r="L30" i="23" s="1"/>
  <c r="R30" i="23" s="1"/>
  <c r="X30" i="23" s="1"/>
  <c r="G29" i="23"/>
  <c r="L29" i="23" s="1"/>
  <c r="R29" i="23" s="1"/>
  <c r="X29" i="23" s="1"/>
  <c r="G28" i="23"/>
  <c r="L28" i="23" s="1"/>
  <c r="R28" i="23" s="1"/>
  <c r="X28" i="23" s="1"/>
  <c r="G27" i="23"/>
  <c r="L27" i="23" s="1"/>
  <c r="R27" i="23" s="1"/>
  <c r="X27" i="23" s="1"/>
  <c r="G26" i="23"/>
  <c r="L26" i="23" s="1"/>
  <c r="R26" i="23" s="1"/>
  <c r="X26" i="23" s="1"/>
  <c r="AA24" i="23"/>
  <c r="U24" i="23"/>
  <c r="O24" i="23"/>
  <c r="I24" i="23"/>
  <c r="D24" i="23"/>
  <c r="G24" i="23" s="1"/>
  <c r="L24" i="23" s="1"/>
  <c r="R24" i="23" s="1"/>
  <c r="X24" i="23" s="1"/>
  <c r="G22" i="23"/>
  <c r="L22" i="23" s="1"/>
  <c r="R22" i="23" s="1"/>
  <c r="X22" i="23" s="1"/>
  <c r="L21" i="23"/>
  <c r="R21" i="23" s="1"/>
  <c r="X21" i="23" s="1"/>
  <c r="G21" i="23"/>
  <c r="L20" i="23"/>
  <c r="R20" i="23" s="1"/>
  <c r="X20" i="23" s="1"/>
  <c r="G20" i="23"/>
  <c r="G19" i="23"/>
  <c r="L19" i="23" s="1"/>
  <c r="R19" i="23" s="1"/>
  <c r="X19" i="23" s="1"/>
  <c r="L18" i="23"/>
  <c r="R18" i="23" s="1"/>
  <c r="X18" i="23" s="1"/>
  <c r="G18" i="23"/>
  <c r="AA16" i="23"/>
  <c r="U16" i="23"/>
  <c r="O16" i="23"/>
  <c r="I16" i="23"/>
  <c r="D16" i="23"/>
  <c r="G16" i="23" s="1"/>
  <c r="L16" i="23" s="1"/>
  <c r="R16" i="23" s="1"/>
  <c r="X16" i="23" s="1"/>
  <c r="G14" i="23"/>
  <c r="L14" i="23" s="1"/>
  <c r="R14" i="23" s="1"/>
  <c r="X14" i="23" s="1"/>
  <c r="G13" i="23"/>
  <c r="L13" i="23" s="1"/>
  <c r="R13" i="23" s="1"/>
  <c r="X13" i="23" s="1"/>
  <c r="G12" i="23"/>
  <c r="L12" i="23" s="1"/>
  <c r="R12" i="23" s="1"/>
  <c r="X12" i="23" s="1"/>
  <c r="G11" i="23"/>
  <c r="L11" i="23" s="1"/>
  <c r="R11" i="23" s="1"/>
  <c r="X11" i="23" s="1"/>
  <c r="R10" i="23"/>
  <c r="X10" i="23" s="1"/>
  <c r="L10" i="23"/>
  <c r="G10" i="23"/>
  <c r="AA8" i="23"/>
  <c r="U8" i="23"/>
  <c r="T5" i="23" s="1"/>
  <c r="O8" i="23"/>
  <c r="I8" i="23"/>
  <c r="D8" i="23"/>
  <c r="D5" i="23" s="1"/>
  <c r="K5" i="23"/>
  <c r="Q5" i="23" s="1"/>
  <c r="W5" i="23" s="1"/>
  <c r="F5" i="23"/>
  <c r="N24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E169" i="1"/>
  <c r="D169" i="1"/>
  <c r="O12" i="22" l="1"/>
  <c r="O11" i="22"/>
  <c r="O5" i="22"/>
  <c r="O4" i="22"/>
  <c r="O14" i="21"/>
  <c r="D6" i="22"/>
  <c r="O10" i="22"/>
  <c r="O14" i="20"/>
  <c r="D8" i="22"/>
  <c r="O14" i="19"/>
  <c r="O8" i="22"/>
  <c r="O26" i="18"/>
  <c r="O14" i="18"/>
  <c r="G5" i="23"/>
  <c r="I5" i="23" s="1"/>
  <c r="X5" i="23"/>
  <c r="AA5" i="23" s="1"/>
  <c r="R5" i="23"/>
  <c r="U5" i="23" s="1"/>
  <c r="L5" i="23"/>
  <c r="O5" i="23" s="1"/>
  <c r="G8" i="23"/>
  <c r="L8" i="23" s="1"/>
  <c r="R8" i="23" s="1"/>
  <c r="X8" i="23" s="1"/>
  <c r="O14" i="22" l="1"/>
  <c r="D11" i="3"/>
  <c r="G54" i="16"/>
  <c r="L54" i="16" s="1"/>
  <c r="R54" i="16" s="1"/>
  <c r="X54" i="16" s="1"/>
  <c r="G53" i="16"/>
  <c r="L53" i="16" s="1"/>
  <c r="R53" i="16" s="1"/>
  <c r="X53" i="16" s="1"/>
  <c r="G52" i="16"/>
  <c r="L52" i="16" s="1"/>
  <c r="R52" i="16" s="1"/>
  <c r="X52" i="16" s="1"/>
  <c r="G51" i="16"/>
  <c r="L51" i="16" s="1"/>
  <c r="R51" i="16" s="1"/>
  <c r="X51" i="16" s="1"/>
  <c r="G50" i="16"/>
  <c r="L50" i="16" s="1"/>
  <c r="R50" i="16" s="1"/>
  <c r="X50" i="16" s="1"/>
  <c r="AA48" i="16"/>
  <c r="D12" i="21" s="1"/>
  <c r="U48" i="16"/>
  <c r="D12" i="20" s="1"/>
  <c r="O48" i="16"/>
  <c r="D12" i="19" s="1"/>
  <c r="I48" i="16"/>
  <c r="D12" i="18" s="1"/>
  <c r="D48" i="16"/>
  <c r="G48" i="16" s="1"/>
  <c r="L48" i="16" s="1"/>
  <c r="R48" i="16" s="1"/>
  <c r="G46" i="16"/>
  <c r="L46" i="16" s="1"/>
  <c r="R46" i="16" s="1"/>
  <c r="X46" i="16" s="1"/>
  <c r="G45" i="16"/>
  <c r="L45" i="16" s="1"/>
  <c r="R45" i="16" s="1"/>
  <c r="X45" i="16" s="1"/>
  <c r="G44" i="16"/>
  <c r="L44" i="16" s="1"/>
  <c r="R44" i="16" s="1"/>
  <c r="X44" i="16" s="1"/>
  <c r="G43" i="16"/>
  <c r="L43" i="16" s="1"/>
  <c r="R43" i="16" s="1"/>
  <c r="X43" i="16" s="1"/>
  <c r="G42" i="16"/>
  <c r="L42" i="16" s="1"/>
  <c r="R42" i="16" s="1"/>
  <c r="X42" i="16" s="1"/>
  <c r="AA40" i="16"/>
  <c r="D11" i="21" s="1"/>
  <c r="U40" i="16"/>
  <c r="D11" i="20" s="1"/>
  <c r="O40" i="16"/>
  <c r="D11" i="19" s="1"/>
  <c r="I40" i="16"/>
  <c r="D11" i="18" s="1"/>
  <c r="D40" i="16"/>
  <c r="G40" i="16" s="1"/>
  <c r="G38" i="16"/>
  <c r="L38" i="16" s="1"/>
  <c r="R38" i="16" s="1"/>
  <c r="X38" i="16" s="1"/>
  <c r="G37" i="16"/>
  <c r="L37" i="16" s="1"/>
  <c r="R37" i="16" s="1"/>
  <c r="X37" i="16" s="1"/>
  <c r="G36" i="16"/>
  <c r="L36" i="16" s="1"/>
  <c r="R36" i="16" s="1"/>
  <c r="X36" i="16" s="1"/>
  <c r="G35" i="16"/>
  <c r="L35" i="16" s="1"/>
  <c r="R35" i="16" s="1"/>
  <c r="X35" i="16" s="1"/>
  <c r="G34" i="16"/>
  <c r="L34" i="16" s="1"/>
  <c r="R34" i="16" s="1"/>
  <c r="X34" i="16" s="1"/>
  <c r="AA32" i="16"/>
  <c r="D10" i="21" s="1"/>
  <c r="U32" i="16"/>
  <c r="D10" i="20" s="1"/>
  <c r="O32" i="16"/>
  <c r="D10" i="19" s="1"/>
  <c r="I32" i="16"/>
  <c r="D10" i="18" s="1"/>
  <c r="D32" i="16"/>
  <c r="D10" i="3" s="1"/>
  <c r="M25" i="22"/>
  <c r="C22" i="21"/>
  <c r="E22" i="21"/>
  <c r="F22" i="21"/>
  <c r="G22" i="21"/>
  <c r="H22" i="21"/>
  <c r="I22" i="21"/>
  <c r="J22" i="21"/>
  <c r="K22" i="21"/>
  <c r="L22" i="21"/>
  <c r="M22" i="21"/>
  <c r="N22" i="21"/>
  <c r="P22" i="21"/>
  <c r="Q22" i="21"/>
  <c r="C23" i="21"/>
  <c r="E23" i="21"/>
  <c r="F23" i="21"/>
  <c r="G23" i="21"/>
  <c r="H23" i="21"/>
  <c r="I23" i="21"/>
  <c r="J23" i="21"/>
  <c r="K23" i="21"/>
  <c r="L23" i="21"/>
  <c r="M23" i="21"/>
  <c r="N23" i="21"/>
  <c r="P23" i="21"/>
  <c r="Q23" i="21"/>
  <c r="C24" i="21"/>
  <c r="E24" i="21"/>
  <c r="F24" i="21"/>
  <c r="G24" i="21"/>
  <c r="H24" i="21"/>
  <c r="I24" i="21"/>
  <c r="J24" i="21"/>
  <c r="K24" i="21"/>
  <c r="L24" i="21"/>
  <c r="M24" i="21"/>
  <c r="N24" i="21"/>
  <c r="P24" i="21"/>
  <c r="Q24" i="21"/>
  <c r="C25" i="21"/>
  <c r="E25" i="21"/>
  <c r="F25" i="21"/>
  <c r="F25" i="22" s="1"/>
  <c r="G25" i="21"/>
  <c r="H25" i="21"/>
  <c r="H26" i="21" s="1"/>
  <c r="I25" i="21"/>
  <c r="J25" i="21"/>
  <c r="K25" i="21"/>
  <c r="L25" i="21"/>
  <c r="M25" i="21"/>
  <c r="N25" i="21"/>
  <c r="P25" i="21"/>
  <c r="Q25" i="21"/>
  <c r="Q21" i="21"/>
  <c r="P21" i="21"/>
  <c r="N21" i="21"/>
  <c r="M21" i="21"/>
  <c r="L21" i="21"/>
  <c r="K21" i="21"/>
  <c r="J21" i="21"/>
  <c r="I21" i="21"/>
  <c r="H21" i="21"/>
  <c r="G21" i="21"/>
  <c r="F21" i="21"/>
  <c r="E21" i="21"/>
  <c r="C21" i="21"/>
  <c r="P13" i="21"/>
  <c r="P12" i="21"/>
  <c r="P11" i="21"/>
  <c r="P4" i="21"/>
  <c r="P4" i="22" s="1"/>
  <c r="P3" i="21"/>
  <c r="C22" i="19"/>
  <c r="E22" i="19"/>
  <c r="F22" i="19"/>
  <c r="G22" i="19"/>
  <c r="H22" i="19"/>
  <c r="I22" i="19"/>
  <c r="J22" i="19"/>
  <c r="K22" i="19"/>
  <c r="L22" i="19"/>
  <c r="M22" i="19"/>
  <c r="N22" i="19"/>
  <c r="P22" i="19"/>
  <c r="Q22" i="19"/>
  <c r="C23" i="19"/>
  <c r="E23" i="19"/>
  <c r="F23" i="19"/>
  <c r="G23" i="19"/>
  <c r="H23" i="19"/>
  <c r="I23" i="19"/>
  <c r="J23" i="19"/>
  <c r="K23" i="19"/>
  <c r="L23" i="19"/>
  <c r="M23" i="19"/>
  <c r="N23" i="19"/>
  <c r="P23" i="19"/>
  <c r="P23" i="22" s="1"/>
  <c r="Q23" i="19"/>
  <c r="C24" i="19"/>
  <c r="E24" i="19"/>
  <c r="F24" i="19"/>
  <c r="F24" i="22" s="1"/>
  <c r="G24" i="19"/>
  <c r="H24" i="19"/>
  <c r="I24" i="19"/>
  <c r="J24" i="19"/>
  <c r="K24" i="19"/>
  <c r="L24" i="19"/>
  <c r="M24" i="19"/>
  <c r="N24" i="19"/>
  <c r="P24" i="19"/>
  <c r="Q24" i="19"/>
  <c r="C25" i="19"/>
  <c r="E25" i="19"/>
  <c r="F25" i="19"/>
  <c r="G25" i="19"/>
  <c r="H25" i="19"/>
  <c r="I25" i="19"/>
  <c r="J25" i="19"/>
  <c r="K25" i="19"/>
  <c r="L25" i="19"/>
  <c r="M25" i="19"/>
  <c r="N25" i="19"/>
  <c r="P25" i="19"/>
  <c r="Q25" i="19"/>
  <c r="Q21" i="19"/>
  <c r="P21" i="19"/>
  <c r="N21" i="19"/>
  <c r="M21" i="19"/>
  <c r="L21" i="19"/>
  <c r="L21" i="22" s="1"/>
  <c r="K21" i="19"/>
  <c r="J21" i="19"/>
  <c r="I21" i="19"/>
  <c r="H21" i="19"/>
  <c r="G21" i="19"/>
  <c r="F21" i="19"/>
  <c r="E21" i="19"/>
  <c r="C21" i="19"/>
  <c r="P12" i="19"/>
  <c r="P11" i="19"/>
  <c r="P9" i="19"/>
  <c r="P8" i="19"/>
  <c r="P4" i="19"/>
  <c r="P3" i="19"/>
  <c r="P3" i="22" s="1"/>
  <c r="Q25" i="20"/>
  <c r="P25" i="20"/>
  <c r="N25" i="20"/>
  <c r="M25" i="20"/>
  <c r="L25" i="20"/>
  <c r="K25" i="20"/>
  <c r="J25" i="20"/>
  <c r="I25" i="20"/>
  <c r="H25" i="20"/>
  <c r="G25" i="20"/>
  <c r="F25" i="20"/>
  <c r="E25" i="20"/>
  <c r="C25" i="20"/>
  <c r="Q24" i="20"/>
  <c r="P24" i="20"/>
  <c r="N24" i="20"/>
  <c r="M24" i="20"/>
  <c r="L24" i="20"/>
  <c r="K24" i="20"/>
  <c r="J24" i="20"/>
  <c r="I24" i="20"/>
  <c r="H24" i="20"/>
  <c r="G24" i="20"/>
  <c r="F24" i="20"/>
  <c r="E24" i="20"/>
  <c r="C24" i="20"/>
  <c r="Q23" i="20"/>
  <c r="P23" i="20"/>
  <c r="N23" i="20"/>
  <c r="M23" i="20"/>
  <c r="L23" i="20"/>
  <c r="K23" i="20"/>
  <c r="J23" i="20"/>
  <c r="I23" i="20"/>
  <c r="H23" i="20"/>
  <c r="G23" i="20"/>
  <c r="F23" i="20"/>
  <c r="E23" i="20"/>
  <c r="C23" i="20"/>
  <c r="Q22" i="20"/>
  <c r="P22" i="20"/>
  <c r="N22" i="20"/>
  <c r="M22" i="20"/>
  <c r="L22" i="20"/>
  <c r="K22" i="20"/>
  <c r="J22" i="20"/>
  <c r="I22" i="20"/>
  <c r="H22" i="20"/>
  <c r="G22" i="20"/>
  <c r="F22" i="20"/>
  <c r="E22" i="20"/>
  <c r="C22" i="20"/>
  <c r="Q21" i="20"/>
  <c r="P21" i="20"/>
  <c r="N21" i="20"/>
  <c r="M21" i="20"/>
  <c r="L21" i="20"/>
  <c r="K21" i="20"/>
  <c r="J21" i="20"/>
  <c r="I21" i="20"/>
  <c r="H21" i="20"/>
  <c r="G21" i="20"/>
  <c r="F21" i="20"/>
  <c r="E21" i="20"/>
  <c r="E26" i="20" s="1"/>
  <c r="C21" i="20"/>
  <c r="P12" i="20"/>
  <c r="P10" i="20"/>
  <c r="P3" i="20"/>
  <c r="Q22" i="18"/>
  <c r="Q23" i="18"/>
  <c r="Q24" i="18"/>
  <c r="Q25" i="18"/>
  <c r="Q21" i="18"/>
  <c r="P22" i="18"/>
  <c r="P23" i="18"/>
  <c r="P24" i="18"/>
  <c r="P25" i="18"/>
  <c r="P21" i="18"/>
  <c r="N22" i="18"/>
  <c r="N22" i="22" s="1"/>
  <c r="N23" i="18"/>
  <c r="N23" i="22" s="1"/>
  <c r="N24" i="18"/>
  <c r="N25" i="18"/>
  <c r="N25" i="22" s="1"/>
  <c r="N21" i="18"/>
  <c r="M22" i="18"/>
  <c r="M23" i="18"/>
  <c r="M24" i="18"/>
  <c r="M25" i="18"/>
  <c r="M21" i="18"/>
  <c r="L22" i="18"/>
  <c r="L23" i="18"/>
  <c r="L24" i="18"/>
  <c r="L25" i="18"/>
  <c r="L25" i="22" s="1"/>
  <c r="L21" i="18"/>
  <c r="K22" i="18"/>
  <c r="K23" i="18"/>
  <c r="K24" i="18"/>
  <c r="K24" i="22" s="1"/>
  <c r="K25" i="18"/>
  <c r="K21" i="18"/>
  <c r="J22" i="18"/>
  <c r="J23" i="18"/>
  <c r="J24" i="18"/>
  <c r="J25" i="18"/>
  <c r="J21" i="18"/>
  <c r="I22" i="18"/>
  <c r="I23" i="18"/>
  <c r="I24" i="18"/>
  <c r="I24" i="22" s="1"/>
  <c r="I25" i="18"/>
  <c r="I21" i="18"/>
  <c r="I21" i="22" s="1"/>
  <c r="H22" i="18"/>
  <c r="H22" i="22" s="1"/>
  <c r="H23" i="18"/>
  <c r="H24" i="18"/>
  <c r="H24" i="22" s="1"/>
  <c r="H25" i="18"/>
  <c r="H21" i="18"/>
  <c r="G22" i="18"/>
  <c r="G23" i="18"/>
  <c r="G24" i="18"/>
  <c r="G25" i="18"/>
  <c r="G21" i="18"/>
  <c r="G21" i="22" s="1"/>
  <c r="F22" i="18"/>
  <c r="F23" i="18"/>
  <c r="F24" i="18"/>
  <c r="F25" i="18"/>
  <c r="F21" i="18"/>
  <c r="F21" i="22" s="1"/>
  <c r="E22" i="18"/>
  <c r="E23" i="18"/>
  <c r="E24" i="18"/>
  <c r="E25" i="18"/>
  <c r="E21" i="18"/>
  <c r="C22" i="18"/>
  <c r="C23" i="18"/>
  <c r="C24" i="18"/>
  <c r="C25" i="18"/>
  <c r="P11" i="18"/>
  <c r="P9" i="18"/>
  <c r="P7" i="18"/>
  <c r="P7" i="22" s="1"/>
  <c r="Q22" i="3"/>
  <c r="Q23" i="3"/>
  <c r="Q24" i="3"/>
  <c r="Q25" i="3"/>
  <c r="Q21" i="3"/>
  <c r="P22" i="3"/>
  <c r="P23" i="3"/>
  <c r="P24" i="3"/>
  <c r="P25" i="3"/>
  <c r="P21" i="3"/>
  <c r="N22" i="3"/>
  <c r="N23" i="3"/>
  <c r="N24" i="3"/>
  <c r="N25" i="3"/>
  <c r="N21" i="3"/>
  <c r="M22" i="3"/>
  <c r="M23" i="3"/>
  <c r="M24" i="3"/>
  <c r="M25" i="3"/>
  <c r="M21" i="3"/>
  <c r="J22" i="3"/>
  <c r="J23" i="3"/>
  <c r="J24" i="3"/>
  <c r="J25" i="3"/>
  <c r="J21" i="3"/>
  <c r="I22" i="3"/>
  <c r="I23" i="3"/>
  <c r="I24" i="3"/>
  <c r="I25" i="3"/>
  <c r="I21" i="3"/>
  <c r="H22" i="3"/>
  <c r="H23" i="3"/>
  <c r="H24" i="3"/>
  <c r="H25" i="3"/>
  <c r="H21" i="3"/>
  <c r="F22" i="3"/>
  <c r="F23" i="3"/>
  <c r="F24" i="3"/>
  <c r="F25" i="3"/>
  <c r="F21" i="3"/>
  <c r="P12" i="3"/>
  <c r="P11" i="3"/>
  <c r="P10" i="3"/>
  <c r="P9" i="3"/>
  <c r="P8" i="3"/>
  <c r="P7" i="3"/>
  <c r="G94" i="17"/>
  <c r="L94" i="17" s="1"/>
  <c r="R94" i="17" s="1"/>
  <c r="X94" i="17" s="1"/>
  <c r="G93" i="17"/>
  <c r="L93" i="17" s="1"/>
  <c r="R93" i="17" s="1"/>
  <c r="X93" i="17" s="1"/>
  <c r="G92" i="17"/>
  <c r="L92" i="17" s="1"/>
  <c r="R92" i="17" s="1"/>
  <c r="X92" i="17" s="1"/>
  <c r="G91" i="17"/>
  <c r="L91" i="17" s="1"/>
  <c r="R91" i="17" s="1"/>
  <c r="X91" i="17" s="1"/>
  <c r="G90" i="17"/>
  <c r="L90" i="17" s="1"/>
  <c r="R90" i="17" s="1"/>
  <c r="X90" i="17" s="1"/>
  <c r="AA88" i="17"/>
  <c r="U88" i="17"/>
  <c r="P13" i="20" s="1"/>
  <c r="O88" i="17"/>
  <c r="P13" i="19" s="1"/>
  <c r="I88" i="17"/>
  <c r="P13" i="18" s="1"/>
  <c r="P13" i="22" s="1"/>
  <c r="D88" i="17"/>
  <c r="G86" i="17"/>
  <c r="L86" i="17" s="1"/>
  <c r="R86" i="17" s="1"/>
  <c r="X86" i="17" s="1"/>
  <c r="G85" i="17"/>
  <c r="L85" i="17" s="1"/>
  <c r="R85" i="17" s="1"/>
  <c r="X85" i="17" s="1"/>
  <c r="G84" i="17"/>
  <c r="L84" i="17" s="1"/>
  <c r="R84" i="17" s="1"/>
  <c r="X84" i="17" s="1"/>
  <c r="G83" i="17"/>
  <c r="L83" i="17" s="1"/>
  <c r="R83" i="17" s="1"/>
  <c r="X83" i="17" s="1"/>
  <c r="G82" i="17"/>
  <c r="L82" i="17" s="1"/>
  <c r="R82" i="17" s="1"/>
  <c r="X82" i="17" s="1"/>
  <c r="AA80" i="17"/>
  <c r="U80" i="17"/>
  <c r="O80" i="17"/>
  <c r="I80" i="17"/>
  <c r="P12" i="18" s="1"/>
  <c r="D80" i="17"/>
  <c r="G80" i="17" s="1"/>
  <c r="L80" i="17" s="1"/>
  <c r="R80" i="17" s="1"/>
  <c r="X80" i="17" s="1"/>
  <c r="L78" i="17"/>
  <c r="R78" i="17" s="1"/>
  <c r="X78" i="17" s="1"/>
  <c r="G78" i="17"/>
  <c r="G77" i="17"/>
  <c r="L77" i="17" s="1"/>
  <c r="R77" i="17" s="1"/>
  <c r="X77" i="17" s="1"/>
  <c r="G76" i="17"/>
  <c r="L76" i="17" s="1"/>
  <c r="R76" i="17" s="1"/>
  <c r="X76" i="17" s="1"/>
  <c r="G75" i="17"/>
  <c r="L75" i="17" s="1"/>
  <c r="R75" i="17" s="1"/>
  <c r="X75" i="17" s="1"/>
  <c r="G74" i="17"/>
  <c r="L74" i="17" s="1"/>
  <c r="R74" i="17" s="1"/>
  <c r="X74" i="17" s="1"/>
  <c r="AA72" i="17"/>
  <c r="U72" i="17"/>
  <c r="P11" i="20" s="1"/>
  <c r="O72" i="17"/>
  <c r="I72" i="17"/>
  <c r="D72" i="17"/>
  <c r="G72" i="17" s="1"/>
  <c r="L72" i="17" s="1"/>
  <c r="R72" i="17" s="1"/>
  <c r="G70" i="17"/>
  <c r="L70" i="17" s="1"/>
  <c r="R70" i="17" s="1"/>
  <c r="X70" i="17" s="1"/>
  <c r="G69" i="17"/>
  <c r="L69" i="17" s="1"/>
  <c r="R69" i="17" s="1"/>
  <c r="X69" i="17" s="1"/>
  <c r="G68" i="17"/>
  <c r="L68" i="17" s="1"/>
  <c r="R68" i="17" s="1"/>
  <c r="X68" i="17" s="1"/>
  <c r="G67" i="17"/>
  <c r="L67" i="17" s="1"/>
  <c r="R67" i="17" s="1"/>
  <c r="X67" i="17" s="1"/>
  <c r="G66" i="17"/>
  <c r="L66" i="17" s="1"/>
  <c r="R66" i="17" s="1"/>
  <c r="X66" i="17" s="1"/>
  <c r="AA64" i="17"/>
  <c r="P10" i="21" s="1"/>
  <c r="U64" i="17"/>
  <c r="O64" i="17"/>
  <c r="P10" i="19" s="1"/>
  <c r="I64" i="17"/>
  <c r="P10" i="18" s="1"/>
  <c r="D64" i="17"/>
  <c r="G64" i="17" s="1"/>
  <c r="G62" i="17"/>
  <c r="L62" i="17" s="1"/>
  <c r="R62" i="17" s="1"/>
  <c r="X62" i="17" s="1"/>
  <c r="G61" i="17"/>
  <c r="L61" i="17" s="1"/>
  <c r="R61" i="17" s="1"/>
  <c r="X61" i="17" s="1"/>
  <c r="G60" i="17"/>
  <c r="L60" i="17" s="1"/>
  <c r="R60" i="17" s="1"/>
  <c r="X60" i="17" s="1"/>
  <c r="G59" i="17"/>
  <c r="L59" i="17" s="1"/>
  <c r="R59" i="17" s="1"/>
  <c r="X59" i="17" s="1"/>
  <c r="G58" i="17"/>
  <c r="L58" i="17" s="1"/>
  <c r="R58" i="17" s="1"/>
  <c r="X58" i="17" s="1"/>
  <c r="AA56" i="17"/>
  <c r="P9" i="21" s="1"/>
  <c r="U56" i="17"/>
  <c r="P9" i="20" s="1"/>
  <c r="O56" i="17"/>
  <c r="I56" i="17"/>
  <c r="D56" i="17"/>
  <c r="G56" i="17" s="1"/>
  <c r="L56" i="17" s="1"/>
  <c r="R56" i="17" s="1"/>
  <c r="G54" i="17"/>
  <c r="L54" i="17" s="1"/>
  <c r="R54" i="17" s="1"/>
  <c r="X54" i="17" s="1"/>
  <c r="G53" i="17"/>
  <c r="L53" i="17" s="1"/>
  <c r="R53" i="17" s="1"/>
  <c r="X53" i="17" s="1"/>
  <c r="G52" i="17"/>
  <c r="L52" i="17" s="1"/>
  <c r="R52" i="17" s="1"/>
  <c r="X52" i="17" s="1"/>
  <c r="G51" i="17"/>
  <c r="L51" i="17" s="1"/>
  <c r="R51" i="17" s="1"/>
  <c r="X51" i="17" s="1"/>
  <c r="G50" i="17"/>
  <c r="L50" i="17" s="1"/>
  <c r="R50" i="17" s="1"/>
  <c r="X50" i="17" s="1"/>
  <c r="AA48" i="17"/>
  <c r="P8" i="21" s="1"/>
  <c r="U48" i="17"/>
  <c r="P8" i="20" s="1"/>
  <c r="O48" i="17"/>
  <c r="I48" i="17"/>
  <c r="P8" i="18" s="1"/>
  <c r="G48" i="17"/>
  <c r="L48" i="17" s="1"/>
  <c r="R48" i="17" s="1"/>
  <c r="X48" i="17" s="1"/>
  <c r="D48" i="17"/>
  <c r="G46" i="17"/>
  <c r="L46" i="17" s="1"/>
  <c r="R46" i="17" s="1"/>
  <c r="X46" i="17" s="1"/>
  <c r="G45" i="17"/>
  <c r="L45" i="17" s="1"/>
  <c r="R45" i="17" s="1"/>
  <c r="X45" i="17" s="1"/>
  <c r="G44" i="17"/>
  <c r="L44" i="17" s="1"/>
  <c r="R44" i="17" s="1"/>
  <c r="X44" i="17" s="1"/>
  <c r="G43" i="17"/>
  <c r="L43" i="17" s="1"/>
  <c r="R43" i="17" s="1"/>
  <c r="X43" i="17" s="1"/>
  <c r="L42" i="17"/>
  <c r="R42" i="17" s="1"/>
  <c r="X42" i="17" s="1"/>
  <c r="G42" i="17"/>
  <c r="AA40" i="17"/>
  <c r="P7" i="21" s="1"/>
  <c r="U40" i="17"/>
  <c r="P7" i="20" s="1"/>
  <c r="O40" i="17"/>
  <c r="P7" i="19" s="1"/>
  <c r="I40" i="17"/>
  <c r="D40" i="17"/>
  <c r="G40" i="17" s="1"/>
  <c r="L40" i="17" s="1"/>
  <c r="R40" i="17" s="1"/>
  <c r="G38" i="17"/>
  <c r="L38" i="17" s="1"/>
  <c r="R38" i="17" s="1"/>
  <c r="X38" i="17" s="1"/>
  <c r="G37" i="17"/>
  <c r="L37" i="17" s="1"/>
  <c r="R37" i="17" s="1"/>
  <c r="X37" i="17" s="1"/>
  <c r="G36" i="17"/>
  <c r="L36" i="17" s="1"/>
  <c r="R36" i="17" s="1"/>
  <c r="X36" i="17" s="1"/>
  <c r="G35" i="17"/>
  <c r="L35" i="17" s="1"/>
  <c r="R35" i="17" s="1"/>
  <c r="X35" i="17" s="1"/>
  <c r="G34" i="17"/>
  <c r="L34" i="17" s="1"/>
  <c r="R34" i="17" s="1"/>
  <c r="X34" i="17" s="1"/>
  <c r="AA32" i="17"/>
  <c r="P6" i="21" s="1"/>
  <c r="U32" i="17"/>
  <c r="P6" i="20" s="1"/>
  <c r="O32" i="17"/>
  <c r="P6" i="19" s="1"/>
  <c r="I32" i="17"/>
  <c r="P6" i="18" s="1"/>
  <c r="D32" i="17"/>
  <c r="G32" i="17" s="1"/>
  <c r="L32" i="17" s="1"/>
  <c r="R32" i="17" s="1"/>
  <c r="X32" i="17" s="1"/>
  <c r="G30" i="17"/>
  <c r="L30" i="17" s="1"/>
  <c r="R30" i="17" s="1"/>
  <c r="X30" i="17" s="1"/>
  <c r="G29" i="17"/>
  <c r="L29" i="17" s="1"/>
  <c r="R29" i="17" s="1"/>
  <c r="X29" i="17" s="1"/>
  <c r="G28" i="17"/>
  <c r="L28" i="17" s="1"/>
  <c r="R28" i="17" s="1"/>
  <c r="X28" i="17" s="1"/>
  <c r="G27" i="17"/>
  <c r="L27" i="17" s="1"/>
  <c r="R27" i="17" s="1"/>
  <c r="X27" i="17" s="1"/>
  <c r="G26" i="17"/>
  <c r="L26" i="17" s="1"/>
  <c r="R26" i="17" s="1"/>
  <c r="X26" i="17" s="1"/>
  <c r="AA24" i="17"/>
  <c r="U24" i="17"/>
  <c r="P5" i="20" s="1"/>
  <c r="O24" i="17"/>
  <c r="P5" i="19" s="1"/>
  <c r="I24" i="17"/>
  <c r="P5" i="18" s="1"/>
  <c r="D24" i="17"/>
  <c r="G22" i="17"/>
  <c r="L22" i="17" s="1"/>
  <c r="R22" i="17" s="1"/>
  <c r="X22" i="17" s="1"/>
  <c r="G21" i="17"/>
  <c r="L21" i="17" s="1"/>
  <c r="R21" i="17" s="1"/>
  <c r="X21" i="17" s="1"/>
  <c r="G20" i="17"/>
  <c r="L20" i="17" s="1"/>
  <c r="R20" i="17" s="1"/>
  <c r="X20" i="17" s="1"/>
  <c r="G19" i="17"/>
  <c r="L19" i="17" s="1"/>
  <c r="R19" i="17" s="1"/>
  <c r="X19" i="17" s="1"/>
  <c r="G18" i="17"/>
  <c r="L18" i="17" s="1"/>
  <c r="R18" i="17" s="1"/>
  <c r="X18" i="17" s="1"/>
  <c r="AA16" i="17"/>
  <c r="U16" i="17"/>
  <c r="P4" i="20" s="1"/>
  <c r="O16" i="17"/>
  <c r="I16" i="17"/>
  <c r="P4" i="18" s="1"/>
  <c r="D16" i="17"/>
  <c r="P4" i="3" s="1"/>
  <c r="G14" i="17"/>
  <c r="L14" i="17" s="1"/>
  <c r="R14" i="17" s="1"/>
  <c r="X14" i="17" s="1"/>
  <c r="G13" i="17"/>
  <c r="L13" i="17" s="1"/>
  <c r="R13" i="17" s="1"/>
  <c r="X13" i="17" s="1"/>
  <c r="G12" i="17"/>
  <c r="L12" i="17" s="1"/>
  <c r="R12" i="17" s="1"/>
  <c r="X12" i="17" s="1"/>
  <c r="G11" i="17"/>
  <c r="L11" i="17" s="1"/>
  <c r="R11" i="17" s="1"/>
  <c r="X11" i="17" s="1"/>
  <c r="G10" i="17"/>
  <c r="L10" i="17" s="1"/>
  <c r="R10" i="17" s="1"/>
  <c r="X10" i="17" s="1"/>
  <c r="AA8" i="17"/>
  <c r="U8" i="17"/>
  <c r="O8" i="17"/>
  <c r="I8" i="17"/>
  <c r="P3" i="18" s="1"/>
  <c r="D8" i="17"/>
  <c r="P3" i="3" s="1"/>
  <c r="K8" i="10"/>
  <c r="Q8" i="10" s="1"/>
  <c r="W8" i="10" s="1"/>
  <c r="F8" i="10"/>
  <c r="X48" i="16" l="1"/>
  <c r="D24" i="22"/>
  <c r="R23" i="21"/>
  <c r="Q23" i="22"/>
  <c r="D22" i="22"/>
  <c r="Q22" i="22"/>
  <c r="P21" i="22"/>
  <c r="Q24" i="22"/>
  <c r="L22" i="22"/>
  <c r="G23" i="22"/>
  <c r="J26" i="20"/>
  <c r="L23" i="22"/>
  <c r="K25" i="22"/>
  <c r="D25" i="22"/>
  <c r="P10" i="22"/>
  <c r="G22" i="22"/>
  <c r="M24" i="22"/>
  <c r="M23" i="22"/>
  <c r="H21" i="22"/>
  <c r="I25" i="22"/>
  <c r="J26" i="21"/>
  <c r="M26" i="20"/>
  <c r="F23" i="22"/>
  <c r="E23" i="22"/>
  <c r="P25" i="22"/>
  <c r="P8" i="22"/>
  <c r="I23" i="22"/>
  <c r="C25" i="22"/>
  <c r="I22" i="22"/>
  <c r="P24" i="22"/>
  <c r="L26" i="21"/>
  <c r="C24" i="22"/>
  <c r="C23" i="22"/>
  <c r="P22" i="22"/>
  <c r="L24" i="22"/>
  <c r="J24" i="22"/>
  <c r="Q21" i="22"/>
  <c r="K22" i="22"/>
  <c r="I26" i="21"/>
  <c r="P6" i="22"/>
  <c r="E21" i="22"/>
  <c r="J23" i="22"/>
  <c r="Q25" i="22"/>
  <c r="N24" i="22"/>
  <c r="J22" i="22"/>
  <c r="F22" i="22"/>
  <c r="G88" i="17"/>
  <c r="L88" i="17" s="1"/>
  <c r="R88" i="17" s="1"/>
  <c r="X88" i="17" s="1"/>
  <c r="P13" i="3"/>
  <c r="R25" i="21"/>
  <c r="E25" i="22"/>
  <c r="D11" i="22"/>
  <c r="Z5" i="17"/>
  <c r="P5" i="21"/>
  <c r="P5" i="22" s="1"/>
  <c r="H25" i="22"/>
  <c r="M22" i="22"/>
  <c r="N21" i="22"/>
  <c r="E26" i="21"/>
  <c r="X72" i="17"/>
  <c r="H23" i="22"/>
  <c r="N5" i="17"/>
  <c r="T5" i="17"/>
  <c r="P9" i="22"/>
  <c r="I26" i="20"/>
  <c r="K26" i="20"/>
  <c r="K23" i="22"/>
  <c r="J21" i="22"/>
  <c r="D12" i="22"/>
  <c r="C22" i="22"/>
  <c r="Q26" i="21"/>
  <c r="E24" i="22"/>
  <c r="K21" i="22"/>
  <c r="D26" i="20"/>
  <c r="P12" i="22"/>
  <c r="G32" i="16"/>
  <c r="L32" i="16" s="1"/>
  <c r="R32" i="16" s="1"/>
  <c r="X32" i="16" s="1"/>
  <c r="P6" i="3"/>
  <c r="N26" i="20"/>
  <c r="G25" i="22"/>
  <c r="M21" i="22"/>
  <c r="R23" i="19"/>
  <c r="E22" i="22"/>
  <c r="G24" i="17"/>
  <c r="L24" i="17" s="1"/>
  <c r="R24" i="17" s="1"/>
  <c r="X24" i="17" s="1"/>
  <c r="P5" i="3"/>
  <c r="G24" i="22"/>
  <c r="P11" i="22"/>
  <c r="L26" i="20"/>
  <c r="J25" i="22"/>
  <c r="P26" i="21"/>
  <c r="D10" i="22"/>
  <c r="L64" i="17"/>
  <c r="R64" i="17" s="1"/>
  <c r="X64" i="17" s="1"/>
  <c r="R24" i="20"/>
  <c r="P14" i="20"/>
  <c r="Q26" i="20"/>
  <c r="Q26" i="19"/>
  <c r="P26" i="20"/>
  <c r="L40" i="16"/>
  <c r="R40" i="16" s="1"/>
  <c r="X40" i="16" s="1"/>
  <c r="D12" i="3"/>
  <c r="X56" i="17"/>
  <c r="H5" i="17"/>
  <c r="R25" i="19"/>
  <c r="N26" i="21"/>
  <c r="G16" i="17"/>
  <c r="L16" i="17" s="1"/>
  <c r="R16" i="17" s="1"/>
  <c r="X16" i="17" s="1"/>
  <c r="X40" i="17"/>
  <c r="R21" i="20"/>
  <c r="R22" i="21"/>
  <c r="G26" i="20"/>
  <c r="H26" i="20"/>
  <c r="F26" i="21"/>
  <c r="D26" i="21"/>
  <c r="R22" i="20"/>
  <c r="R23" i="20"/>
  <c r="D23" i="22"/>
  <c r="R25" i="20"/>
  <c r="D5" i="17"/>
  <c r="G8" i="17"/>
  <c r="L8" i="17" s="1"/>
  <c r="R8" i="17" s="1"/>
  <c r="X8" i="17" s="1"/>
  <c r="M26" i="21"/>
  <c r="G26" i="21"/>
  <c r="K26" i="21"/>
  <c r="C26" i="21"/>
  <c r="J26" i="19"/>
  <c r="P26" i="19"/>
  <c r="N26" i="19"/>
  <c r="L26" i="19"/>
  <c r="H26" i="19"/>
  <c r="G26" i="19"/>
  <c r="F26" i="19"/>
  <c r="C26" i="20"/>
  <c r="F26" i="20"/>
  <c r="M26" i="19"/>
  <c r="K26" i="19"/>
  <c r="I26" i="19"/>
  <c r="R21" i="19"/>
  <c r="E26" i="19"/>
  <c r="C26" i="19"/>
  <c r="P14" i="19"/>
  <c r="R24" i="21"/>
  <c r="R21" i="21"/>
  <c r="R24" i="19"/>
  <c r="D26" i="19"/>
  <c r="R22" i="19"/>
  <c r="F5" i="17"/>
  <c r="K5" i="17" s="1"/>
  <c r="Q5" i="17" s="1"/>
  <c r="W5" i="17" s="1"/>
  <c r="B5" i="17"/>
  <c r="K5" i="10"/>
  <c r="Q5" i="10" s="1"/>
  <c r="W5" i="10" s="1"/>
  <c r="F5" i="10"/>
  <c r="F5" i="13"/>
  <c r="K5" i="13" s="1"/>
  <c r="Q5" i="13" s="1"/>
  <c r="W5" i="13" s="1"/>
  <c r="K8" i="16"/>
  <c r="Q8" i="16" s="1"/>
  <c r="W8" i="16" s="1"/>
  <c r="K5" i="16"/>
  <c r="Q5" i="16" s="1"/>
  <c r="W5" i="16" s="1"/>
  <c r="F8" i="16"/>
  <c r="F5" i="16"/>
  <c r="B32" i="2"/>
  <c r="B21" i="2"/>
  <c r="B20" i="2"/>
  <c r="B19" i="2"/>
  <c r="B18" i="2"/>
  <c r="B17" i="2"/>
  <c r="B16" i="2"/>
  <c r="B13" i="2"/>
  <c r="B12" i="2"/>
  <c r="B11" i="2"/>
  <c r="B10" i="2"/>
  <c r="B5" i="16" s="1"/>
  <c r="B7" i="2"/>
  <c r="G26" i="22" l="1"/>
  <c r="R22" i="22"/>
  <c r="L26" i="22"/>
  <c r="I26" i="22"/>
  <c r="N26" i="22"/>
  <c r="E26" i="22"/>
  <c r="P14" i="22"/>
  <c r="F26" i="22"/>
  <c r="J26" i="22"/>
  <c r="Q26" i="22"/>
  <c r="P26" i="22"/>
  <c r="R25" i="22"/>
  <c r="M26" i="22"/>
  <c r="R24" i="22"/>
  <c r="H26" i="22"/>
  <c r="R26" i="20"/>
  <c r="R27" i="20" s="1"/>
  <c r="P14" i="21"/>
  <c r="K26" i="22"/>
  <c r="R23" i="22"/>
  <c r="R26" i="19"/>
  <c r="R27" i="19" s="1"/>
  <c r="R26" i="21"/>
  <c r="R27" i="21" s="1"/>
  <c r="B29" i="2"/>
  <c r="J26" i="18" l="1"/>
  <c r="K26" i="18"/>
  <c r="L26" i="18"/>
  <c r="M26" i="18"/>
  <c r="N26" i="18"/>
  <c r="P26" i="18"/>
  <c r="Q26" i="18"/>
  <c r="C21" i="18"/>
  <c r="C21" i="22" s="1"/>
  <c r="C22" i="3"/>
  <c r="G22" i="3"/>
  <c r="C23" i="3"/>
  <c r="G23" i="3"/>
  <c r="C24" i="3"/>
  <c r="G24" i="3"/>
  <c r="C25" i="3"/>
  <c r="G25" i="3"/>
  <c r="G21" i="3"/>
  <c r="C21" i="3"/>
  <c r="L22" i="3"/>
  <c r="L23" i="3"/>
  <c r="L24" i="3"/>
  <c r="L25" i="3"/>
  <c r="L21" i="3"/>
  <c r="K22" i="3"/>
  <c r="K23" i="3"/>
  <c r="K24" i="3"/>
  <c r="K25" i="3"/>
  <c r="K21" i="3"/>
  <c r="K26" i="3" s="1"/>
  <c r="C26" i="22" l="1"/>
  <c r="N26" i="3"/>
  <c r="J26" i="3"/>
  <c r="I26" i="3"/>
  <c r="Q26" i="3"/>
  <c r="P26" i="3"/>
  <c r="M26" i="3"/>
  <c r="L26" i="3"/>
  <c r="I26" i="18"/>
  <c r="H26" i="18"/>
  <c r="G26" i="18"/>
  <c r="F26" i="18"/>
  <c r="E26" i="18"/>
  <c r="C26" i="18"/>
  <c r="R25" i="18"/>
  <c r="R24" i="18"/>
  <c r="R23" i="18"/>
  <c r="R22" i="18"/>
  <c r="P14" i="18"/>
  <c r="R3" i="18"/>
  <c r="M5" i="17"/>
  <c r="S5" i="17" s="1"/>
  <c r="G14" i="16"/>
  <c r="L14" i="16" s="1"/>
  <c r="R14" i="16" s="1"/>
  <c r="X14" i="16" s="1"/>
  <c r="G13" i="16"/>
  <c r="L13" i="16" s="1"/>
  <c r="R13" i="16" s="1"/>
  <c r="X13" i="16" s="1"/>
  <c r="G12" i="16"/>
  <c r="L12" i="16" s="1"/>
  <c r="R12" i="16" s="1"/>
  <c r="X12" i="16" s="1"/>
  <c r="G11" i="16"/>
  <c r="L11" i="16" s="1"/>
  <c r="R11" i="16" s="1"/>
  <c r="X11" i="16" s="1"/>
  <c r="G10" i="16"/>
  <c r="L10" i="16" s="1"/>
  <c r="R10" i="16" s="1"/>
  <c r="X10" i="16" s="1"/>
  <c r="AA8" i="16"/>
  <c r="U8" i="16"/>
  <c r="O8" i="16"/>
  <c r="I8" i="16"/>
  <c r="D8" i="16"/>
  <c r="G38" i="15"/>
  <c r="L38" i="15" s="1"/>
  <c r="R38" i="15" s="1"/>
  <c r="X38" i="15" s="1"/>
  <c r="G37" i="15"/>
  <c r="L37" i="15" s="1"/>
  <c r="R37" i="15" s="1"/>
  <c r="X37" i="15" s="1"/>
  <c r="G36" i="15"/>
  <c r="L36" i="15" s="1"/>
  <c r="R36" i="15" s="1"/>
  <c r="X36" i="15" s="1"/>
  <c r="G35" i="15"/>
  <c r="L35" i="15" s="1"/>
  <c r="R35" i="15" s="1"/>
  <c r="X35" i="15" s="1"/>
  <c r="G34" i="15"/>
  <c r="L34" i="15" s="1"/>
  <c r="R34" i="15" s="1"/>
  <c r="X34" i="15" s="1"/>
  <c r="AA32" i="15"/>
  <c r="Q13" i="21" s="1"/>
  <c r="U32" i="15"/>
  <c r="Q13" i="20" s="1"/>
  <c r="O32" i="15"/>
  <c r="Q13" i="19" s="1"/>
  <c r="I32" i="15"/>
  <c r="Q13" i="18" s="1"/>
  <c r="Q13" i="22" s="1"/>
  <c r="D32" i="15"/>
  <c r="Q13" i="3" s="1"/>
  <c r="G30" i="15"/>
  <c r="L30" i="15" s="1"/>
  <c r="R30" i="15" s="1"/>
  <c r="X30" i="15" s="1"/>
  <c r="G29" i="15"/>
  <c r="L29" i="15" s="1"/>
  <c r="R29" i="15" s="1"/>
  <c r="X29" i="15" s="1"/>
  <c r="G28" i="15"/>
  <c r="L28" i="15" s="1"/>
  <c r="R28" i="15" s="1"/>
  <c r="X28" i="15" s="1"/>
  <c r="G27" i="15"/>
  <c r="L27" i="15" s="1"/>
  <c r="R27" i="15" s="1"/>
  <c r="X27" i="15" s="1"/>
  <c r="G26" i="15"/>
  <c r="L26" i="15" s="1"/>
  <c r="R26" i="15" s="1"/>
  <c r="X26" i="15" s="1"/>
  <c r="AA24" i="15"/>
  <c r="Q12" i="21" s="1"/>
  <c r="U24" i="15"/>
  <c r="Q12" i="20" s="1"/>
  <c r="O24" i="15"/>
  <c r="Q12" i="19" s="1"/>
  <c r="I24" i="15"/>
  <c r="Q12" i="18" s="1"/>
  <c r="D24" i="15"/>
  <c r="Q12" i="3" s="1"/>
  <c r="G22" i="15"/>
  <c r="L22" i="15" s="1"/>
  <c r="R22" i="15" s="1"/>
  <c r="X22" i="15" s="1"/>
  <c r="G21" i="15"/>
  <c r="L21" i="15" s="1"/>
  <c r="R21" i="15" s="1"/>
  <c r="X21" i="15" s="1"/>
  <c r="L20" i="15"/>
  <c r="R20" i="15" s="1"/>
  <c r="X20" i="15" s="1"/>
  <c r="G20" i="15"/>
  <c r="G19" i="15"/>
  <c r="L19" i="15" s="1"/>
  <c r="R19" i="15" s="1"/>
  <c r="X19" i="15" s="1"/>
  <c r="G18" i="15"/>
  <c r="L18" i="15" s="1"/>
  <c r="R18" i="15" s="1"/>
  <c r="X18" i="15" s="1"/>
  <c r="AA16" i="15"/>
  <c r="Q11" i="21" s="1"/>
  <c r="U16" i="15"/>
  <c r="Q11" i="20" s="1"/>
  <c r="O16" i="15"/>
  <c r="Q11" i="19" s="1"/>
  <c r="I16" i="15"/>
  <c r="Q11" i="18" s="1"/>
  <c r="Q11" i="22" s="1"/>
  <c r="D16" i="15"/>
  <c r="G14" i="15"/>
  <c r="L14" i="15" s="1"/>
  <c r="R14" i="15" s="1"/>
  <c r="X14" i="15" s="1"/>
  <c r="G13" i="15"/>
  <c r="L13" i="15" s="1"/>
  <c r="R13" i="15" s="1"/>
  <c r="X13" i="15" s="1"/>
  <c r="G12" i="15"/>
  <c r="L12" i="15" s="1"/>
  <c r="R12" i="15" s="1"/>
  <c r="X12" i="15" s="1"/>
  <c r="G11" i="15"/>
  <c r="L11" i="15" s="1"/>
  <c r="R11" i="15" s="1"/>
  <c r="X11" i="15" s="1"/>
  <c r="G10" i="15"/>
  <c r="L10" i="15" s="1"/>
  <c r="R10" i="15" s="1"/>
  <c r="X10" i="15" s="1"/>
  <c r="AA8" i="15"/>
  <c r="U8" i="15"/>
  <c r="O8" i="15"/>
  <c r="I8" i="15"/>
  <c r="Q10" i="18" s="1"/>
  <c r="D8" i="15"/>
  <c r="G38" i="14"/>
  <c r="L38" i="14" s="1"/>
  <c r="R38" i="14" s="1"/>
  <c r="X38" i="14" s="1"/>
  <c r="G37" i="14"/>
  <c r="L37" i="14" s="1"/>
  <c r="R37" i="14" s="1"/>
  <c r="X37" i="14" s="1"/>
  <c r="G36" i="14"/>
  <c r="L36" i="14" s="1"/>
  <c r="R36" i="14" s="1"/>
  <c r="X36" i="14" s="1"/>
  <c r="G35" i="14"/>
  <c r="L35" i="14" s="1"/>
  <c r="R35" i="14" s="1"/>
  <c r="X35" i="14" s="1"/>
  <c r="G34" i="14"/>
  <c r="L34" i="14" s="1"/>
  <c r="R34" i="14" s="1"/>
  <c r="X34" i="14" s="1"/>
  <c r="AA32" i="14"/>
  <c r="K8" i="21" s="1"/>
  <c r="U32" i="14"/>
  <c r="K8" i="20" s="1"/>
  <c r="O32" i="14"/>
  <c r="K8" i="19" s="1"/>
  <c r="I32" i="14"/>
  <c r="K8" i="18" s="1"/>
  <c r="K8" i="22" s="1"/>
  <c r="D32" i="14"/>
  <c r="G30" i="14"/>
  <c r="L30" i="14" s="1"/>
  <c r="R30" i="14" s="1"/>
  <c r="X30" i="14" s="1"/>
  <c r="G29" i="14"/>
  <c r="L29" i="14" s="1"/>
  <c r="R29" i="14" s="1"/>
  <c r="X29" i="14" s="1"/>
  <c r="G28" i="14"/>
  <c r="L28" i="14" s="1"/>
  <c r="R28" i="14" s="1"/>
  <c r="X28" i="14" s="1"/>
  <c r="L27" i="14"/>
  <c r="R27" i="14" s="1"/>
  <c r="X27" i="14" s="1"/>
  <c r="G27" i="14"/>
  <c r="G26" i="14"/>
  <c r="L26" i="14" s="1"/>
  <c r="R26" i="14" s="1"/>
  <c r="X26" i="14" s="1"/>
  <c r="AA24" i="14"/>
  <c r="K7" i="21" s="1"/>
  <c r="U24" i="14"/>
  <c r="K7" i="20" s="1"/>
  <c r="O24" i="14"/>
  <c r="K7" i="19" s="1"/>
  <c r="I24" i="14"/>
  <c r="K7" i="18" s="1"/>
  <c r="K7" i="22" s="1"/>
  <c r="D24" i="14"/>
  <c r="G22" i="14"/>
  <c r="L22" i="14" s="1"/>
  <c r="R22" i="14" s="1"/>
  <c r="X22" i="14" s="1"/>
  <c r="G21" i="14"/>
  <c r="L21" i="14" s="1"/>
  <c r="R21" i="14" s="1"/>
  <c r="X21" i="14" s="1"/>
  <c r="G20" i="14"/>
  <c r="L20" i="14" s="1"/>
  <c r="R20" i="14" s="1"/>
  <c r="X20" i="14" s="1"/>
  <c r="G19" i="14"/>
  <c r="L19" i="14" s="1"/>
  <c r="R19" i="14" s="1"/>
  <c r="X19" i="14" s="1"/>
  <c r="G18" i="14"/>
  <c r="L18" i="14" s="1"/>
  <c r="R18" i="14" s="1"/>
  <c r="X18" i="14" s="1"/>
  <c r="AA16" i="14"/>
  <c r="K6" i="21" s="1"/>
  <c r="U16" i="14"/>
  <c r="K6" i="20" s="1"/>
  <c r="O16" i="14"/>
  <c r="K6" i="19" s="1"/>
  <c r="I16" i="14"/>
  <c r="K6" i="18" s="1"/>
  <c r="K6" i="22" s="1"/>
  <c r="D16" i="14"/>
  <c r="K6" i="3" s="1"/>
  <c r="G14" i="14"/>
  <c r="L14" i="14" s="1"/>
  <c r="R14" i="14" s="1"/>
  <c r="X14" i="14" s="1"/>
  <c r="G13" i="14"/>
  <c r="L13" i="14" s="1"/>
  <c r="R13" i="14" s="1"/>
  <c r="X13" i="14" s="1"/>
  <c r="G12" i="14"/>
  <c r="L12" i="14" s="1"/>
  <c r="R12" i="14" s="1"/>
  <c r="X12" i="14" s="1"/>
  <c r="G11" i="14"/>
  <c r="L11" i="14" s="1"/>
  <c r="R11" i="14" s="1"/>
  <c r="X11" i="14" s="1"/>
  <c r="L10" i="14"/>
  <c r="R10" i="14" s="1"/>
  <c r="X10" i="14" s="1"/>
  <c r="G10" i="14"/>
  <c r="AA8" i="14"/>
  <c r="K5" i="21" s="1"/>
  <c r="U8" i="14"/>
  <c r="K5" i="20" s="1"/>
  <c r="O8" i="14"/>
  <c r="K5" i="19" s="1"/>
  <c r="I8" i="14"/>
  <c r="K5" i="18" s="1"/>
  <c r="D8" i="14"/>
  <c r="G54" i="13"/>
  <c r="L54" i="13" s="1"/>
  <c r="R54" i="13" s="1"/>
  <c r="X54" i="13" s="1"/>
  <c r="G53" i="13"/>
  <c r="L53" i="13" s="1"/>
  <c r="R53" i="13" s="1"/>
  <c r="X53" i="13" s="1"/>
  <c r="G52" i="13"/>
  <c r="L52" i="13" s="1"/>
  <c r="R52" i="13" s="1"/>
  <c r="X52" i="13" s="1"/>
  <c r="G51" i="13"/>
  <c r="L51" i="13" s="1"/>
  <c r="R51" i="13" s="1"/>
  <c r="X51" i="13" s="1"/>
  <c r="G50" i="13"/>
  <c r="L50" i="13" s="1"/>
  <c r="R50" i="13" s="1"/>
  <c r="X50" i="13" s="1"/>
  <c r="AA48" i="13"/>
  <c r="L13" i="21" s="1"/>
  <c r="U48" i="13"/>
  <c r="L13" i="20" s="1"/>
  <c r="O48" i="13"/>
  <c r="L13" i="19" s="1"/>
  <c r="I48" i="13"/>
  <c r="L13" i="18" s="1"/>
  <c r="L13" i="22" s="1"/>
  <c r="D48" i="13"/>
  <c r="G46" i="13"/>
  <c r="L46" i="13" s="1"/>
  <c r="R46" i="13" s="1"/>
  <c r="X46" i="13" s="1"/>
  <c r="G45" i="13"/>
  <c r="L45" i="13" s="1"/>
  <c r="R45" i="13" s="1"/>
  <c r="X45" i="13" s="1"/>
  <c r="G44" i="13"/>
  <c r="L44" i="13" s="1"/>
  <c r="R44" i="13" s="1"/>
  <c r="X44" i="13" s="1"/>
  <c r="G43" i="13"/>
  <c r="L43" i="13" s="1"/>
  <c r="R43" i="13" s="1"/>
  <c r="X43" i="13" s="1"/>
  <c r="G42" i="13"/>
  <c r="L42" i="13" s="1"/>
  <c r="R42" i="13" s="1"/>
  <c r="X42" i="13" s="1"/>
  <c r="AA40" i="13"/>
  <c r="L12" i="21" s="1"/>
  <c r="U40" i="13"/>
  <c r="L12" i="20" s="1"/>
  <c r="O40" i="13"/>
  <c r="L12" i="19" s="1"/>
  <c r="I40" i="13"/>
  <c r="D40" i="13"/>
  <c r="G38" i="13"/>
  <c r="L38" i="13" s="1"/>
  <c r="R38" i="13" s="1"/>
  <c r="X38" i="13" s="1"/>
  <c r="G37" i="13"/>
  <c r="L37" i="13" s="1"/>
  <c r="R37" i="13" s="1"/>
  <c r="X37" i="13" s="1"/>
  <c r="G36" i="13"/>
  <c r="L36" i="13" s="1"/>
  <c r="R36" i="13" s="1"/>
  <c r="X36" i="13" s="1"/>
  <c r="G35" i="13"/>
  <c r="L35" i="13" s="1"/>
  <c r="R35" i="13" s="1"/>
  <c r="X35" i="13" s="1"/>
  <c r="G34" i="13"/>
  <c r="L34" i="13" s="1"/>
  <c r="R34" i="13" s="1"/>
  <c r="X34" i="13" s="1"/>
  <c r="AA32" i="13"/>
  <c r="L11" i="21" s="1"/>
  <c r="U32" i="13"/>
  <c r="L11" i="20" s="1"/>
  <c r="O32" i="13"/>
  <c r="L11" i="19" s="1"/>
  <c r="I32" i="13"/>
  <c r="L11" i="18" s="1"/>
  <c r="L11" i="22" s="1"/>
  <c r="D32" i="13"/>
  <c r="G30" i="13"/>
  <c r="L30" i="13" s="1"/>
  <c r="R30" i="13" s="1"/>
  <c r="X30" i="13" s="1"/>
  <c r="G29" i="13"/>
  <c r="L29" i="13" s="1"/>
  <c r="R29" i="13" s="1"/>
  <c r="X29" i="13" s="1"/>
  <c r="G28" i="13"/>
  <c r="L28" i="13" s="1"/>
  <c r="R28" i="13" s="1"/>
  <c r="X28" i="13" s="1"/>
  <c r="G27" i="13"/>
  <c r="L27" i="13" s="1"/>
  <c r="R27" i="13" s="1"/>
  <c r="X27" i="13" s="1"/>
  <c r="L26" i="13"/>
  <c r="R26" i="13" s="1"/>
  <c r="X26" i="13" s="1"/>
  <c r="G26" i="13"/>
  <c r="AA24" i="13"/>
  <c r="L10" i="21" s="1"/>
  <c r="U24" i="13"/>
  <c r="L10" i="20" s="1"/>
  <c r="O24" i="13"/>
  <c r="L10" i="19" s="1"/>
  <c r="I24" i="13"/>
  <c r="L10" i="18" s="1"/>
  <c r="D24" i="13"/>
  <c r="G22" i="13"/>
  <c r="L22" i="13" s="1"/>
  <c r="R22" i="13" s="1"/>
  <c r="X22" i="13" s="1"/>
  <c r="G21" i="13"/>
  <c r="L21" i="13" s="1"/>
  <c r="R21" i="13" s="1"/>
  <c r="X21" i="13" s="1"/>
  <c r="G20" i="13"/>
  <c r="L20" i="13" s="1"/>
  <c r="R20" i="13" s="1"/>
  <c r="X20" i="13" s="1"/>
  <c r="G19" i="13"/>
  <c r="L19" i="13" s="1"/>
  <c r="R19" i="13" s="1"/>
  <c r="X19" i="13" s="1"/>
  <c r="G18" i="13"/>
  <c r="L18" i="13" s="1"/>
  <c r="R18" i="13" s="1"/>
  <c r="X18" i="13" s="1"/>
  <c r="AA16" i="13"/>
  <c r="L9" i="21" s="1"/>
  <c r="U16" i="13"/>
  <c r="L9" i="20" s="1"/>
  <c r="O16" i="13"/>
  <c r="L9" i="19" s="1"/>
  <c r="I16" i="13"/>
  <c r="L9" i="18" s="1"/>
  <c r="L9" i="22" s="1"/>
  <c r="G16" i="13"/>
  <c r="L16" i="13" s="1"/>
  <c r="R16" i="13" s="1"/>
  <c r="X16" i="13" s="1"/>
  <c r="D16" i="13"/>
  <c r="L9" i="3" s="1"/>
  <c r="G14" i="13"/>
  <c r="L14" i="13" s="1"/>
  <c r="R14" i="13" s="1"/>
  <c r="X14" i="13" s="1"/>
  <c r="G13" i="13"/>
  <c r="L13" i="13" s="1"/>
  <c r="R13" i="13" s="1"/>
  <c r="X13" i="13" s="1"/>
  <c r="G12" i="13"/>
  <c r="L12" i="13" s="1"/>
  <c r="R12" i="13" s="1"/>
  <c r="X12" i="13" s="1"/>
  <c r="G11" i="13"/>
  <c r="L11" i="13" s="1"/>
  <c r="R11" i="13" s="1"/>
  <c r="X11" i="13" s="1"/>
  <c r="G10" i="13"/>
  <c r="L10" i="13" s="1"/>
  <c r="R10" i="13" s="1"/>
  <c r="X10" i="13" s="1"/>
  <c r="AA8" i="13"/>
  <c r="L6" i="21" s="1"/>
  <c r="U8" i="13"/>
  <c r="O8" i="13"/>
  <c r="L6" i="19" s="1"/>
  <c r="I8" i="13"/>
  <c r="L6" i="18" s="1"/>
  <c r="D8" i="13"/>
  <c r="L6" i="3" s="1"/>
  <c r="G38" i="12"/>
  <c r="L38" i="12" s="1"/>
  <c r="R38" i="12" s="1"/>
  <c r="X38" i="12" s="1"/>
  <c r="G37" i="12"/>
  <c r="L37" i="12" s="1"/>
  <c r="R37" i="12" s="1"/>
  <c r="X37" i="12" s="1"/>
  <c r="G36" i="12"/>
  <c r="L36" i="12" s="1"/>
  <c r="R36" i="12" s="1"/>
  <c r="X36" i="12" s="1"/>
  <c r="G35" i="12"/>
  <c r="L35" i="12" s="1"/>
  <c r="R35" i="12" s="1"/>
  <c r="X35" i="12" s="1"/>
  <c r="G34" i="12"/>
  <c r="L34" i="12" s="1"/>
  <c r="R34" i="12" s="1"/>
  <c r="X34" i="12" s="1"/>
  <c r="AA32" i="12"/>
  <c r="J8" i="21" s="1"/>
  <c r="U32" i="12"/>
  <c r="J8" i="20" s="1"/>
  <c r="O32" i="12"/>
  <c r="I32" i="12"/>
  <c r="J8" i="18" s="1"/>
  <c r="D32" i="12"/>
  <c r="G30" i="12"/>
  <c r="L30" i="12" s="1"/>
  <c r="R30" i="12" s="1"/>
  <c r="X30" i="12" s="1"/>
  <c r="G29" i="12"/>
  <c r="L29" i="12" s="1"/>
  <c r="R29" i="12" s="1"/>
  <c r="X29" i="12" s="1"/>
  <c r="G28" i="12"/>
  <c r="L28" i="12" s="1"/>
  <c r="R28" i="12" s="1"/>
  <c r="X28" i="12" s="1"/>
  <c r="G27" i="12"/>
  <c r="L27" i="12" s="1"/>
  <c r="R27" i="12" s="1"/>
  <c r="X27" i="12" s="1"/>
  <c r="G26" i="12"/>
  <c r="L26" i="12" s="1"/>
  <c r="R26" i="12" s="1"/>
  <c r="X26" i="12" s="1"/>
  <c r="AA24" i="12"/>
  <c r="J7" i="21" s="1"/>
  <c r="U24" i="12"/>
  <c r="J7" i="20" s="1"/>
  <c r="O24" i="12"/>
  <c r="J7" i="19" s="1"/>
  <c r="I24" i="12"/>
  <c r="J7" i="18" s="1"/>
  <c r="J7" i="22" s="1"/>
  <c r="D24" i="12"/>
  <c r="J7" i="3" s="1"/>
  <c r="L22" i="12"/>
  <c r="R22" i="12" s="1"/>
  <c r="X22" i="12" s="1"/>
  <c r="G22" i="12"/>
  <c r="G21" i="12"/>
  <c r="L21" i="12" s="1"/>
  <c r="R21" i="12" s="1"/>
  <c r="X21" i="12" s="1"/>
  <c r="G20" i="12"/>
  <c r="L20" i="12" s="1"/>
  <c r="R20" i="12" s="1"/>
  <c r="X20" i="12" s="1"/>
  <c r="G19" i="12"/>
  <c r="L19" i="12" s="1"/>
  <c r="R19" i="12" s="1"/>
  <c r="X19" i="12" s="1"/>
  <c r="G18" i="12"/>
  <c r="L18" i="12" s="1"/>
  <c r="R18" i="12" s="1"/>
  <c r="X18" i="12" s="1"/>
  <c r="AA16" i="12"/>
  <c r="U16" i="12"/>
  <c r="J6" i="20" s="1"/>
  <c r="O16" i="12"/>
  <c r="J6" i="19" s="1"/>
  <c r="I16" i="12"/>
  <c r="D16" i="12"/>
  <c r="G14" i="12"/>
  <c r="L14" i="12" s="1"/>
  <c r="R14" i="12" s="1"/>
  <c r="X14" i="12" s="1"/>
  <c r="G13" i="12"/>
  <c r="L13" i="12" s="1"/>
  <c r="R13" i="12" s="1"/>
  <c r="X13" i="12" s="1"/>
  <c r="G12" i="12"/>
  <c r="L12" i="12" s="1"/>
  <c r="R12" i="12" s="1"/>
  <c r="X12" i="12" s="1"/>
  <c r="G11" i="12"/>
  <c r="L11" i="12" s="1"/>
  <c r="R11" i="12" s="1"/>
  <c r="X11" i="12" s="1"/>
  <c r="G10" i="12"/>
  <c r="L10" i="12" s="1"/>
  <c r="R10" i="12" s="1"/>
  <c r="X10" i="12" s="1"/>
  <c r="AA8" i="12"/>
  <c r="J5" i="21" s="1"/>
  <c r="U8" i="12"/>
  <c r="O8" i="12"/>
  <c r="J5" i="19" s="1"/>
  <c r="I8" i="12"/>
  <c r="J5" i="18" s="1"/>
  <c r="D8" i="12"/>
  <c r="G62" i="11"/>
  <c r="L62" i="11" s="1"/>
  <c r="R62" i="11" s="1"/>
  <c r="X62" i="11" s="1"/>
  <c r="G61" i="11"/>
  <c r="L61" i="11" s="1"/>
  <c r="R61" i="11" s="1"/>
  <c r="X61" i="11" s="1"/>
  <c r="G60" i="11"/>
  <c r="L60" i="11" s="1"/>
  <c r="R60" i="11" s="1"/>
  <c r="X60" i="11" s="1"/>
  <c r="G59" i="11"/>
  <c r="L59" i="11" s="1"/>
  <c r="R59" i="11" s="1"/>
  <c r="X59" i="11" s="1"/>
  <c r="G58" i="11"/>
  <c r="L58" i="11" s="1"/>
  <c r="R58" i="11" s="1"/>
  <c r="X58" i="11" s="1"/>
  <c r="AA56" i="11"/>
  <c r="I12" i="21" s="1"/>
  <c r="U56" i="11"/>
  <c r="O56" i="11"/>
  <c r="I12" i="19" s="1"/>
  <c r="I56" i="11"/>
  <c r="I12" i="18" s="1"/>
  <c r="D56" i="11"/>
  <c r="G54" i="11"/>
  <c r="L54" i="11" s="1"/>
  <c r="R54" i="11" s="1"/>
  <c r="X54" i="11" s="1"/>
  <c r="G53" i="11"/>
  <c r="L53" i="11" s="1"/>
  <c r="R53" i="11" s="1"/>
  <c r="X53" i="11" s="1"/>
  <c r="G52" i="11"/>
  <c r="L52" i="11" s="1"/>
  <c r="R52" i="11" s="1"/>
  <c r="X52" i="11" s="1"/>
  <c r="G51" i="11"/>
  <c r="L51" i="11" s="1"/>
  <c r="R51" i="11" s="1"/>
  <c r="X51" i="11" s="1"/>
  <c r="G50" i="11"/>
  <c r="L50" i="11" s="1"/>
  <c r="R50" i="11" s="1"/>
  <c r="X50" i="11" s="1"/>
  <c r="AA48" i="11"/>
  <c r="I9" i="21" s="1"/>
  <c r="U48" i="11"/>
  <c r="I9" i="20" s="1"/>
  <c r="O48" i="11"/>
  <c r="I9" i="19" s="1"/>
  <c r="I48" i="11"/>
  <c r="I9" i="18" s="1"/>
  <c r="D48" i="11"/>
  <c r="I9" i="3" s="1"/>
  <c r="G46" i="11"/>
  <c r="L46" i="11" s="1"/>
  <c r="R46" i="11" s="1"/>
  <c r="X46" i="11" s="1"/>
  <c r="G45" i="11"/>
  <c r="L45" i="11" s="1"/>
  <c r="R45" i="11" s="1"/>
  <c r="X45" i="11" s="1"/>
  <c r="G44" i="11"/>
  <c r="L44" i="11" s="1"/>
  <c r="R44" i="11" s="1"/>
  <c r="X44" i="11" s="1"/>
  <c r="L43" i="11"/>
  <c r="R43" i="11" s="1"/>
  <c r="X43" i="11" s="1"/>
  <c r="G43" i="11"/>
  <c r="G42" i="11"/>
  <c r="L42" i="11" s="1"/>
  <c r="R42" i="11" s="1"/>
  <c r="X42" i="11" s="1"/>
  <c r="AA40" i="11"/>
  <c r="U40" i="11"/>
  <c r="I8" i="20" s="1"/>
  <c r="O40" i="11"/>
  <c r="I8" i="19" s="1"/>
  <c r="I40" i="11"/>
  <c r="I8" i="18" s="1"/>
  <c r="D40" i="11"/>
  <c r="G38" i="11"/>
  <c r="L38" i="11" s="1"/>
  <c r="R38" i="11" s="1"/>
  <c r="X38" i="11" s="1"/>
  <c r="G37" i="11"/>
  <c r="L37" i="11" s="1"/>
  <c r="R37" i="11" s="1"/>
  <c r="X37" i="11" s="1"/>
  <c r="G36" i="11"/>
  <c r="L36" i="11" s="1"/>
  <c r="R36" i="11" s="1"/>
  <c r="X36" i="11" s="1"/>
  <c r="G35" i="11"/>
  <c r="L35" i="11" s="1"/>
  <c r="R35" i="11" s="1"/>
  <c r="X35" i="11" s="1"/>
  <c r="G34" i="11"/>
  <c r="L34" i="11" s="1"/>
  <c r="R34" i="11" s="1"/>
  <c r="X34" i="11" s="1"/>
  <c r="AA32" i="11"/>
  <c r="I7" i="21" s="1"/>
  <c r="U32" i="11"/>
  <c r="I7" i="20" s="1"/>
  <c r="O32" i="11"/>
  <c r="I7" i="19" s="1"/>
  <c r="I32" i="11"/>
  <c r="I7" i="18" s="1"/>
  <c r="D32" i="11"/>
  <c r="G30" i="11"/>
  <c r="L30" i="11" s="1"/>
  <c r="R30" i="11" s="1"/>
  <c r="X30" i="11" s="1"/>
  <c r="G29" i="11"/>
  <c r="L29" i="11" s="1"/>
  <c r="R29" i="11" s="1"/>
  <c r="X29" i="11" s="1"/>
  <c r="G28" i="11"/>
  <c r="L28" i="11" s="1"/>
  <c r="R28" i="11" s="1"/>
  <c r="X28" i="11" s="1"/>
  <c r="G27" i="11"/>
  <c r="L27" i="11" s="1"/>
  <c r="R27" i="11" s="1"/>
  <c r="X27" i="11" s="1"/>
  <c r="G26" i="11"/>
  <c r="L26" i="11" s="1"/>
  <c r="R26" i="11" s="1"/>
  <c r="X26" i="11" s="1"/>
  <c r="AA24" i="11"/>
  <c r="I6" i="21" s="1"/>
  <c r="U24" i="11"/>
  <c r="I6" i="20" s="1"/>
  <c r="O24" i="11"/>
  <c r="I6" i="19" s="1"/>
  <c r="I24" i="11"/>
  <c r="D24" i="11"/>
  <c r="I6" i="3" s="1"/>
  <c r="G22" i="11"/>
  <c r="L22" i="11" s="1"/>
  <c r="R22" i="11" s="1"/>
  <c r="X22" i="11" s="1"/>
  <c r="G21" i="11"/>
  <c r="L21" i="11" s="1"/>
  <c r="R21" i="11" s="1"/>
  <c r="X21" i="11" s="1"/>
  <c r="G20" i="11"/>
  <c r="L20" i="11" s="1"/>
  <c r="R20" i="11" s="1"/>
  <c r="X20" i="11" s="1"/>
  <c r="L19" i="11"/>
  <c r="R19" i="11" s="1"/>
  <c r="X19" i="11" s="1"/>
  <c r="G19" i="11"/>
  <c r="G18" i="11"/>
  <c r="L18" i="11" s="1"/>
  <c r="R18" i="11" s="1"/>
  <c r="X18" i="11" s="1"/>
  <c r="AA16" i="11"/>
  <c r="I5" i="21" s="1"/>
  <c r="U16" i="11"/>
  <c r="I5" i="20" s="1"/>
  <c r="O16" i="11"/>
  <c r="I5" i="19" s="1"/>
  <c r="I16" i="11"/>
  <c r="I5" i="18" s="1"/>
  <c r="I5" i="22" s="1"/>
  <c r="D16" i="11"/>
  <c r="G14" i="11"/>
  <c r="L14" i="11" s="1"/>
  <c r="R14" i="11" s="1"/>
  <c r="X14" i="11" s="1"/>
  <c r="G13" i="11"/>
  <c r="L13" i="11" s="1"/>
  <c r="R13" i="11" s="1"/>
  <c r="X13" i="11" s="1"/>
  <c r="G12" i="11"/>
  <c r="L12" i="11" s="1"/>
  <c r="R12" i="11" s="1"/>
  <c r="X12" i="11" s="1"/>
  <c r="G11" i="11"/>
  <c r="L11" i="11" s="1"/>
  <c r="R11" i="11" s="1"/>
  <c r="X11" i="11" s="1"/>
  <c r="G10" i="11"/>
  <c r="L10" i="11" s="1"/>
  <c r="R10" i="11" s="1"/>
  <c r="X10" i="11" s="1"/>
  <c r="AA8" i="11"/>
  <c r="I3" i="21" s="1"/>
  <c r="U8" i="11"/>
  <c r="I3" i="20" s="1"/>
  <c r="O8" i="11"/>
  <c r="I8" i="11"/>
  <c r="I3" i="18" s="1"/>
  <c r="D8" i="11"/>
  <c r="G14" i="10"/>
  <c r="L14" i="10" s="1"/>
  <c r="G13" i="10"/>
  <c r="L13" i="10" s="1"/>
  <c r="G12" i="10"/>
  <c r="L12" i="10" s="1"/>
  <c r="G11" i="10"/>
  <c r="L11" i="10" s="1"/>
  <c r="G10" i="10"/>
  <c r="L10" i="10" s="1"/>
  <c r="AA8" i="10"/>
  <c r="U8" i="10"/>
  <c r="O8" i="10"/>
  <c r="I8" i="10"/>
  <c r="D8" i="10"/>
  <c r="D5" i="10" s="1"/>
  <c r="G38" i="9"/>
  <c r="L38" i="9" s="1"/>
  <c r="R38" i="9" s="1"/>
  <c r="X38" i="9" s="1"/>
  <c r="G37" i="9"/>
  <c r="L37" i="9" s="1"/>
  <c r="R37" i="9" s="1"/>
  <c r="X37" i="9" s="1"/>
  <c r="G36" i="9"/>
  <c r="L36" i="9" s="1"/>
  <c r="R36" i="9" s="1"/>
  <c r="X36" i="9" s="1"/>
  <c r="G35" i="9"/>
  <c r="L35" i="9" s="1"/>
  <c r="R35" i="9" s="1"/>
  <c r="X35" i="9" s="1"/>
  <c r="G34" i="9"/>
  <c r="L34" i="9" s="1"/>
  <c r="R34" i="9" s="1"/>
  <c r="X34" i="9" s="1"/>
  <c r="AA32" i="9"/>
  <c r="N8" i="21" s="1"/>
  <c r="U32" i="9"/>
  <c r="N8" i="20" s="1"/>
  <c r="O32" i="9"/>
  <c r="N8" i="19" s="1"/>
  <c r="I32" i="9"/>
  <c r="N8" i="18" s="1"/>
  <c r="D32" i="9"/>
  <c r="N8" i="3" s="1"/>
  <c r="G30" i="9"/>
  <c r="L30" i="9" s="1"/>
  <c r="R30" i="9" s="1"/>
  <c r="X30" i="9" s="1"/>
  <c r="G29" i="9"/>
  <c r="L29" i="9" s="1"/>
  <c r="R29" i="9" s="1"/>
  <c r="X29" i="9" s="1"/>
  <c r="G28" i="9"/>
  <c r="L28" i="9" s="1"/>
  <c r="R28" i="9" s="1"/>
  <c r="X28" i="9" s="1"/>
  <c r="G27" i="9"/>
  <c r="L27" i="9" s="1"/>
  <c r="R27" i="9" s="1"/>
  <c r="X27" i="9" s="1"/>
  <c r="G26" i="9"/>
  <c r="L26" i="9" s="1"/>
  <c r="R26" i="9" s="1"/>
  <c r="X26" i="9" s="1"/>
  <c r="AA24" i="9"/>
  <c r="N7" i="21" s="1"/>
  <c r="U24" i="9"/>
  <c r="N7" i="20" s="1"/>
  <c r="O24" i="9"/>
  <c r="N7" i="19" s="1"/>
  <c r="I24" i="9"/>
  <c r="D24" i="9"/>
  <c r="N7" i="3" s="1"/>
  <c r="G22" i="9"/>
  <c r="L22" i="9" s="1"/>
  <c r="R22" i="9" s="1"/>
  <c r="X22" i="9" s="1"/>
  <c r="L21" i="9"/>
  <c r="R21" i="9" s="1"/>
  <c r="X21" i="9" s="1"/>
  <c r="G21" i="9"/>
  <c r="G20" i="9"/>
  <c r="L20" i="9" s="1"/>
  <c r="R20" i="9" s="1"/>
  <c r="X20" i="9" s="1"/>
  <c r="G19" i="9"/>
  <c r="L19" i="9" s="1"/>
  <c r="R19" i="9" s="1"/>
  <c r="X19" i="9" s="1"/>
  <c r="G18" i="9"/>
  <c r="L18" i="9" s="1"/>
  <c r="R18" i="9" s="1"/>
  <c r="X18" i="9" s="1"/>
  <c r="AA16" i="9"/>
  <c r="N6" i="21" s="1"/>
  <c r="U16" i="9"/>
  <c r="N6" i="20" s="1"/>
  <c r="O16" i="9"/>
  <c r="N6" i="19" s="1"/>
  <c r="I16" i="9"/>
  <c r="N6" i="18" s="1"/>
  <c r="D16" i="9"/>
  <c r="G14" i="9"/>
  <c r="L14" i="9" s="1"/>
  <c r="R14" i="9" s="1"/>
  <c r="X14" i="9" s="1"/>
  <c r="G13" i="9"/>
  <c r="L13" i="9" s="1"/>
  <c r="R13" i="9" s="1"/>
  <c r="X13" i="9" s="1"/>
  <c r="G12" i="9"/>
  <c r="L12" i="9" s="1"/>
  <c r="R12" i="9" s="1"/>
  <c r="X12" i="9" s="1"/>
  <c r="G11" i="9"/>
  <c r="L11" i="9" s="1"/>
  <c r="R11" i="9" s="1"/>
  <c r="X11" i="9" s="1"/>
  <c r="G10" i="9"/>
  <c r="L10" i="9" s="1"/>
  <c r="R10" i="9" s="1"/>
  <c r="X10" i="9" s="1"/>
  <c r="AA8" i="9"/>
  <c r="U8" i="9"/>
  <c r="O8" i="9"/>
  <c r="N5" i="19" s="1"/>
  <c r="I8" i="9"/>
  <c r="N5" i="18" s="1"/>
  <c r="D8" i="9"/>
  <c r="H5" i="9"/>
  <c r="M5" i="9" s="1"/>
  <c r="D5" i="9"/>
  <c r="G30" i="8"/>
  <c r="L30" i="8" s="1"/>
  <c r="R30" i="8" s="1"/>
  <c r="X30" i="8" s="1"/>
  <c r="L29" i="8"/>
  <c r="R29" i="8" s="1"/>
  <c r="X29" i="8" s="1"/>
  <c r="G29" i="8"/>
  <c r="G28" i="8"/>
  <c r="L28" i="8" s="1"/>
  <c r="R28" i="8" s="1"/>
  <c r="X28" i="8" s="1"/>
  <c r="G27" i="8"/>
  <c r="L27" i="8" s="1"/>
  <c r="R27" i="8" s="1"/>
  <c r="X27" i="8" s="1"/>
  <c r="G26" i="8"/>
  <c r="L26" i="8" s="1"/>
  <c r="R26" i="8" s="1"/>
  <c r="X26" i="8" s="1"/>
  <c r="AA24" i="8"/>
  <c r="G8" i="21" s="1"/>
  <c r="U24" i="8"/>
  <c r="G8" i="20" s="1"/>
  <c r="O24" i="8"/>
  <c r="G8" i="19" s="1"/>
  <c r="I24" i="8"/>
  <c r="D24" i="8"/>
  <c r="G22" i="8"/>
  <c r="L22" i="8" s="1"/>
  <c r="R22" i="8" s="1"/>
  <c r="X22" i="8" s="1"/>
  <c r="G21" i="8"/>
  <c r="L21" i="8" s="1"/>
  <c r="R21" i="8" s="1"/>
  <c r="X21" i="8" s="1"/>
  <c r="G20" i="8"/>
  <c r="L20" i="8" s="1"/>
  <c r="R20" i="8" s="1"/>
  <c r="X20" i="8" s="1"/>
  <c r="G19" i="8"/>
  <c r="L19" i="8" s="1"/>
  <c r="R19" i="8" s="1"/>
  <c r="X19" i="8" s="1"/>
  <c r="G18" i="8"/>
  <c r="L18" i="8" s="1"/>
  <c r="R18" i="8" s="1"/>
  <c r="X18" i="8" s="1"/>
  <c r="AA16" i="8"/>
  <c r="G7" i="21" s="1"/>
  <c r="U16" i="8"/>
  <c r="G7" i="20" s="1"/>
  <c r="O16" i="8"/>
  <c r="G7" i="19" s="1"/>
  <c r="I16" i="8"/>
  <c r="G7" i="18" s="1"/>
  <c r="G7" i="22" s="1"/>
  <c r="D16" i="8"/>
  <c r="G7" i="3" s="1"/>
  <c r="L14" i="8"/>
  <c r="R14" i="8" s="1"/>
  <c r="X14" i="8" s="1"/>
  <c r="G14" i="8"/>
  <c r="G13" i="8"/>
  <c r="L13" i="8" s="1"/>
  <c r="R13" i="8" s="1"/>
  <c r="X13" i="8" s="1"/>
  <c r="G12" i="8"/>
  <c r="L12" i="8" s="1"/>
  <c r="R12" i="8" s="1"/>
  <c r="X12" i="8" s="1"/>
  <c r="G11" i="8"/>
  <c r="L11" i="8" s="1"/>
  <c r="R11" i="8" s="1"/>
  <c r="X11" i="8" s="1"/>
  <c r="G10" i="8"/>
  <c r="L10" i="8" s="1"/>
  <c r="R10" i="8" s="1"/>
  <c r="X10" i="8" s="1"/>
  <c r="AA8" i="8"/>
  <c r="U8" i="8"/>
  <c r="O8" i="8"/>
  <c r="I8" i="8"/>
  <c r="G5" i="18" s="1"/>
  <c r="D8" i="8"/>
  <c r="L38" i="7"/>
  <c r="R38" i="7" s="1"/>
  <c r="X38" i="7" s="1"/>
  <c r="G38" i="7"/>
  <c r="G37" i="7"/>
  <c r="L37" i="7" s="1"/>
  <c r="R37" i="7" s="1"/>
  <c r="X37" i="7" s="1"/>
  <c r="G36" i="7"/>
  <c r="L36" i="7" s="1"/>
  <c r="R36" i="7" s="1"/>
  <c r="X36" i="7" s="1"/>
  <c r="G35" i="7"/>
  <c r="L35" i="7" s="1"/>
  <c r="R35" i="7" s="1"/>
  <c r="X35" i="7" s="1"/>
  <c r="G34" i="7"/>
  <c r="L34" i="7" s="1"/>
  <c r="R34" i="7" s="1"/>
  <c r="X34" i="7" s="1"/>
  <c r="AA32" i="7"/>
  <c r="H8" i="21" s="1"/>
  <c r="U32" i="7"/>
  <c r="H8" i="20" s="1"/>
  <c r="O32" i="7"/>
  <c r="H8" i="19" s="1"/>
  <c r="I32" i="7"/>
  <c r="H8" i="18" s="1"/>
  <c r="D32" i="7"/>
  <c r="G30" i="7"/>
  <c r="L30" i="7" s="1"/>
  <c r="R30" i="7" s="1"/>
  <c r="X30" i="7" s="1"/>
  <c r="G29" i="7"/>
  <c r="L29" i="7" s="1"/>
  <c r="R29" i="7" s="1"/>
  <c r="X29" i="7" s="1"/>
  <c r="G28" i="7"/>
  <c r="L28" i="7" s="1"/>
  <c r="R28" i="7" s="1"/>
  <c r="X28" i="7" s="1"/>
  <c r="G27" i="7"/>
  <c r="L27" i="7" s="1"/>
  <c r="R27" i="7" s="1"/>
  <c r="X27" i="7" s="1"/>
  <c r="G26" i="7"/>
  <c r="L26" i="7" s="1"/>
  <c r="R26" i="7" s="1"/>
  <c r="X26" i="7" s="1"/>
  <c r="AA24" i="7"/>
  <c r="H7" i="21" s="1"/>
  <c r="U24" i="7"/>
  <c r="H7" i="20" s="1"/>
  <c r="O24" i="7"/>
  <c r="H7" i="19" s="1"/>
  <c r="I24" i="7"/>
  <c r="D24" i="7"/>
  <c r="G22" i="7"/>
  <c r="L22" i="7" s="1"/>
  <c r="R22" i="7" s="1"/>
  <c r="X22" i="7" s="1"/>
  <c r="G21" i="7"/>
  <c r="L21" i="7" s="1"/>
  <c r="R21" i="7" s="1"/>
  <c r="X21" i="7" s="1"/>
  <c r="G20" i="7"/>
  <c r="L20" i="7" s="1"/>
  <c r="R20" i="7" s="1"/>
  <c r="X20" i="7" s="1"/>
  <c r="G19" i="7"/>
  <c r="L19" i="7" s="1"/>
  <c r="R19" i="7" s="1"/>
  <c r="X19" i="7" s="1"/>
  <c r="G18" i="7"/>
  <c r="L18" i="7" s="1"/>
  <c r="R18" i="7" s="1"/>
  <c r="X18" i="7" s="1"/>
  <c r="AA16" i="7"/>
  <c r="H6" i="21" s="1"/>
  <c r="U16" i="7"/>
  <c r="H6" i="20" s="1"/>
  <c r="O16" i="7"/>
  <c r="H6" i="19" s="1"/>
  <c r="I16" i="7"/>
  <c r="H6" i="18" s="1"/>
  <c r="H6" i="22" s="1"/>
  <c r="D16" i="7"/>
  <c r="G14" i="7"/>
  <c r="L14" i="7" s="1"/>
  <c r="R14" i="7" s="1"/>
  <c r="X14" i="7" s="1"/>
  <c r="G13" i="7"/>
  <c r="L13" i="7" s="1"/>
  <c r="R13" i="7" s="1"/>
  <c r="X13" i="7" s="1"/>
  <c r="G12" i="7"/>
  <c r="L12" i="7" s="1"/>
  <c r="R12" i="7" s="1"/>
  <c r="X12" i="7" s="1"/>
  <c r="G11" i="7"/>
  <c r="L11" i="7" s="1"/>
  <c r="R11" i="7" s="1"/>
  <c r="X11" i="7" s="1"/>
  <c r="G10" i="7"/>
  <c r="L10" i="7" s="1"/>
  <c r="R10" i="7" s="1"/>
  <c r="X10" i="7" s="1"/>
  <c r="AA8" i="7"/>
  <c r="H5" i="21" s="1"/>
  <c r="U8" i="7"/>
  <c r="O8" i="7"/>
  <c r="H5" i="19" s="1"/>
  <c r="I8" i="7"/>
  <c r="H5" i="18" s="1"/>
  <c r="D8" i="7"/>
  <c r="H5" i="3" s="1"/>
  <c r="G14" i="6"/>
  <c r="L14" i="6" s="1"/>
  <c r="R14" i="6" s="1"/>
  <c r="X14" i="6" s="1"/>
  <c r="G13" i="6"/>
  <c r="L13" i="6" s="1"/>
  <c r="R13" i="6" s="1"/>
  <c r="X13" i="6" s="1"/>
  <c r="G12" i="6"/>
  <c r="L12" i="6" s="1"/>
  <c r="R12" i="6" s="1"/>
  <c r="X12" i="6" s="1"/>
  <c r="G11" i="6"/>
  <c r="L11" i="6" s="1"/>
  <c r="R11" i="6" s="1"/>
  <c r="X11" i="6" s="1"/>
  <c r="G10" i="6"/>
  <c r="L10" i="6" s="1"/>
  <c r="R10" i="6" s="1"/>
  <c r="X10" i="6" s="1"/>
  <c r="AA8" i="6"/>
  <c r="U8" i="6"/>
  <c r="F11" i="20" s="1"/>
  <c r="F14" i="20" s="1"/>
  <c r="O8" i="6"/>
  <c r="I8" i="6"/>
  <c r="D8" i="6"/>
  <c r="T5" i="6"/>
  <c r="D5" i="6"/>
  <c r="G94" i="5"/>
  <c r="L94" i="5" s="1"/>
  <c r="R94" i="5" s="1"/>
  <c r="X94" i="5" s="1"/>
  <c r="G93" i="5"/>
  <c r="L93" i="5" s="1"/>
  <c r="R93" i="5" s="1"/>
  <c r="X93" i="5" s="1"/>
  <c r="G92" i="5"/>
  <c r="L92" i="5" s="1"/>
  <c r="R92" i="5" s="1"/>
  <c r="X92" i="5" s="1"/>
  <c r="G91" i="5"/>
  <c r="L91" i="5" s="1"/>
  <c r="R91" i="5" s="1"/>
  <c r="X91" i="5" s="1"/>
  <c r="G90" i="5"/>
  <c r="L90" i="5" s="1"/>
  <c r="R90" i="5" s="1"/>
  <c r="X90" i="5" s="1"/>
  <c r="AA88" i="5"/>
  <c r="E13" i="21" s="1"/>
  <c r="U88" i="5"/>
  <c r="E13" i="20" s="1"/>
  <c r="O88" i="5"/>
  <c r="E13" i="19" s="1"/>
  <c r="I88" i="5"/>
  <c r="E13" i="18" s="1"/>
  <c r="E13" i="22" s="1"/>
  <c r="D88" i="5"/>
  <c r="G86" i="5"/>
  <c r="L86" i="5" s="1"/>
  <c r="R86" i="5" s="1"/>
  <c r="X86" i="5" s="1"/>
  <c r="G85" i="5"/>
  <c r="L85" i="5" s="1"/>
  <c r="R85" i="5" s="1"/>
  <c r="X85" i="5" s="1"/>
  <c r="G84" i="5"/>
  <c r="L84" i="5" s="1"/>
  <c r="R84" i="5" s="1"/>
  <c r="X84" i="5" s="1"/>
  <c r="G83" i="5"/>
  <c r="L83" i="5" s="1"/>
  <c r="R83" i="5" s="1"/>
  <c r="X83" i="5" s="1"/>
  <c r="G82" i="5"/>
  <c r="L82" i="5" s="1"/>
  <c r="R82" i="5" s="1"/>
  <c r="X82" i="5" s="1"/>
  <c r="AA80" i="5"/>
  <c r="E12" i="21" s="1"/>
  <c r="U80" i="5"/>
  <c r="E12" i="20" s="1"/>
  <c r="O80" i="5"/>
  <c r="E12" i="19" s="1"/>
  <c r="I80" i="5"/>
  <c r="E12" i="18" s="1"/>
  <c r="E12" i="22" s="1"/>
  <c r="D80" i="5"/>
  <c r="G78" i="5"/>
  <c r="L78" i="5" s="1"/>
  <c r="R78" i="5" s="1"/>
  <c r="X78" i="5" s="1"/>
  <c r="G77" i="5"/>
  <c r="L77" i="5" s="1"/>
  <c r="G76" i="5"/>
  <c r="L76" i="5" s="1"/>
  <c r="R76" i="5" s="1"/>
  <c r="X76" i="5" s="1"/>
  <c r="L75" i="5"/>
  <c r="R75" i="5" s="1"/>
  <c r="X75" i="5" s="1"/>
  <c r="G75" i="5"/>
  <c r="G74" i="5"/>
  <c r="L74" i="5" s="1"/>
  <c r="R74" i="5" s="1"/>
  <c r="X74" i="5" s="1"/>
  <c r="AA72" i="5"/>
  <c r="E11" i="21" s="1"/>
  <c r="U72" i="5"/>
  <c r="E11" i="20" s="1"/>
  <c r="O72" i="5"/>
  <c r="E11" i="19" s="1"/>
  <c r="I72" i="5"/>
  <c r="E11" i="18" s="1"/>
  <c r="E11" i="22" s="1"/>
  <c r="D72" i="5"/>
  <c r="G70" i="5"/>
  <c r="L70" i="5" s="1"/>
  <c r="R70" i="5" s="1"/>
  <c r="X70" i="5" s="1"/>
  <c r="G69" i="5"/>
  <c r="L69" i="5" s="1"/>
  <c r="R69" i="5" s="1"/>
  <c r="X69" i="5" s="1"/>
  <c r="G68" i="5"/>
  <c r="L68" i="5" s="1"/>
  <c r="R68" i="5" s="1"/>
  <c r="X68" i="5" s="1"/>
  <c r="G67" i="5"/>
  <c r="L67" i="5" s="1"/>
  <c r="R67" i="5" s="1"/>
  <c r="X67" i="5" s="1"/>
  <c r="G66" i="5"/>
  <c r="L66" i="5" s="1"/>
  <c r="R66" i="5" s="1"/>
  <c r="X66" i="5" s="1"/>
  <c r="AA64" i="5"/>
  <c r="E10" i="21" s="1"/>
  <c r="U64" i="5"/>
  <c r="E10" i="20" s="1"/>
  <c r="O64" i="5"/>
  <c r="E10" i="19" s="1"/>
  <c r="I64" i="5"/>
  <c r="E10" i="18" s="1"/>
  <c r="D64" i="5"/>
  <c r="G62" i="5"/>
  <c r="L62" i="5" s="1"/>
  <c r="R62" i="5" s="1"/>
  <c r="X62" i="5" s="1"/>
  <c r="G61" i="5"/>
  <c r="L61" i="5" s="1"/>
  <c r="R61" i="5" s="1"/>
  <c r="X61" i="5" s="1"/>
  <c r="G60" i="5"/>
  <c r="L60" i="5" s="1"/>
  <c r="R60" i="5" s="1"/>
  <c r="X60" i="5" s="1"/>
  <c r="G59" i="5"/>
  <c r="L59" i="5" s="1"/>
  <c r="R59" i="5" s="1"/>
  <c r="X59" i="5" s="1"/>
  <c r="G58" i="5"/>
  <c r="L58" i="5" s="1"/>
  <c r="R58" i="5" s="1"/>
  <c r="X58" i="5" s="1"/>
  <c r="AA56" i="5"/>
  <c r="E9" i="21" s="1"/>
  <c r="U56" i="5"/>
  <c r="E9" i="20" s="1"/>
  <c r="O56" i="5"/>
  <c r="E9" i="19" s="1"/>
  <c r="I56" i="5"/>
  <c r="E9" i="18" s="1"/>
  <c r="D56" i="5"/>
  <c r="G54" i="5"/>
  <c r="L54" i="5" s="1"/>
  <c r="R54" i="5" s="1"/>
  <c r="X54" i="5" s="1"/>
  <c r="G53" i="5"/>
  <c r="L53" i="5" s="1"/>
  <c r="R53" i="5" s="1"/>
  <c r="X53" i="5" s="1"/>
  <c r="G52" i="5"/>
  <c r="L52" i="5" s="1"/>
  <c r="R52" i="5" s="1"/>
  <c r="X52" i="5" s="1"/>
  <c r="G51" i="5"/>
  <c r="L51" i="5" s="1"/>
  <c r="R51" i="5" s="1"/>
  <c r="X51" i="5" s="1"/>
  <c r="G50" i="5"/>
  <c r="L50" i="5" s="1"/>
  <c r="R50" i="5" s="1"/>
  <c r="X50" i="5" s="1"/>
  <c r="AA48" i="5"/>
  <c r="E8" i="21" s="1"/>
  <c r="U48" i="5"/>
  <c r="E8" i="20" s="1"/>
  <c r="O48" i="5"/>
  <c r="E8" i="19" s="1"/>
  <c r="I48" i="5"/>
  <c r="E8" i="18" s="1"/>
  <c r="E8" i="22" s="1"/>
  <c r="D48" i="5"/>
  <c r="G46" i="5"/>
  <c r="L46" i="5" s="1"/>
  <c r="R46" i="5" s="1"/>
  <c r="X46" i="5" s="1"/>
  <c r="G45" i="5"/>
  <c r="L45" i="5" s="1"/>
  <c r="R45" i="5" s="1"/>
  <c r="X45" i="5" s="1"/>
  <c r="G44" i="5"/>
  <c r="L44" i="5" s="1"/>
  <c r="R44" i="5" s="1"/>
  <c r="X44" i="5" s="1"/>
  <c r="G43" i="5"/>
  <c r="L43" i="5" s="1"/>
  <c r="R43" i="5" s="1"/>
  <c r="X43" i="5" s="1"/>
  <c r="G42" i="5"/>
  <c r="L42" i="5" s="1"/>
  <c r="R42" i="5" s="1"/>
  <c r="X42" i="5" s="1"/>
  <c r="AA40" i="5"/>
  <c r="E7" i="21" s="1"/>
  <c r="U40" i="5"/>
  <c r="E7" i="20" s="1"/>
  <c r="O40" i="5"/>
  <c r="E7" i="19" s="1"/>
  <c r="I40" i="5"/>
  <c r="E7" i="18" s="1"/>
  <c r="D40" i="5"/>
  <c r="G38" i="5"/>
  <c r="L38" i="5" s="1"/>
  <c r="R38" i="5" s="1"/>
  <c r="X38" i="5" s="1"/>
  <c r="G37" i="5"/>
  <c r="L37" i="5" s="1"/>
  <c r="R37" i="5" s="1"/>
  <c r="X37" i="5" s="1"/>
  <c r="G36" i="5"/>
  <c r="L36" i="5" s="1"/>
  <c r="R36" i="5" s="1"/>
  <c r="X36" i="5" s="1"/>
  <c r="G35" i="5"/>
  <c r="L35" i="5" s="1"/>
  <c r="R35" i="5" s="1"/>
  <c r="X35" i="5" s="1"/>
  <c r="G34" i="5"/>
  <c r="L34" i="5" s="1"/>
  <c r="R34" i="5" s="1"/>
  <c r="X34" i="5" s="1"/>
  <c r="AA32" i="5"/>
  <c r="E6" i="21" s="1"/>
  <c r="U32" i="5"/>
  <c r="E6" i="20" s="1"/>
  <c r="O32" i="5"/>
  <c r="E6" i="19" s="1"/>
  <c r="I32" i="5"/>
  <c r="E6" i="18" s="1"/>
  <c r="D32" i="5"/>
  <c r="G30" i="5"/>
  <c r="L30" i="5" s="1"/>
  <c r="R30" i="5" s="1"/>
  <c r="X30" i="5" s="1"/>
  <c r="G29" i="5"/>
  <c r="L29" i="5" s="1"/>
  <c r="R29" i="5" s="1"/>
  <c r="X29" i="5" s="1"/>
  <c r="G28" i="5"/>
  <c r="L28" i="5" s="1"/>
  <c r="R28" i="5" s="1"/>
  <c r="X28" i="5" s="1"/>
  <c r="G27" i="5"/>
  <c r="L27" i="5" s="1"/>
  <c r="R27" i="5" s="1"/>
  <c r="X27" i="5" s="1"/>
  <c r="G26" i="5"/>
  <c r="L26" i="5" s="1"/>
  <c r="R26" i="5" s="1"/>
  <c r="X26" i="5" s="1"/>
  <c r="AA24" i="5"/>
  <c r="E5" i="21" s="1"/>
  <c r="U24" i="5"/>
  <c r="E5" i="20" s="1"/>
  <c r="O24" i="5"/>
  <c r="E5" i="19" s="1"/>
  <c r="I24" i="5"/>
  <c r="E5" i="18" s="1"/>
  <c r="E5" i="22" s="1"/>
  <c r="D24" i="5"/>
  <c r="G22" i="5"/>
  <c r="L22" i="5" s="1"/>
  <c r="R22" i="5" s="1"/>
  <c r="X22" i="5" s="1"/>
  <c r="G21" i="5"/>
  <c r="L21" i="5" s="1"/>
  <c r="R21" i="5" s="1"/>
  <c r="X21" i="5" s="1"/>
  <c r="G20" i="5"/>
  <c r="L20" i="5" s="1"/>
  <c r="G19" i="5"/>
  <c r="L19" i="5" s="1"/>
  <c r="G18" i="5"/>
  <c r="L18" i="5" s="1"/>
  <c r="AA16" i="5"/>
  <c r="E4" i="21" s="1"/>
  <c r="U16" i="5"/>
  <c r="E4" i="20" s="1"/>
  <c r="O16" i="5"/>
  <c r="E4" i="19" s="1"/>
  <c r="I16" i="5"/>
  <c r="E4" i="18" s="1"/>
  <c r="E4" i="22" s="1"/>
  <c r="D16" i="5"/>
  <c r="G14" i="5"/>
  <c r="L14" i="5" s="1"/>
  <c r="R14" i="5" s="1"/>
  <c r="X14" i="5" s="1"/>
  <c r="G13" i="5"/>
  <c r="L13" i="5" s="1"/>
  <c r="R13" i="5" s="1"/>
  <c r="X13" i="5" s="1"/>
  <c r="G12" i="5"/>
  <c r="L12" i="5" s="1"/>
  <c r="R12" i="5" s="1"/>
  <c r="X12" i="5" s="1"/>
  <c r="G11" i="5"/>
  <c r="L11" i="5" s="1"/>
  <c r="R11" i="5" s="1"/>
  <c r="X11" i="5" s="1"/>
  <c r="G10" i="5"/>
  <c r="L10" i="5" s="1"/>
  <c r="R10" i="5" s="1"/>
  <c r="X10" i="5" s="1"/>
  <c r="AA8" i="5"/>
  <c r="E3" i="21" s="1"/>
  <c r="U8" i="5"/>
  <c r="E3" i="20" s="1"/>
  <c r="O8" i="5"/>
  <c r="E3" i="19" s="1"/>
  <c r="I8" i="5"/>
  <c r="E3" i="18" s="1"/>
  <c r="E3" i="22" s="1"/>
  <c r="D8" i="5"/>
  <c r="G94" i="4"/>
  <c r="L94" i="4" s="1"/>
  <c r="R94" i="4" s="1"/>
  <c r="X94" i="4" s="1"/>
  <c r="G93" i="4"/>
  <c r="L93" i="4" s="1"/>
  <c r="R93" i="4" s="1"/>
  <c r="X93" i="4" s="1"/>
  <c r="G92" i="4"/>
  <c r="L92" i="4" s="1"/>
  <c r="R92" i="4" s="1"/>
  <c r="X92" i="4" s="1"/>
  <c r="G91" i="4"/>
  <c r="L91" i="4" s="1"/>
  <c r="R91" i="4" s="1"/>
  <c r="X91" i="4" s="1"/>
  <c r="G90" i="4"/>
  <c r="L90" i="4" s="1"/>
  <c r="R90" i="4" s="1"/>
  <c r="X90" i="4" s="1"/>
  <c r="AA88" i="4"/>
  <c r="C13" i="21" s="1"/>
  <c r="U88" i="4"/>
  <c r="C13" i="20" s="1"/>
  <c r="O88" i="4"/>
  <c r="C13" i="19" s="1"/>
  <c r="I88" i="4"/>
  <c r="C13" i="18" s="1"/>
  <c r="C13" i="22" s="1"/>
  <c r="D88" i="4"/>
  <c r="G86" i="4"/>
  <c r="L86" i="4" s="1"/>
  <c r="R86" i="4" s="1"/>
  <c r="X86" i="4" s="1"/>
  <c r="G85" i="4"/>
  <c r="L85" i="4" s="1"/>
  <c r="R85" i="4" s="1"/>
  <c r="X85" i="4" s="1"/>
  <c r="G84" i="4"/>
  <c r="L84" i="4" s="1"/>
  <c r="R84" i="4" s="1"/>
  <c r="X84" i="4" s="1"/>
  <c r="G83" i="4"/>
  <c r="L83" i="4" s="1"/>
  <c r="R83" i="4" s="1"/>
  <c r="X83" i="4" s="1"/>
  <c r="G82" i="4"/>
  <c r="L82" i="4" s="1"/>
  <c r="R82" i="4" s="1"/>
  <c r="X82" i="4" s="1"/>
  <c r="AA80" i="4"/>
  <c r="C12" i="21" s="1"/>
  <c r="U80" i="4"/>
  <c r="C12" i="20" s="1"/>
  <c r="O80" i="4"/>
  <c r="C12" i="19" s="1"/>
  <c r="I80" i="4"/>
  <c r="C12" i="18" s="1"/>
  <c r="D80" i="4"/>
  <c r="G78" i="4"/>
  <c r="L78" i="4" s="1"/>
  <c r="R78" i="4" s="1"/>
  <c r="X78" i="4" s="1"/>
  <c r="G77" i="4"/>
  <c r="L77" i="4" s="1"/>
  <c r="R77" i="4" s="1"/>
  <c r="X77" i="4" s="1"/>
  <c r="G76" i="4"/>
  <c r="L76" i="4" s="1"/>
  <c r="R76" i="4" s="1"/>
  <c r="X76" i="4" s="1"/>
  <c r="G75" i="4"/>
  <c r="L75" i="4" s="1"/>
  <c r="R75" i="4" s="1"/>
  <c r="X75" i="4" s="1"/>
  <c r="G74" i="4"/>
  <c r="L74" i="4" s="1"/>
  <c r="R74" i="4" s="1"/>
  <c r="X74" i="4" s="1"/>
  <c r="AA72" i="4"/>
  <c r="C11" i="21" s="1"/>
  <c r="U72" i="4"/>
  <c r="C11" i="20" s="1"/>
  <c r="O72" i="4"/>
  <c r="C11" i="19" s="1"/>
  <c r="I72" i="4"/>
  <c r="C11" i="18" s="1"/>
  <c r="C11" i="22" s="1"/>
  <c r="D72" i="4"/>
  <c r="C11" i="3" s="1"/>
  <c r="G70" i="4"/>
  <c r="L70" i="4" s="1"/>
  <c r="R70" i="4" s="1"/>
  <c r="X70" i="4" s="1"/>
  <c r="G69" i="4"/>
  <c r="L69" i="4" s="1"/>
  <c r="G68" i="4"/>
  <c r="L68" i="4" s="1"/>
  <c r="R68" i="4" s="1"/>
  <c r="X68" i="4" s="1"/>
  <c r="G67" i="4"/>
  <c r="L67" i="4" s="1"/>
  <c r="R67" i="4" s="1"/>
  <c r="X67" i="4" s="1"/>
  <c r="G66" i="4"/>
  <c r="L66" i="4" s="1"/>
  <c r="R66" i="4" s="1"/>
  <c r="X66" i="4" s="1"/>
  <c r="AA64" i="4"/>
  <c r="C10" i="21" s="1"/>
  <c r="U64" i="4"/>
  <c r="C10" i="20" s="1"/>
  <c r="O64" i="4"/>
  <c r="C10" i="19" s="1"/>
  <c r="I64" i="4"/>
  <c r="C10" i="18" s="1"/>
  <c r="C10" i="22" s="1"/>
  <c r="D64" i="4"/>
  <c r="G62" i="4"/>
  <c r="L62" i="4" s="1"/>
  <c r="R62" i="4" s="1"/>
  <c r="X62" i="4" s="1"/>
  <c r="G61" i="4"/>
  <c r="L61" i="4" s="1"/>
  <c r="R61" i="4" s="1"/>
  <c r="X61" i="4" s="1"/>
  <c r="G60" i="4"/>
  <c r="L60" i="4" s="1"/>
  <c r="R60" i="4" s="1"/>
  <c r="X60" i="4" s="1"/>
  <c r="G59" i="4"/>
  <c r="L59" i="4" s="1"/>
  <c r="R59" i="4" s="1"/>
  <c r="X59" i="4" s="1"/>
  <c r="G58" i="4"/>
  <c r="L58" i="4" s="1"/>
  <c r="R58" i="4" s="1"/>
  <c r="X58" i="4" s="1"/>
  <c r="AA56" i="4"/>
  <c r="C9" i="21" s="1"/>
  <c r="U56" i="4"/>
  <c r="C9" i="20" s="1"/>
  <c r="O56" i="4"/>
  <c r="C9" i="19" s="1"/>
  <c r="I56" i="4"/>
  <c r="C9" i="18" s="1"/>
  <c r="C9" i="22" s="1"/>
  <c r="D56" i="4"/>
  <c r="G54" i="4"/>
  <c r="L54" i="4" s="1"/>
  <c r="R54" i="4" s="1"/>
  <c r="X54" i="4" s="1"/>
  <c r="G53" i="4"/>
  <c r="L53" i="4" s="1"/>
  <c r="R53" i="4" s="1"/>
  <c r="X53" i="4" s="1"/>
  <c r="G52" i="4"/>
  <c r="L52" i="4" s="1"/>
  <c r="R52" i="4" s="1"/>
  <c r="X52" i="4" s="1"/>
  <c r="G51" i="4"/>
  <c r="L51" i="4" s="1"/>
  <c r="R51" i="4" s="1"/>
  <c r="X51" i="4" s="1"/>
  <c r="G50" i="4"/>
  <c r="L50" i="4" s="1"/>
  <c r="R50" i="4" s="1"/>
  <c r="X50" i="4" s="1"/>
  <c r="AA48" i="4"/>
  <c r="C8" i="21" s="1"/>
  <c r="U48" i="4"/>
  <c r="C8" i="20" s="1"/>
  <c r="O48" i="4"/>
  <c r="C8" i="19" s="1"/>
  <c r="I48" i="4"/>
  <c r="C8" i="18" s="1"/>
  <c r="C8" i="22" s="1"/>
  <c r="D48" i="4"/>
  <c r="G46" i="4"/>
  <c r="L46" i="4" s="1"/>
  <c r="R46" i="4" s="1"/>
  <c r="X46" i="4" s="1"/>
  <c r="G45" i="4"/>
  <c r="L45" i="4" s="1"/>
  <c r="R45" i="4" s="1"/>
  <c r="X45" i="4" s="1"/>
  <c r="G44" i="4"/>
  <c r="L44" i="4" s="1"/>
  <c r="R44" i="4" s="1"/>
  <c r="X44" i="4" s="1"/>
  <c r="G43" i="4"/>
  <c r="L43" i="4" s="1"/>
  <c r="R43" i="4" s="1"/>
  <c r="X43" i="4" s="1"/>
  <c r="G42" i="4"/>
  <c r="L42" i="4" s="1"/>
  <c r="R42" i="4" s="1"/>
  <c r="X42" i="4" s="1"/>
  <c r="AA40" i="4"/>
  <c r="C7" i="21" s="1"/>
  <c r="U40" i="4"/>
  <c r="C7" i="20" s="1"/>
  <c r="O40" i="4"/>
  <c r="C7" i="19" s="1"/>
  <c r="I40" i="4"/>
  <c r="C7" i="18" s="1"/>
  <c r="D40" i="4"/>
  <c r="C7" i="3" s="1"/>
  <c r="G38" i="4"/>
  <c r="L38" i="4" s="1"/>
  <c r="G37" i="4"/>
  <c r="L37" i="4" s="1"/>
  <c r="R37" i="4" s="1"/>
  <c r="X37" i="4" s="1"/>
  <c r="G36" i="4"/>
  <c r="L36" i="4" s="1"/>
  <c r="R36" i="4" s="1"/>
  <c r="X36" i="4" s="1"/>
  <c r="G35" i="4"/>
  <c r="L35" i="4" s="1"/>
  <c r="R35" i="4" s="1"/>
  <c r="X35" i="4" s="1"/>
  <c r="G34" i="4"/>
  <c r="L34" i="4" s="1"/>
  <c r="R34" i="4" s="1"/>
  <c r="X34" i="4" s="1"/>
  <c r="AA32" i="4"/>
  <c r="C6" i="21" s="1"/>
  <c r="U32" i="4"/>
  <c r="O32" i="4"/>
  <c r="C6" i="19" s="1"/>
  <c r="I32" i="4"/>
  <c r="D32" i="4"/>
  <c r="G30" i="4"/>
  <c r="L30" i="4" s="1"/>
  <c r="R30" i="4" s="1"/>
  <c r="X30" i="4" s="1"/>
  <c r="G29" i="4"/>
  <c r="L29" i="4" s="1"/>
  <c r="R29" i="4" s="1"/>
  <c r="X29" i="4" s="1"/>
  <c r="G28" i="4"/>
  <c r="L28" i="4" s="1"/>
  <c r="R28" i="4" s="1"/>
  <c r="X28" i="4" s="1"/>
  <c r="G27" i="4"/>
  <c r="L27" i="4" s="1"/>
  <c r="R27" i="4" s="1"/>
  <c r="X27" i="4" s="1"/>
  <c r="G26" i="4"/>
  <c r="L26" i="4" s="1"/>
  <c r="R26" i="4" s="1"/>
  <c r="X26" i="4" s="1"/>
  <c r="AA24" i="4"/>
  <c r="C5" i="21" s="1"/>
  <c r="U24" i="4"/>
  <c r="C5" i="20" s="1"/>
  <c r="O24" i="4"/>
  <c r="C5" i="19" s="1"/>
  <c r="I24" i="4"/>
  <c r="C5" i="18" s="1"/>
  <c r="D24" i="4"/>
  <c r="G22" i="4"/>
  <c r="L22" i="4" s="1"/>
  <c r="R22" i="4" s="1"/>
  <c r="X22" i="4" s="1"/>
  <c r="G21" i="4"/>
  <c r="L21" i="4" s="1"/>
  <c r="R21" i="4" s="1"/>
  <c r="X21" i="4" s="1"/>
  <c r="G20" i="4"/>
  <c r="L20" i="4" s="1"/>
  <c r="G19" i="4"/>
  <c r="L19" i="4" s="1"/>
  <c r="G18" i="4"/>
  <c r="L18" i="4" s="1"/>
  <c r="AA16" i="4"/>
  <c r="U16" i="4"/>
  <c r="C4" i="20" s="1"/>
  <c r="O16" i="4"/>
  <c r="I16" i="4"/>
  <c r="C4" i="18" s="1"/>
  <c r="D16" i="4"/>
  <c r="G14" i="4"/>
  <c r="L14" i="4" s="1"/>
  <c r="R14" i="4" s="1"/>
  <c r="X14" i="4" s="1"/>
  <c r="G13" i="4"/>
  <c r="L13" i="4" s="1"/>
  <c r="R13" i="4" s="1"/>
  <c r="X13" i="4" s="1"/>
  <c r="G12" i="4"/>
  <c r="L12" i="4" s="1"/>
  <c r="R12" i="4" s="1"/>
  <c r="X12" i="4" s="1"/>
  <c r="G11" i="4"/>
  <c r="L11" i="4" s="1"/>
  <c r="R11" i="4" s="1"/>
  <c r="X11" i="4" s="1"/>
  <c r="G10" i="4"/>
  <c r="L10" i="4" s="1"/>
  <c r="R10" i="4" s="1"/>
  <c r="X10" i="4" s="1"/>
  <c r="AA8" i="4"/>
  <c r="C3" i="21" s="1"/>
  <c r="U8" i="4"/>
  <c r="C3" i="20" s="1"/>
  <c r="O8" i="4"/>
  <c r="C3" i="19" s="1"/>
  <c r="I8" i="4"/>
  <c r="C3" i="18" s="1"/>
  <c r="C3" i="22" s="1"/>
  <c r="D8" i="4"/>
  <c r="C3" i="3" s="1"/>
  <c r="R22" i="3"/>
  <c r="R23" i="3"/>
  <c r="R24" i="3"/>
  <c r="R25" i="3"/>
  <c r="R21" i="3"/>
  <c r="F26" i="3"/>
  <c r="B5" i="5"/>
  <c r="B5" i="15"/>
  <c r="B5" i="14"/>
  <c r="B5" i="13"/>
  <c r="B5" i="12"/>
  <c r="B5" i="11"/>
  <c r="B5" i="10"/>
  <c r="B5" i="8"/>
  <c r="B5" i="7"/>
  <c r="B5" i="6"/>
  <c r="B5" i="4"/>
  <c r="B2" i="2"/>
  <c r="B2" i="12" l="1"/>
  <c r="L2" i="12" s="1"/>
  <c r="X2" i="12" s="1"/>
  <c r="B2" i="23"/>
  <c r="E7" i="22"/>
  <c r="N6" i="22"/>
  <c r="H8" i="22"/>
  <c r="K14" i="18"/>
  <c r="L14" i="19"/>
  <c r="L14" i="21"/>
  <c r="K5" i="22"/>
  <c r="K14" i="22" s="1"/>
  <c r="N8" i="22"/>
  <c r="G32" i="7"/>
  <c r="L32" i="7" s="1"/>
  <c r="R32" i="7" s="1"/>
  <c r="X32" i="7" s="1"/>
  <c r="H8" i="3"/>
  <c r="M12" i="18"/>
  <c r="H5" i="10"/>
  <c r="D4" i="19"/>
  <c r="D14" i="19" s="1"/>
  <c r="D5" i="7"/>
  <c r="D13" i="2" s="1"/>
  <c r="H6" i="3"/>
  <c r="H14" i="3" s="1"/>
  <c r="G8" i="4"/>
  <c r="L8" i="4" s="1"/>
  <c r="R8" i="4" s="1"/>
  <c r="X8" i="4" s="1"/>
  <c r="H5" i="6"/>
  <c r="M5" i="6" s="1"/>
  <c r="S5" i="6" s="1"/>
  <c r="Y5" i="6" s="1"/>
  <c r="F11" i="18"/>
  <c r="R11" i="18" s="1"/>
  <c r="G16" i="7"/>
  <c r="L16" i="7" s="1"/>
  <c r="R16" i="7" s="1"/>
  <c r="X16" i="7" s="1"/>
  <c r="D5" i="11"/>
  <c r="D16" i="2" s="1"/>
  <c r="I8" i="3"/>
  <c r="G48" i="13"/>
  <c r="L48" i="13" s="1"/>
  <c r="R48" i="13" s="1"/>
  <c r="X48" i="13" s="1"/>
  <c r="L13" i="3"/>
  <c r="R8" i="19"/>
  <c r="G88" i="4"/>
  <c r="L88" i="4" s="1"/>
  <c r="R88" i="4" s="1"/>
  <c r="X88" i="4" s="1"/>
  <c r="C13" i="3"/>
  <c r="G40" i="5"/>
  <c r="L40" i="5" s="1"/>
  <c r="R40" i="5" s="1"/>
  <c r="X40" i="5" s="1"/>
  <c r="E7" i="3"/>
  <c r="N5" i="6"/>
  <c r="F11" i="19"/>
  <c r="F14" i="19" s="1"/>
  <c r="N14" i="19"/>
  <c r="I8" i="22"/>
  <c r="Q14" i="18"/>
  <c r="C14" i="19"/>
  <c r="R8" i="20"/>
  <c r="T5" i="9"/>
  <c r="N5" i="20"/>
  <c r="N14" i="20" s="1"/>
  <c r="G32" i="13"/>
  <c r="L32" i="13" s="1"/>
  <c r="R32" i="13" s="1"/>
  <c r="X32" i="13" s="1"/>
  <c r="L11" i="3"/>
  <c r="G16" i="14"/>
  <c r="L16" i="14" s="1"/>
  <c r="R16" i="14" s="1"/>
  <c r="X16" i="14" s="1"/>
  <c r="R3" i="20"/>
  <c r="C14" i="20"/>
  <c r="H5" i="4"/>
  <c r="M5" i="4" s="1"/>
  <c r="C6" i="18"/>
  <c r="C14" i="18" s="1"/>
  <c r="R8" i="21"/>
  <c r="R13" i="19"/>
  <c r="Z5" i="6"/>
  <c r="F11" i="21"/>
  <c r="F14" i="21" s="1"/>
  <c r="Z5" i="9"/>
  <c r="N5" i="21"/>
  <c r="R5" i="21" s="1"/>
  <c r="C14" i="21"/>
  <c r="R3" i="21"/>
  <c r="R6" i="19"/>
  <c r="Z5" i="11"/>
  <c r="I8" i="21"/>
  <c r="T5" i="4"/>
  <c r="C6" i="20"/>
  <c r="R13" i="21"/>
  <c r="G64" i="5"/>
  <c r="L64" i="5" s="1"/>
  <c r="R64" i="5" s="1"/>
  <c r="X64" i="5" s="1"/>
  <c r="E10" i="3"/>
  <c r="G8" i="11"/>
  <c r="L8" i="11" s="1"/>
  <c r="R8" i="11" s="1"/>
  <c r="X8" i="11" s="1"/>
  <c r="I3" i="3"/>
  <c r="G24" i="11"/>
  <c r="L24" i="11" s="1"/>
  <c r="R24" i="11" s="1"/>
  <c r="X24" i="11" s="1"/>
  <c r="G32" i="12"/>
  <c r="L32" i="12" s="1"/>
  <c r="R32" i="12" s="1"/>
  <c r="X32" i="12" s="1"/>
  <c r="J8" i="3"/>
  <c r="R6" i="21"/>
  <c r="E10" i="22"/>
  <c r="H5" i="11"/>
  <c r="M5" i="11" s="1"/>
  <c r="I6" i="18"/>
  <c r="I6" i="22" s="1"/>
  <c r="G56" i="11"/>
  <c r="L56" i="11" s="1"/>
  <c r="R56" i="11" s="1"/>
  <c r="X56" i="11" s="1"/>
  <c r="I12" i="3"/>
  <c r="D5" i="12"/>
  <c r="D17" i="2" s="1"/>
  <c r="J6" i="3"/>
  <c r="J8" i="22"/>
  <c r="G16" i="8"/>
  <c r="L16" i="8" s="1"/>
  <c r="R16" i="8" s="1"/>
  <c r="X16" i="8" s="1"/>
  <c r="G8" i="9"/>
  <c r="L8" i="9" s="1"/>
  <c r="R8" i="9" s="1"/>
  <c r="X8" i="9" s="1"/>
  <c r="N5" i="3"/>
  <c r="G32" i="15"/>
  <c r="L32" i="15" s="1"/>
  <c r="R32" i="15" s="1"/>
  <c r="X32" i="15" s="1"/>
  <c r="N5" i="14"/>
  <c r="Z5" i="14"/>
  <c r="G8" i="14"/>
  <c r="L8" i="14" s="1"/>
  <c r="R8" i="14" s="1"/>
  <c r="X8" i="14" s="1"/>
  <c r="K5" i="3"/>
  <c r="N5" i="15"/>
  <c r="Q10" i="19"/>
  <c r="Q14" i="19" s="1"/>
  <c r="R9" i="20"/>
  <c r="T5" i="15"/>
  <c r="Q10" i="20"/>
  <c r="Q14" i="20" s="1"/>
  <c r="G48" i="11"/>
  <c r="L48" i="11" s="1"/>
  <c r="R48" i="11" s="1"/>
  <c r="X48" i="11" s="1"/>
  <c r="D5" i="13"/>
  <c r="G24" i="13"/>
  <c r="L24" i="13" s="1"/>
  <c r="R24" i="13" s="1"/>
  <c r="X24" i="13" s="1"/>
  <c r="L10" i="3"/>
  <c r="K14" i="20"/>
  <c r="G24" i="15"/>
  <c r="L24" i="15" s="1"/>
  <c r="R24" i="15" s="1"/>
  <c r="X24" i="15" s="1"/>
  <c r="D4" i="18"/>
  <c r="M5" i="16"/>
  <c r="N5" i="10"/>
  <c r="S5" i="10" s="1"/>
  <c r="Y5" i="10" s="1"/>
  <c r="M12" i="19"/>
  <c r="M14" i="19" s="1"/>
  <c r="N5" i="9"/>
  <c r="S5" i="9" s="1"/>
  <c r="Y5" i="9" s="1"/>
  <c r="N5" i="11"/>
  <c r="I3" i="19"/>
  <c r="I14" i="19" s="1"/>
  <c r="G24" i="8"/>
  <c r="L24" i="8" s="1"/>
  <c r="R24" i="8" s="1"/>
  <c r="X24" i="8" s="1"/>
  <c r="G8" i="3"/>
  <c r="G24" i="5"/>
  <c r="L24" i="5" s="1"/>
  <c r="R24" i="5" s="1"/>
  <c r="X24" i="5" s="1"/>
  <c r="E5" i="3"/>
  <c r="H5" i="14"/>
  <c r="M5" i="14" s="1"/>
  <c r="S5" i="14" s="1"/>
  <c r="H5" i="15"/>
  <c r="M5" i="15" s="1"/>
  <c r="S5" i="15" s="1"/>
  <c r="Y5" i="15" s="1"/>
  <c r="G24" i="14"/>
  <c r="L24" i="14" s="1"/>
  <c r="R24" i="14" s="1"/>
  <c r="X24" i="14" s="1"/>
  <c r="K7" i="3"/>
  <c r="Z5" i="4"/>
  <c r="C4" i="21"/>
  <c r="G88" i="5"/>
  <c r="L88" i="5" s="1"/>
  <c r="R88" i="5" s="1"/>
  <c r="X88" i="5" s="1"/>
  <c r="E13" i="3"/>
  <c r="E14" i="19"/>
  <c r="E14" i="20"/>
  <c r="R13" i="20"/>
  <c r="T5" i="7"/>
  <c r="H5" i="20"/>
  <c r="H14" i="20" s="1"/>
  <c r="G32" i="11"/>
  <c r="L32" i="11" s="1"/>
  <c r="R32" i="11" s="1"/>
  <c r="X32" i="11" s="1"/>
  <c r="I7" i="3"/>
  <c r="I9" i="22"/>
  <c r="G8" i="12"/>
  <c r="L8" i="12" s="1"/>
  <c r="R8" i="12" s="1"/>
  <c r="X8" i="12" s="1"/>
  <c r="J5" i="3"/>
  <c r="J14" i="3" s="1"/>
  <c r="L10" i="22"/>
  <c r="K14" i="21"/>
  <c r="Q12" i="22"/>
  <c r="G5" i="9"/>
  <c r="I5" i="9" s="1"/>
  <c r="D21" i="2"/>
  <c r="G5" i="6"/>
  <c r="D11" i="2"/>
  <c r="M12" i="20"/>
  <c r="M14" i="20" s="1"/>
  <c r="T5" i="10"/>
  <c r="D5" i="8"/>
  <c r="R5" i="8" s="1"/>
  <c r="G16" i="9"/>
  <c r="L16" i="9" s="1"/>
  <c r="R16" i="9" s="1"/>
  <c r="X16" i="9" s="1"/>
  <c r="N6" i="3"/>
  <c r="Z5" i="12"/>
  <c r="J6" i="21"/>
  <c r="N5" i="4"/>
  <c r="C4" i="19"/>
  <c r="T5" i="8"/>
  <c r="G5" i="20"/>
  <c r="G14" i="20" s="1"/>
  <c r="R9" i="18"/>
  <c r="R9" i="19"/>
  <c r="G40" i="13"/>
  <c r="L40" i="13" s="1"/>
  <c r="R40" i="13" s="1"/>
  <c r="X40" i="13" s="1"/>
  <c r="L12" i="3"/>
  <c r="H5" i="13"/>
  <c r="M5" i="13" s="1"/>
  <c r="S5" i="13" s="1"/>
  <c r="Y5" i="13" s="1"/>
  <c r="L12" i="18"/>
  <c r="L12" i="22" s="1"/>
  <c r="K14" i="19"/>
  <c r="Z5" i="15"/>
  <c r="Q10" i="21"/>
  <c r="Q14" i="21" s="1"/>
  <c r="R13" i="18"/>
  <c r="G40" i="4"/>
  <c r="L40" i="4" s="1"/>
  <c r="R40" i="4" s="1"/>
  <c r="X40" i="4" s="1"/>
  <c r="H14" i="19"/>
  <c r="C7" i="22"/>
  <c r="R7" i="19"/>
  <c r="E14" i="21"/>
  <c r="G32" i="5"/>
  <c r="L32" i="5" s="1"/>
  <c r="R32" i="5" s="1"/>
  <c r="X32" i="5" s="1"/>
  <c r="E6" i="3"/>
  <c r="H14" i="21"/>
  <c r="I7" i="22"/>
  <c r="N5" i="13"/>
  <c r="E14" i="18"/>
  <c r="D4" i="20"/>
  <c r="D14" i="20" s="1"/>
  <c r="G48" i="4"/>
  <c r="L48" i="4" s="1"/>
  <c r="R48" i="4" s="1"/>
  <c r="X48" i="4" s="1"/>
  <c r="C8" i="3"/>
  <c r="G8" i="8"/>
  <c r="L8" i="8" s="1"/>
  <c r="R8" i="8" s="1"/>
  <c r="X8" i="8" s="1"/>
  <c r="G5" i="3"/>
  <c r="G14" i="3" s="1"/>
  <c r="T5" i="11"/>
  <c r="I12" i="20"/>
  <c r="G48" i="5"/>
  <c r="L48" i="5" s="1"/>
  <c r="R48" i="5" s="1"/>
  <c r="X48" i="5" s="1"/>
  <c r="E8" i="3"/>
  <c r="H5" i="7"/>
  <c r="M5" i="7" s="1"/>
  <c r="H7" i="18"/>
  <c r="H7" i="22" s="1"/>
  <c r="G56" i="4"/>
  <c r="L56" i="4" s="1"/>
  <c r="R56" i="4" s="1"/>
  <c r="X56" i="4" s="1"/>
  <c r="C9" i="3"/>
  <c r="T5" i="14"/>
  <c r="G8" i="15"/>
  <c r="L8" i="15" s="1"/>
  <c r="R8" i="15" s="1"/>
  <c r="X8" i="15" s="1"/>
  <c r="Q10" i="3"/>
  <c r="R10" i="18"/>
  <c r="Z5" i="5"/>
  <c r="G16" i="11"/>
  <c r="L16" i="11" s="1"/>
  <c r="R16" i="11" s="1"/>
  <c r="X16" i="11" s="1"/>
  <c r="I5" i="3"/>
  <c r="R10" i="19"/>
  <c r="G24" i="9"/>
  <c r="T5" i="13"/>
  <c r="L6" i="20"/>
  <c r="L14" i="20" s="1"/>
  <c r="D4" i="21"/>
  <c r="D14" i="21" s="1"/>
  <c r="G8" i="6"/>
  <c r="L8" i="6" s="1"/>
  <c r="R8" i="6" s="1"/>
  <c r="X8" i="6" s="1"/>
  <c r="F11" i="3"/>
  <c r="F14" i="3" s="1"/>
  <c r="G32" i="14"/>
  <c r="L32" i="14" s="1"/>
  <c r="R32" i="14" s="1"/>
  <c r="X32" i="14" s="1"/>
  <c r="K8" i="3"/>
  <c r="H5" i="12"/>
  <c r="M5" i="12" s="1"/>
  <c r="S5" i="12" s="1"/>
  <c r="Y5" i="12" s="1"/>
  <c r="J6" i="18"/>
  <c r="I14" i="21"/>
  <c r="G24" i="7"/>
  <c r="L24" i="7" s="1"/>
  <c r="R24" i="7" s="1"/>
  <c r="X24" i="7" s="1"/>
  <c r="H7" i="3"/>
  <c r="H5" i="5"/>
  <c r="M5" i="5" s="1"/>
  <c r="N5" i="8"/>
  <c r="G5" i="19"/>
  <c r="G14" i="19" s="1"/>
  <c r="N5" i="5"/>
  <c r="G32" i="9"/>
  <c r="L32" i="9" s="1"/>
  <c r="R32" i="9" s="1"/>
  <c r="X32" i="9" s="1"/>
  <c r="Z5" i="7"/>
  <c r="G8" i="5"/>
  <c r="L8" i="5" s="1"/>
  <c r="R8" i="5" s="1"/>
  <c r="X8" i="5" s="1"/>
  <c r="E3" i="3"/>
  <c r="R3" i="3" s="1"/>
  <c r="G8" i="7"/>
  <c r="L8" i="7" s="1"/>
  <c r="R8" i="7" s="1"/>
  <c r="X8" i="7" s="1"/>
  <c r="G24" i="4"/>
  <c r="L24" i="4" s="1"/>
  <c r="R24" i="4" s="1"/>
  <c r="X24" i="4" s="1"/>
  <c r="C5" i="3"/>
  <c r="E6" i="22"/>
  <c r="C5" i="22"/>
  <c r="R7" i="21"/>
  <c r="G56" i="5"/>
  <c r="L56" i="5" s="1"/>
  <c r="R56" i="5" s="1"/>
  <c r="X56" i="5" s="1"/>
  <c r="E9" i="3"/>
  <c r="T5" i="12"/>
  <c r="J5" i="20"/>
  <c r="J14" i="20" s="1"/>
  <c r="L24" i="9"/>
  <c r="R24" i="9" s="1"/>
  <c r="X24" i="9" s="1"/>
  <c r="N7" i="18"/>
  <c r="M12" i="21"/>
  <c r="M14" i="21" s="1"/>
  <c r="Z5" i="10"/>
  <c r="N5" i="12"/>
  <c r="J8" i="19"/>
  <c r="H5" i="8"/>
  <c r="M5" i="8" s="1"/>
  <c r="G8" i="18"/>
  <c r="G8" i="22" s="1"/>
  <c r="D5" i="15"/>
  <c r="R13" i="22"/>
  <c r="R11" i="20"/>
  <c r="N5" i="7"/>
  <c r="T5" i="5"/>
  <c r="Z5" i="8"/>
  <c r="G5" i="21"/>
  <c r="G14" i="21" s="1"/>
  <c r="R9" i="21"/>
  <c r="R7" i="20"/>
  <c r="C12" i="22"/>
  <c r="J14" i="19"/>
  <c r="Z5" i="13"/>
  <c r="R5" i="19"/>
  <c r="E9" i="22"/>
  <c r="J14" i="21"/>
  <c r="G24" i="12"/>
  <c r="L24" i="12" s="1"/>
  <c r="R24" i="12" s="1"/>
  <c r="X24" i="12" s="1"/>
  <c r="G8" i="13"/>
  <c r="L8" i="13" s="1"/>
  <c r="R8" i="13" s="1"/>
  <c r="X8" i="13" s="1"/>
  <c r="G16" i="15"/>
  <c r="L16" i="15" s="1"/>
  <c r="R16" i="15" s="1"/>
  <c r="X16" i="15" s="1"/>
  <c r="Q11" i="3"/>
  <c r="G8" i="16"/>
  <c r="L8" i="16" s="1"/>
  <c r="R8" i="16" s="1"/>
  <c r="X8" i="16" s="1"/>
  <c r="D4" i="3"/>
  <c r="D14" i="3" s="1"/>
  <c r="R5" i="16"/>
  <c r="R10" i="10"/>
  <c r="X10" i="10" s="1"/>
  <c r="R12" i="10"/>
  <c r="X12" i="10" s="1"/>
  <c r="X5" i="10"/>
  <c r="D20" i="2"/>
  <c r="R11" i="10"/>
  <c r="X11" i="10" s="1"/>
  <c r="G8" i="10"/>
  <c r="L8" i="10" s="1"/>
  <c r="M12" i="3"/>
  <c r="M14" i="3" s="1"/>
  <c r="M5" i="10"/>
  <c r="R14" i="10"/>
  <c r="X14" i="10" s="1"/>
  <c r="R13" i="10"/>
  <c r="X13" i="10" s="1"/>
  <c r="D5" i="5"/>
  <c r="G80" i="5"/>
  <c r="L80" i="5" s="1"/>
  <c r="E12" i="3"/>
  <c r="G72" i="5"/>
  <c r="L72" i="5" s="1"/>
  <c r="E11" i="3"/>
  <c r="R77" i="5"/>
  <c r="X77" i="5" s="1"/>
  <c r="R20" i="5"/>
  <c r="X20" i="5" s="1"/>
  <c r="R19" i="5"/>
  <c r="X19" i="5" s="1"/>
  <c r="X5" i="5"/>
  <c r="D32" i="2"/>
  <c r="G16" i="5"/>
  <c r="L16" i="5" s="1"/>
  <c r="E4" i="3"/>
  <c r="R18" i="5"/>
  <c r="X18" i="5" s="1"/>
  <c r="G72" i="4"/>
  <c r="L72" i="4" s="1"/>
  <c r="G80" i="4"/>
  <c r="L80" i="4" s="1"/>
  <c r="C12" i="3"/>
  <c r="R12" i="3" s="1"/>
  <c r="G64" i="4"/>
  <c r="L64" i="4" s="1"/>
  <c r="C10" i="3"/>
  <c r="R69" i="4"/>
  <c r="X69" i="4" s="1"/>
  <c r="R38" i="4"/>
  <c r="X38" i="4" s="1"/>
  <c r="G32" i="4"/>
  <c r="L32" i="4" s="1"/>
  <c r="C6" i="3"/>
  <c r="R20" i="4"/>
  <c r="X20" i="4" s="1"/>
  <c r="R19" i="4"/>
  <c r="X19" i="4" s="1"/>
  <c r="R18" i="4"/>
  <c r="X18" i="4" s="1"/>
  <c r="G16" i="4"/>
  <c r="L16" i="4" s="1"/>
  <c r="R16" i="4" s="1"/>
  <c r="X16" i="4" s="1"/>
  <c r="C4" i="3"/>
  <c r="B2" i="14"/>
  <c r="G2" i="14" s="1"/>
  <c r="R2" i="14" s="1"/>
  <c r="R26" i="3"/>
  <c r="B2" i="16"/>
  <c r="L2" i="16" s="1"/>
  <c r="X2" i="16" s="1"/>
  <c r="B2" i="9"/>
  <c r="G2" i="9" s="1"/>
  <c r="R2" i="9" s="1"/>
  <c r="B2" i="13"/>
  <c r="L2" i="13" s="1"/>
  <c r="X2" i="13" s="1"/>
  <c r="B2" i="15"/>
  <c r="G2" i="15" s="1"/>
  <c r="R2" i="15" s="1"/>
  <c r="B5" i="9"/>
  <c r="B2" i="10"/>
  <c r="B2" i="11"/>
  <c r="B2" i="17"/>
  <c r="B2" i="4"/>
  <c r="L2" i="4" s="1"/>
  <c r="X2" i="4" s="1"/>
  <c r="B2" i="5"/>
  <c r="L2" i="5" s="1"/>
  <c r="X2" i="5" s="1"/>
  <c r="B2" i="8"/>
  <c r="L2" i="8" s="1"/>
  <c r="X2" i="8" s="1"/>
  <c r="B2" i="6"/>
  <c r="L2" i="6" s="1"/>
  <c r="X2" i="6" s="1"/>
  <c r="B2" i="7"/>
  <c r="G2" i="7" s="1"/>
  <c r="R2" i="7" s="1"/>
  <c r="Y5" i="17"/>
  <c r="L5" i="17"/>
  <c r="O5" i="17" s="1"/>
  <c r="L5" i="15"/>
  <c r="X5" i="15"/>
  <c r="R5" i="15"/>
  <c r="D5" i="14"/>
  <c r="D18" i="2" s="1"/>
  <c r="G16" i="12"/>
  <c r="L16" i="12" s="1"/>
  <c r="R16" i="12" s="1"/>
  <c r="X16" i="12" s="1"/>
  <c r="R5" i="11"/>
  <c r="X5" i="11"/>
  <c r="S5" i="11"/>
  <c r="G40" i="11"/>
  <c r="L40" i="11" s="1"/>
  <c r="R40" i="11" s="1"/>
  <c r="X40" i="11" s="1"/>
  <c r="G5" i="10"/>
  <c r="I5" i="10" s="1"/>
  <c r="R5" i="10"/>
  <c r="L5" i="10"/>
  <c r="O5" i="10" s="1"/>
  <c r="L5" i="9"/>
  <c r="X5" i="9"/>
  <c r="R5" i="9"/>
  <c r="S5" i="8"/>
  <c r="X5" i="7"/>
  <c r="L5" i="7"/>
  <c r="O5" i="7" s="1"/>
  <c r="X5" i="6"/>
  <c r="L5" i="6"/>
  <c r="R5" i="6"/>
  <c r="R5" i="5"/>
  <c r="G5" i="5"/>
  <c r="I5" i="5" s="1"/>
  <c r="L5" i="5"/>
  <c r="O5" i="5" s="1"/>
  <c r="D5" i="4"/>
  <c r="D7" i="2" s="1"/>
  <c r="H26" i="3"/>
  <c r="D26" i="3"/>
  <c r="G26" i="3"/>
  <c r="E26" i="3"/>
  <c r="C26" i="3"/>
  <c r="G2" i="12" l="1"/>
  <c r="R2" i="12" s="1"/>
  <c r="L2" i="23"/>
  <c r="X2" i="23" s="1"/>
  <c r="G2" i="23"/>
  <c r="R2" i="23" s="1"/>
  <c r="R8" i="22"/>
  <c r="R9" i="22"/>
  <c r="S5" i="16"/>
  <c r="U5" i="16" s="1"/>
  <c r="Y5" i="16"/>
  <c r="I3" i="22"/>
  <c r="R3" i="22" s="1"/>
  <c r="Q10" i="22"/>
  <c r="Q14" i="22" s="1"/>
  <c r="G14" i="18"/>
  <c r="E14" i="22"/>
  <c r="H14" i="18"/>
  <c r="R7" i="18"/>
  <c r="R12" i="20"/>
  <c r="R3" i="19"/>
  <c r="R10" i="21"/>
  <c r="R8" i="18"/>
  <c r="K14" i="3"/>
  <c r="N14" i="3"/>
  <c r="I14" i="3"/>
  <c r="R12" i="18"/>
  <c r="R12" i="21"/>
  <c r="Y5" i="11"/>
  <c r="C6" i="22"/>
  <c r="R6" i="18"/>
  <c r="N14" i="21"/>
  <c r="U5" i="5"/>
  <c r="L5" i="11"/>
  <c r="O5" i="11" s="1"/>
  <c r="R12" i="19"/>
  <c r="S5" i="4"/>
  <c r="Y5" i="4" s="1"/>
  <c r="N5" i="22"/>
  <c r="O5" i="6"/>
  <c r="R4" i="19"/>
  <c r="L14" i="3"/>
  <c r="F11" i="22"/>
  <c r="F14" i="18"/>
  <c r="J6" i="22"/>
  <c r="J14" i="18"/>
  <c r="G5" i="11"/>
  <c r="I5" i="11" s="1"/>
  <c r="AA5" i="6"/>
  <c r="X5" i="13"/>
  <c r="AA5" i="13" s="1"/>
  <c r="D19" i="2"/>
  <c r="G5" i="13"/>
  <c r="I5" i="13" s="1"/>
  <c r="I5" i="6"/>
  <c r="G5" i="12"/>
  <c r="I5" i="12" s="1"/>
  <c r="G5" i="8"/>
  <c r="I5" i="8" s="1"/>
  <c r="Y5" i="14"/>
  <c r="O5" i="15"/>
  <c r="G5" i="15"/>
  <c r="I5" i="15" s="1"/>
  <c r="D26" i="2"/>
  <c r="M12" i="22"/>
  <c r="M14" i="22" s="1"/>
  <c r="M14" i="18"/>
  <c r="N7" i="22"/>
  <c r="R7" i="22" s="1"/>
  <c r="N14" i="18"/>
  <c r="D4" i="22"/>
  <c r="D14" i="22" s="1"/>
  <c r="R4" i="18"/>
  <c r="D14" i="18"/>
  <c r="D21" i="22"/>
  <c r="D26" i="18"/>
  <c r="R21" i="18"/>
  <c r="R26" i="18" s="1"/>
  <c r="R11" i="21"/>
  <c r="L5" i="12"/>
  <c r="O5" i="12" s="1"/>
  <c r="R5" i="3"/>
  <c r="J5" i="22"/>
  <c r="L14" i="18"/>
  <c r="G5" i="7"/>
  <c r="I5" i="7" s="1"/>
  <c r="Q14" i="3"/>
  <c r="X5" i="8"/>
  <c r="AA5" i="8" s="1"/>
  <c r="D12" i="2"/>
  <c r="U5" i="9"/>
  <c r="L5" i="16"/>
  <c r="O5" i="16" s="1"/>
  <c r="S5" i="7"/>
  <c r="Y5" i="7" s="1"/>
  <c r="X5" i="12"/>
  <c r="R5" i="13"/>
  <c r="U5" i="13" s="1"/>
  <c r="L5" i="8"/>
  <c r="O5" i="8" s="1"/>
  <c r="U5" i="15"/>
  <c r="C4" i="22"/>
  <c r="I12" i="22"/>
  <c r="I14" i="20"/>
  <c r="R8" i="3"/>
  <c r="R5" i="20"/>
  <c r="R11" i="3"/>
  <c r="H5" i="22"/>
  <c r="H14" i="22" s="1"/>
  <c r="R4" i="21"/>
  <c r="AA5" i="7"/>
  <c r="R5" i="7"/>
  <c r="U5" i="7" s="1"/>
  <c r="AA5" i="15"/>
  <c r="R9" i="3"/>
  <c r="R6" i="3"/>
  <c r="R6" i="20"/>
  <c r="AA5" i="9"/>
  <c r="O5" i="9"/>
  <c r="G5" i="22"/>
  <c r="G14" i="22" s="1"/>
  <c r="R5" i="12"/>
  <c r="L5" i="13"/>
  <c r="O5" i="13" s="1"/>
  <c r="R4" i="20"/>
  <c r="L6" i="22"/>
  <c r="L14" i="22" s="1"/>
  <c r="Y5" i="8"/>
  <c r="R10" i="20"/>
  <c r="G5" i="16"/>
  <c r="I5" i="16" s="1"/>
  <c r="S5" i="5"/>
  <c r="Y5" i="5" s="1"/>
  <c r="AA5" i="5" s="1"/>
  <c r="R10" i="3"/>
  <c r="R11" i="19"/>
  <c r="R13" i="3"/>
  <c r="D10" i="2"/>
  <c r="X5" i="16"/>
  <c r="G5" i="17"/>
  <c r="I5" i="17" s="1"/>
  <c r="D25" i="2"/>
  <c r="AA5" i="10"/>
  <c r="R5" i="18"/>
  <c r="I14" i="18"/>
  <c r="R8" i="10"/>
  <c r="X8" i="10" s="1"/>
  <c r="G2" i="4"/>
  <c r="R2" i="4" s="1"/>
  <c r="G2" i="16"/>
  <c r="R2" i="16" s="1"/>
  <c r="L2" i="14"/>
  <c r="X2" i="14" s="1"/>
  <c r="R80" i="5"/>
  <c r="X80" i="5" s="1"/>
  <c r="R72" i="5"/>
  <c r="X72" i="5" s="1"/>
  <c r="E14" i="3"/>
  <c r="R16" i="5"/>
  <c r="X16" i="5" s="1"/>
  <c r="R72" i="4"/>
  <c r="X72" i="4" s="1"/>
  <c r="R80" i="4"/>
  <c r="X80" i="4" s="1"/>
  <c r="R64" i="4"/>
  <c r="X64" i="4" s="1"/>
  <c r="R32" i="4"/>
  <c r="X32" i="4" s="1"/>
  <c r="C14" i="3"/>
  <c r="R4" i="3"/>
  <c r="L2" i="7"/>
  <c r="X2" i="7" s="1"/>
  <c r="G2" i="13"/>
  <c r="R2" i="13" s="1"/>
  <c r="L2" i="15"/>
  <c r="X2" i="15" s="1"/>
  <c r="G2" i="6"/>
  <c r="R2" i="6" s="1"/>
  <c r="G2" i="5"/>
  <c r="R2" i="5" s="1"/>
  <c r="G2" i="8"/>
  <c r="R2" i="8" s="1"/>
  <c r="L2" i="9"/>
  <c r="X2" i="9" s="1"/>
  <c r="X5" i="17"/>
  <c r="AA5" i="17" s="1"/>
  <c r="R5" i="17"/>
  <c r="U5" i="17" s="1"/>
  <c r="P14" i="3"/>
  <c r="R7" i="3"/>
  <c r="G2" i="10"/>
  <c r="R2" i="10" s="1"/>
  <c r="L2" i="10"/>
  <c r="X2" i="10" s="1"/>
  <c r="G2" i="17"/>
  <c r="R2" i="17" s="1"/>
  <c r="L2" i="17"/>
  <c r="X2" i="17" s="1"/>
  <c r="G2" i="11"/>
  <c r="R2" i="11" s="1"/>
  <c r="L2" i="11"/>
  <c r="X2" i="11" s="1"/>
  <c r="R27" i="3"/>
  <c r="G5" i="14"/>
  <c r="I5" i="14" s="1"/>
  <c r="R5" i="14"/>
  <c r="U5" i="14" s="1"/>
  <c r="X5" i="14"/>
  <c r="AA5" i="14" s="1"/>
  <c r="L5" i="14"/>
  <c r="O5" i="14" s="1"/>
  <c r="AA5" i="12"/>
  <c r="U5" i="12"/>
  <c r="AA5" i="11"/>
  <c r="U5" i="11"/>
  <c r="U5" i="10"/>
  <c r="U5" i="8"/>
  <c r="U5" i="6"/>
  <c r="X5" i="4"/>
  <c r="L5" i="4"/>
  <c r="O5" i="4" s="1"/>
  <c r="G5" i="4"/>
  <c r="I5" i="4" s="1"/>
  <c r="R5" i="4"/>
  <c r="J14" i="22" l="1"/>
  <c r="R12" i="22"/>
  <c r="AA5" i="16"/>
  <c r="R14" i="19"/>
  <c r="R15" i="19" s="1"/>
  <c r="R14" i="21"/>
  <c r="R15" i="21" s="1"/>
  <c r="R14" i="18"/>
  <c r="R15" i="18" s="1"/>
  <c r="R14" i="20"/>
  <c r="R15" i="20" s="1"/>
  <c r="R27" i="18"/>
  <c r="I14" i="22"/>
  <c r="R10" i="22"/>
  <c r="R6" i="22"/>
  <c r="AA5" i="4"/>
  <c r="F14" i="22"/>
  <c r="R11" i="22"/>
  <c r="D26" i="22"/>
  <c r="R21" i="22"/>
  <c r="R26" i="22" s="1"/>
  <c r="N14" i="22"/>
  <c r="U5" i="4"/>
  <c r="R5" i="22"/>
  <c r="R4" i="22"/>
  <c r="C14" i="22"/>
  <c r="D29" i="2"/>
  <c r="R14" i="3"/>
  <c r="R15" i="3" s="1"/>
  <c r="R14" i="22" l="1"/>
  <c r="R15" i="22" s="1"/>
  <c r="R2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K22" authorId="0" shapeId="0" xr:uid="{FA131857-88D7-477E-A5FE-7E173B67923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N24" authorId="0" shapeId="0" xr:uid="{ACB745E8-E340-47BB-902F-EA816E4FE84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
155,739
52,500</t>
        </r>
      </text>
    </comment>
    <comment ref="K29" authorId="0" shapeId="0" xr:uid="{9B020605-9250-4506-A720-CACD2BAA6C1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K100" authorId="0" shapeId="0" xr:uid="{9BEA5182-F008-415A-99CF-2D7C5C291D9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  <comment ref="N139" authorId="0" shapeId="0" xr:uid="{8728DF1C-2D0A-4879-B605-E53C55D1D59B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
120,000
40,901</t>
        </r>
      </text>
    </comment>
    <comment ref="M143" authorId="0" shapeId="0" xr:uid="{715645D3-AFFC-4E32-8144-CB8346C5E3D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
555,492
88,572</t>
        </r>
      </text>
    </comment>
    <comment ref="L144" authorId="0" shapeId="0" xr:uid="{FEB7919F-30B3-4084-868D-E6BA570D75C2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reimbursement program</t>
        </r>
      </text>
    </comment>
  </commentList>
</comments>
</file>

<file path=xl/sharedStrings.xml><?xml version="1.0" encoding="utf-8"?>
<sst xmlns="http://schemas.openxmlformats.org/spreadsheetml/2006/main" count="3996" uniqueCount="455">
  <si>
    <t>NUMBER</t>
  </si>
  <si>
    <t>DEPARTMENT</t>
  </si>
  <si>
    <t>REGION</t>
  </si>
  <si>
    <t>TOTAL</t>
  </si>
  <si>
    <t>000</t>
  </si>
  <si>
    <t>(ENTER COUNTY NUMBER ABOVE)</t>
  </si>
  <si>
    <t>001</t>
  </si>
  <si>
    <t>ANDERSON</t>
  </si>
  <si>
    <t>NORTHEAST</t>
  </si>
  <si>
    <t>002</t>
  </si>
  <si>
    <t>ANDREWS</t>
  </si>
  <si>
    <t>WEST</t>
  </si>
  <si>
    <t>003</t>
  </si>
  <si>
    <t>ANGELINA</t>
  </si>
  <si>
    <t>SOUTHEAST</t>
  </si>
  <si>
    <t>007</t>
  </si>
  <si>
    <t>ATASCOSA</t>
  </si>
  <si>
    <t>CENTRAL</t>
  </si>
  <si>
    <t>008</t>
  </si>
  <si>
    <t>AUSTIN</t>
  </si>
  <si>
    <t>009</t>
  </si>
  <si>
    <t>BAILEY</t>
  </si>
  <si>
    <t>PANHANDLE</t>
  </si>
  <si>
    <t>010</t>
  </si>
  <si>
    <t>BANDERA</t>
  </si>
  <si>
    <t>011</t>
  </si>
  <si>
    <t>BASTROP</t>
  </si>
  <si>
    <t>012</t>
  </si>
  <si>
    <t>BAYLOR</t>
  </si>
  <si>
    <t>014</t>
  </si>
  <si>
    <t>BELL</t>
  </si>
  <si>
    <t>015</t>
  </si>
  <si>
    <t>BEXAR</t>
  </si>
  <si>
    <t>019</t>
  </si>
  <si>
    <t>BOWIE</t>
  </si>
  <si>
    <t>020</t>
  </si>
  <si>
    <t>BRAZORIA</t>
  </si>
  <si>
    <t>021</t>
  </si>
  <si>
    <t>BRAZOS</t>
  </si>
  <si>
    <t>022</t>
  </si>
  <si>
    <t>BREWSTER</t>
  </si>
  <si>
    <t>024</t>
  </si>
  <si>
    <t>BROOKS</t>
  </si>
  <si>
    <t>SOUTH</t>
  </si>
  <si>
    <t>025</t>
  </si>
  <si>
    <t>BROWN</t>
  </si>
  <si>
    <t>027</t>
  </si>
  <si>
    <t>BURNET</t>
  </si>
  <si>
    <t>028</t>
  </si>
  <si>
    <t>CALDWELL</t>
  </si>
  <si>
    <t>029</t>
  </si>
  <si>
    <t>CALHOUN</t>
  </si>
  <si>
    <t>030</t>
  </si>
  <si>
    <t>CALLAHAN</t>
  </si>
  <si>
    <t>031</t>
  </si>
  <si>
    <t>CAMERON</t>
  </si>
  <si>
    <t>034</t>
  </si>
  <si>
    <t>CASS</t>
  </si>
  <si>
    <t>036</t>
  </si>
  <si>
    <t>CHAMBERS</t>
  </si>
  <si>
    <t>037</t>
  </si>
  <si>
    <t>CHEROKEE</t>
  </si>
  <si>
    <t>038</t>
  </si>
  <si>
    <t>CHILDRESS</t>
  </si>
  <si>
    <t>040</t>
  </si>
  <si>
    <t>COCHRAN</t>
  </si>
  <si>
    <t>041</t>
  </si>
  <si>
    <t>COKE</t>
  </si>
  <si>
    <t>042</t>
  </si>
  <si>
    <t>COLEMAN</t>
  </si>
  <si>
    <t>043</t>
  </si>
  <si>
    <t>COLLIN</t>
  </si>
  <si>
    <t>NORTH</t>
  </si>
  <si>
    <t>046</t>
  </si>
  <si>
    <t>COMAL</t>
  </si>
  <si>
    <t>047</t>
  </si>
  <si>
    <t>COMANCHE</t>
  </si>
  <si>
    <t>049</t>
  </si>
  <si>
    <t>COOKE</t>
  </si>
  <si>
    <t>050</t>
  </si>
  <si>
    <t>CORYELL</t>
  </si>
  <si>
    <t>052</t>
  </si>
  <si>
    <t>CRANE</t>
  </si>
  <si>
    <t>054</t>
  </si>
  <si>
    <t>CROSBY</t>
  </si>
  <si>
    <t>055</t>
  </si>
  <si>
    <t>CULBERSON</t>
  </si>
  <si>
    <t>056</t>
  </si>
  <si>
    <t>DALLAM</t>
  </si>
  <si>
    <t>057</t>
  </si>
  <si>
    <t>DALLAS</t>
  </si>
  <si>
    <t>058</t>
  </si>
  <si>
    <t>DAWSON</t>
  </si>
  <si>
    <t>059</t>
  </si>
  <si>
    <t>DEAF SMITH</t>
  </si>
  <si>
    <t>061</t>
  </si>
  <si>
    <t>DENTON</t>
  </si>
  <si>
    <t>062</t>
  </si>
  <si>
    <t>DEWITT</t>
  </si>
  <si>
    <t>066</t>
  </si>
  <si>
    <t>DUVAL</t>
  </si>
  <si>
    <t>067</t>
  </si>
  <si>
    <t>EASTLAND</t>
  </si>
  <si>
    <t>068</t>
  </si>
  <si>
    <t>ECTOR</t>
  </si>
  <si>
    <t>070</t>
  </si>
  <si>
    <t>ELLIS</t>
  </si>
  <si>
    <t>071</t>
  </si>
  <si>
    <t>EL PASO</t>
  </si>
  <si>
    <t>072</t>
  </si>
  <si>
    <t>ERATH</t>
  </si>
  <si>
    <t>074</t>
  </si>
  <si>
    <t>FANNIN</t>
  </si>
  <si>
    <t>075</t>
  </si>
  <si>
    <t>FAYETTE</t>
  </si>
  <si>
    <t>077</t>
  </si>
  <si>
    <t>FLOYD</t>
  </si>
  <si>
    <t>079</t>
  </si>
  <si>
    <t>FORT BEND</t>
  </si>
  <si>
    <t>082</t>
  </si>
  <si>
    <t>FRIO</t>
  </si>
  <si>
    <t>083</t>
  </si>
  <si>
    <t>GAINES</t>
  </si>
  <si>
    <t>084</t>
  </si>
  <si>
    <t>GALVESTON</t>
  </si>
  <si>
    <t>085</t>
  </si>
  <si>
    <t>GARZA</t>
  </si>
  <si>
    <t>090</t>
  </si>
  <si>
    <t>GRAY</t>
  </si>
  <si>
    <t>091</t>
  </si>
  <si>
    <t>GRAYSON</t>
  </si>
  <si>
    <t>092</t>
  </si>
  <si>
    <t>GREGG</t>
  </si>
  <si>
    <t>093</t>
  </si>
  <si>
    <t>GRIMES</t>
  </si>
  <si>
    <t>094</t>
  </si>
  <si>
    <t>GUADALUPE</t>
  </si>
  <si>
    <t>095</t>
  </si>
  <si>
    <t>HALE</t>
  </si>
  <si>
    <t>100</t>
  </si>
  <si>
    <t>HARDIN</t>
  </si>
  <si>
    <t>101</t>
  </si>
  <si>
    <t>HARRIS</t>
  </si>
  <si>
    <t>102</t>
  </si>
  <si>
    <t>HARRISON</t>
  </si>
  <si>
    <t>104</t>
  </si>
  <si>
    <t>HASKELL</t>
  </si>
  <si>
    <t>105</t>
  </si>
  <si>
    <t>HAYS</t>
  </si>
  <si>
    <t>107</t>
  </si>
  <si>
    <t>HENDERSON</t>
  </si>
  <si>
    <t>108</t>
  </si>
  <si>
    <t>HIDALGO</t>
  </si>
  <si>
    <t>109</t>
  </si>
  <si>
    <t>HILL</t>
  </si>
  <si>
    <t>110</t>
  </si>
  <si>
    <t>HOCKLEY</t>
  </si>
  <si>
    <t>111</t>
  </si>
  <si>
    <t>HOOD</t>
  </si>
  <si>
    <t>112</t>
  </si>
  <si>
    <t>HOPKINS</t>
  </si>
  <si>
    <t>113</t>
  </si>
  <si>
    <t>HOUSTON</t>
  </si>
  <si>
    <t>114</t>
  </si>
  <si>
    <t>HOWARD</t>
  </si>
  <si>
    <t>116</t>
  </si>
  <si>
    <t>HUNT</t>
  </si>
  <si>
    <t>117</t>
  </si>
  <si>
    <t>HUTCHINSON</t>
  </si>
  <si>
    <t>121</t>
  </si>
  <si>
    <t>JASPER</t>
  </si>
  <si>
    <t>123</t>
  </si>
  <si>
    <t>JEFFERSON</t>
  </si>
  <si>
    <t>125</t>
  </si>
  <si>
    <t>JIM WELLS</t>
  </si>
  <si>
    <t>126</t>
  </si>
  <si>
    <t>JOHNSON</t>
  </si>
  <si>
    <t>127</t>
  </si>
  <si>
    <t>JONES</t>
  </si>
  <si>
    <t>128</t>
  </si>
  <si>
    <t>KARNES</t>
  </si>
  <si>
    <t>129</t>
  </si>
  <si>
    <t>KAUFMAN</t>
  </si>
  <si>
    <t>130</t>
  </si>
  <si>
    <t>KENDALL</t>
  </si>
  <si>
    <t>133</t>
  </si>
  <si>
    <t>KERR</t>
  </si>
  <si>
    <t>137</t>
  </si>
  <si>
    <t>KLEBERG</t>
  </si>
  <si>
    <t>139</t>
  </si>
  <si>
    <t>LAMAR</t>
  </si>
  <si>
    <t>140</t>
  </si>
  <si>
    <t>LAMB</t>
  </si>
  <si>
    <t>141</t>
  </si>
  <si>
    <t>LAMPASAS</t>
  </si>
  <si>
    <t>142</t>
  </si>
  <si>
    <t>LASALLE</t>
  </si>
  <si>
    <t>143</t>
  </si>
  <si>
    <t>LAVACA</t>
  </si>
  <si>
    <t>145</t>
  </si>
  <si>
    <t>LEON</t>
  </si>
  <si>
    <t>146</t>
  </si>
  <si>
    <t>LIBERTY</t>
  </si>
  <si>
    <t>147</t>
  </si>
  <si>
    <t>LIMESTONE</t>
  </si>
  <si>
    <t>152</t>
  </si>
  <si>
    <t>LUBBOCK</t>
  </si>
  <si>
    <t>153</t>
  </si>
  <si>
    <t>LYNN</t>
  </si>
  <si>
    <t>154</t>
  </si>
  <si>
    <t>MCCULLOCH</t>
  </si>
  <si>
    <t>155</t>
  </si>
  <si>
    <t>MCLENNAN</t>
  </si>
  <si>
    <t>157</t>
  </si>
  <si>
    <t>MADISON</t>
  </si>
  <si>
    <t>161</t>
  </si>
  <si>
    <t>MATAGORDA</t>
  </si>
  <si>
    <t>162</t>
  </si>
  <si>
    <t>MAVERICK</t>
  </si>
  <si>
    <t>163</t>
  </si>
  <si>
    <t>MEDINA</t>
  </si>
  <si>
    <t>165</t>
  </si>
  <si>
    <t>MIDLAND</t>
  </si>
  <si>
    <t>166</t>
  </si>
  <si>
    <t>MILAM</t>
  </si>
  <si>
    <t>169</t>
  </si>
  <si>
    <t>MONTAGUE</t>
  </si>
  <si>
    <t>170</t>
  </si>
  <si>
    <t>MONTGOMERY</t>
  </si>
  <si>
    <t>171</t>
  </si>
  <si>
    <t>MOORE</t>
  </si>
  <si>
    <t>174</t>
  </si>
  <si>
    <t>NACOGDOCHES</t>
  </si>
  <si>
    <t>175</t>
  </si>
  <si>
    <t>NAVARRO</t>
  </si>
  <si>
    <t>177</t>
  </si>
  <si>
    <t>NOLAN</t>
  </si>
  <si>
    <t>178</t>
  </si>
  <si>
    <t>NUECES</t>
  </si>
  <si>
    <t>179</t>
  </si>
  <si>
    <t>OCHILTREE</t>
  </si>
  <si>
    <t>181</t>
  </si>
  <si>
    <t>ORANGE</t>
  </si>
  <si>
    <t>182</t>
  </si>
  <si>
    <t>PALO PINTO</t>
  </si>
  <si>
    <t>183</t>
  </si>
  <si>
    <t>PANOLA</t>
  </si>
  <si>
    <t>184</t>
  </si>
  <si>
    <t>PARKER</t>
  </si>
  <si>
    <t>186</t>
  </si>
  <si>
    <t>PECOS</t>
  </si>
  <si>
    <t>187</t>
  </si>
  <si>
    <t>POLK</t>
  </si>
  <si>
    <t>188</t>
  </si>
  <si>
    <t>POTTER</t>
  </si>
  <si>
    <t>191</t>
  </si>
  <si>
    <t>RANDALL</t>
  </si>
  <si>
    <t>194</t>
  </si>
  <si>
    <t>RED RIVER</t>
  </si>
  <si>
    <t>195</t>
  </si>
  <si>
    <t>REEVES</t>
  </si>
  <si>
    <t>196</t>
  </si>
  <si>
    <t>REFUGIO</t>
  </si>
  <si>
    <t>199</t>
  </si>
  <si>
    <t>ROCKWALL</t>
  </si>
  <si>
    <t>201</t>
  </si>
  <si>
    <t>RUSK</t>
  </si>
  <si>
    <t>205</t>
  </si>
  <si>
    <t>SAN PATRICIO</t>
  </si>
  <si>
    <t>208</t>
  </si>
  <si>
    <t>SCURRY</t>
  </si>
  <si>
    <t>210</t>
  </si>
  <si>
    <t>SHELBY</t>
  </si>
  <si>
    <t>212</t>
  </si>
  <si>
    <t>SMITH</t>
  </si>
  <si>
    <t>213</t>
  </si>
  <si>
    <t>SOMERVELL</t>
  </si>
  <si>
    <t>214</t>
  </si>
  <si>
    <t>STARR</t>
  </si>
  <si>
    <t>218</t>
  </si>
  <si>
    <t>SUTTON</t>
  </si>
  <si>
    <t>219</t>
  </si>
  <si>
    <t>SWISHER</t>
  </si>
  <si>
    <t>220</t>
  </si>
  <si>
    <t>TARRANT</t>
  </si>
  <si>
    <t>221</t>
  </si>
  <si>
    <t>TAYLOR</t>
  </si>
  <si>
    <t>223</t>
  </si>
  <si>
    <t>TERRY</t>
  </si>
  <si>
    <t>225</t>
  </si>
  <si>
    <t>TITUS</t>
  </si>
  <si>
    <t>226</t>
  </si>
  <si>
    <t>TOM GREEN</t>
  </si>
  <si>
    <t>227</t>
  </si>
  <si>
    <t>TRAVIS</t>
  </si>
  <si>
    <t>229</t>
  </si>
  <si>
    <t>TYLER</t>
  </si>
  <si>
    <t>230</t>
  </si>
  <si>
    <t>UPSHUR</t>
  </si>
  <si>
    <t>231</t>
  </si>
  <si>
    <t>UPTON</t>
  </si>
  <si>
    <t>232</t>
  </si>
  <si>
    <t>UVALDE</t>
  </si>
  <si>
    <t>233</t>
  </si>
  <si>
    <t>VAL VERDE</t>
  </si>
  <si>
    <t>234</t>
  </si>
  <si>
    <t>VAN ZANDT</t>
  </si>
  <si>
    <t>235</t>
  </si>
  <si>
    <t>VICTORIA</t>
  </si>
  <si>
    <t>236</t>
  </si>
  <si>
    <t>WALKER</t>
  </si>
  <si>
    <t>237</t>
  </si>
  <si>
    <t>WALLER</t>
  </si>
  <si>
    <t>238</t>
  </si>
  <si>
    <t>WARD</t>
  </si>
  <si>
    <t>240</t>
  </si>
  <si>
    <t>WEBB</t>
  </si>
  <si>
    <t>241</t>
  </si>
  <si>
    <t>WHARTON</t>
  </si>
  <si>
    <t>242</t>
  </si>
  <si>
    <t>WHEELER</t>
  </si>
  <si>
    <t>243</t>
  </si>
  <si>
    <t>WICHITA</t>
  </si>
  <si>
    <t>244</t>
  </si>
  <si>
    <t>WILBARGER</t>
  </si>
  <si>
    <t>245</t>
  </si>
  <si>
    <t>WILLACY</t>
  </si>
  <si>
    <t>246</t>
  </si>
  <si>
    <t>WILLIAMSON</t>
  </si>
  <si>
    <t>248</t>
  </si>
  <si>
    <t>WINKLER</t>
  </si>
  <si>
    <t>249</t>
  </si>
  <si>
    <t>WISE</t>
  </si>
  <si>
    <t>250</t>
  </si>
  <si>
    <t>WOOD</t>
  </si>
  <si>
    <t>251</t>
  </si>
  <si>
    <t>YOAKUM</t>
  </si>
  <si>
    <t>252</t>
  </si>
  <si>
    <t>YOUNG</t>
  </si>
  <si>
    <t>253</t>
  </si>
  <si>
    <t>ZAPATA</t>
  </si>
  <si>
    <t>TOTALS</t>
  </si>
  <si>
    <t>COUNTY NUMBER</t>
  </si>
  <si>
    <t>COUNTY</t>
  </si>
  <si>
    <t>GENERAL STATE AID</t>
  </si>
  <si>
    <t>Allocation</t>
  </si>
  <si>
    <t>Budgeted</t>
  </si>
  <si>
    <t>A - STATE AID</t>
  </si>
  <si>
    <t>DIRECTED GRANTS</t>
  </si>
  <si>
    <t>DISCRETIONARY GRANTS</t>
  </si>
  <si>
    <t>SPECIALIZED GRANTS</t>
  </si>
  <si>
    <t>PA - PREA</t>
  </si>
  <si>
    <t>TOTAL STATE FUNDING</t>
  </si>
  <si>
    <t>TOTAL LOCAL FUNDING</t>
  </si>
  <si>
    <t>Budget/Expenditure Categories</t>
  </si>
  <si>
    <t>Court Intake</t>
  </si>
  <si>
    <t>Budget/Expenditure
Sub-Categories</t>
  </si>
  <si>
    <t>Salary &amp; Fringe</t>
  </si>
  <si>
    <t>Direct Supervision</t>
  </si>
  <si>
    <t>Travel &amp; Training</t>
  </si>
  <si>
    <t>Youth Services</t>
  </si>
  <si>
    <t>Operating Expenditures</t>
  </si>
  <si>
    <t>Mntl. Hlth. Assessments</t>
  </si>
  <si>
    <t>Inter-County Contracts</t>
  </si>
  <si>
    <t>Comm.-Based Prog. (General)</t>
  </si>
  <si>
    <t>External Contracts</t>
  </si>
  <si>
    <t>Comm.-Based Prog. (Mntl. Hlth.)</t>
  </si>
  <si>
    <t>Resid. Prog. &amp; Services</t>
  </si>
  <si>
    <t>Post-Adj. (Non-Secure)</t>
  </si>
  <si>
    <t>Local County Funding</t>
  </si>
  <si>
    <t>Post-Adj. (Secure)</t>
  </si>
  <si>
    <t>Detention/ Pre-Adj.</t>
  </si>
  <si>
    <t>Resid. Mntl. Hlth. Placement</t>
  </si>
  <si>
    <t>Border Project</t>
  </si>
  <si>
    <t>Harris Cnty Leadership Academy</t>
  </si>
  <si>
    <t>Special Needs Diversionary Program</t>
  </si>
  <si>
    <t>Prevention &amp; Intervention: General</t>
  </si>
  <si>
    <t>State Aid</t>
  </si>
  <si>
    <t>PREA</t>
  </si>
  <si>
    <t>DSA: Residential</t>
  </si>
  <si>
    <t>Multi-Systemic</t>
  </si>
  <si>
    <t>Vocational (Pilot)</t>
  </si>
  <si>
    <t>DSA: Community Programs</t>
  </si>
  <si>
    <t>GRANTS</t>
  </si>
  <si>
    <t>BUDGET</t>
  </si>
  <si>
    <t>Q1 EXPENDITURE REPORT</t>
  </si>
  <si>
    <t>Q2 EXPENDITURE REPORT</t>
  </si>
  <si>
    <t>Q3 EXPENDITURE REPORT</t>
  </si>
  <si>
    <t>Q4 EXPENDITURE REPORT</t>
  </si>
  <si>
    <t>Q1 Expended</t>
  </si>
  <si>
    <t>Balance</t>
  </si>
  <si>
    <t>Expended YTD</t>
  </si>
  <si>
    <t>Q2 Expended</t>
  </si>
  <si>
    <t>Q3 Expended</t>
  </si>
  <si>
    <t>Q4 Expended</t>
  </si>
  <si>
    <t>Balance/Refund Due</t>
  </si>
  <si>
    <t>COURT INTAKE</t>
  </si>
  <si>
    <t>Operating Expenses</t>
  </si>
  <si>
    <t>DIRECT SUPERVISION</t>
  </si>
  <si>
    <t>YOUTH SERVICES</t>
  </si>
  <si>
    <t>MENTAL HEALTH ASSESSMENTS</t>
  </si>
  <si>
    <t>COMM.-BASED PROGRAMS - GENERAL</t>
  </si>
  <si>
    <t>COMM.-BASED PROGRAMS - MENTAL HEALTH</t>
  </si>
  <si>
    <t>RESIDENTIAL PROGRAMS &amp; SERVICES</t>
  </si>
  <si>
    <t>POST - ADJ. (NON-SECURE)</t>
  </si>
  <si>
    <t>POST - ADJ. (SECURE)</t>
  </si>
  <si>
    <t>DETENTION / PRE. ADJ.</t>
  </si>
  <si>
    <t>RESIDENTIAL MENTAL HEALTH PLACEMENT</t>
  </si>
  <si>
    <t>LOCAL FUNDING</t>
  </si>
  <si>
    <t>HARRIS CNTY LEADERSHIP ACADEMY</t>
  </si>
  <si>
    <t>MT - MULTI-SYSTEMIC THERAPY</t>
  </si>
  <si>
    <t>VP - VOCATIONAL (PILOT)</t>
  </si>
  <si>
    <t>DC - DSA: COMMUNITY PROGRAMS</t>
  </si>
  <si>
    <t>B - BORDER PROJECT</t>
  </si>
  <si>
    <t>M - SPECIAL NEEDS DIVERSIONARY PROGRAM</t>
  </si>
  <si>
    <t>S - PREVENTION &amp; INTERVENTION: GENERAL</t>
  </si>
  <si>
    <t>STATE AID</t>
  </si>
  <si>
    <t>SALADJ</t>
  </si>
  <si>
    <t>PILOT</t>
  </si>
  <si>
    <t>MST</t>
  </si>
  <si>
    <t>BORDER</t>
  </si>
  <si>
    <t>SNDP</t>
  </si>
  <si>
    <t>P&amp;I</t>
  </si>
  <si>
    <t>DSARES</t>
  </si>
  <si>
    <t>DSADET</t>
  </si>
  <si>
    <t>DSACP</t>
  </si>
  <si>
    <t>S&amp;E</t>
  </si>
  <si>
    <t>2022 Local Match</t>
  </si>
  <si>
    <t>1994 Local Match</t>
  </si>
  <si>
    <t>Salary Adjustment</t>
  </si>
  <si>
    <t>DSARES - Discretionary: Residential</t>
  </si>
  <si>
    <t>DSACP - Discretionary: Community Programs</t>
  </si>
  <si>
    <t>DSADET - Discretionary: Detention</t>
  </si>
  <si>
    <t>S&amp;E - Supplemental &amp; Emergent</t>
  </si>
  <si>
    <t>2022 Match</t>
  </si>
  <si>
    <t>SADJ - Salary Adjustment</t>
  </si>
  <si>
    <t>MST - Multi-Systemic Therapy</t>
  </si>
  <si>
    <t>SNDP - Special Needs Diversionary Program</t>
  </si>
  <si>
    <t>HARRIS - Harris County Leadership Academy</t>
  </si>
  <si>
    <t>PILOT - Vocational (Pilot)</t>
  </si>
  <si>
    <t>P&amp;I - Prevention &amp; Intervention: General</t>
  </si>
  <si>
    <t>BORDER - Border Project</t>
  </si>
  <si>
    <t>DSA: Detention</t>
  </si>
  <si>
    <t>SADJ - SALARY ADJUSTMENT</t>
  </si>
  <si>
    <t>DSARES - DSA: RESIDENTIAL</t>
  </si>
  <si>
    <t>DSADET - DSA: DETENTION</t>
  </si>
  <si>
    <t>089</t>
  </si>
  <si>
    <t>GONZALES</t>
  </si>
  <si>
    <t>`</t>
  </si>
  <si>
    <t>DSASUP</t>
  </si>
  <si>
    <t>DSASUP - Discretionary: Supplement</t>
  </si>
  <si>
    <t>Average 2022-2024
Match</t>
  </si>
  <si>
    <t>DSA: Supplemental</t>
  </si>
  <si>
    <t>DSASUP - DSA: SUPPLEMENT</t>
  </si>
  <si>
    <t>DSA: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</si>
</sst>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D9FF"/>
        <bgColor rgb="FF000000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44" fontId="3" fillId="3" borderId="1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6" fillId="0" borderId="0" xfId="0" applyFont="1" applyFill="1" applyBorder="1"/>
    <xf numFmtId="44" fontId="0" fillId="0" borderId="0" xfId="0" applyNumberFormat="1"/>
    <xf numFmtId="44" fontId="0" fillId="0" borderId="0" xfId="1" applyFont="1"/>
    <xf numFmtId="49" fontId="3" fillId="3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/>
    <xf numFmtId="0" fontId="5" fillId="8" borderId="1" xfId="0" applyFont="1" applyFill="1" applyBorder="1" applyAlignment="1"/>
    <xf numFmtId="44" fontId="10" fillId="0" borderId="1" xfId="1" applyNumberFormat="1" applyFont="1" applyFill="1" applyBorder="1" applyAlignment="1"/>
    <xf numFmtId="44" fontId="4" fillId="3" borderId="1" xfId="1" applyNumberFormat="1" applyFont="1" applyFill="1" applyBorder="1" applyAlignment="1"/>
    <xf numFmtId="0" fontId="5" fillId="9" borderId="1" xfId="0" applyFont="1" applyFill="1" applyBorder="1" applyAlignment="1"/>
    <xf numFmtId="0" fontId="5" fillId="10" borderId="1" xfId="0" applyFont="1" applyFill="1" applyBorder="1" applyAlignment="1"/>
    <xf numFmtId="0" fontId="5" fillId="11" borderId="1" xfId="0" applyFont="1" applyFill="1" applyBorder="1" applyAlignment="1"/>
    <xf numFmtId="0" fontId="5" fillId="12" borderId="1" xfId="0" applyFont="1" applyFill="1" applyBorder="1" applyAlignment="1"/>
    <xf numFmtId="0" fontId="5" fillId="13" borderId="1" xfId="0" applyFont="1" applyFill="1" applyBorder="1" applyAlignment="1"/>
    <xf numFmtId="49" fontId="5" fillId="8" borderId="1" xfId="0" applyNumberFormat="1" applyFont="1" applyFill="1" applyBorder="1" applyAlignment="1"/>
    <xf numFmtId="0" fontId="5" fillId="14" borderId="1" xfId="0" applyFont="1" applyFill="1" applyBorder="1" applyAlignment="1"/>
    <xf numFmtId="0" fontId="11" fillId="0" borderId="0" xfId="0" applyFont="1" applyFill="1" applyBorder="1"/>
    <xf numFmtId="49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9" fillId="0" borderId="0" xfId="0" applyFont="1" applyFill="1" applyBorder="1"/>
    <xf numFmtId="44" fontId="6" fillId="0" borderId="0" xfId="0" applyNumberFormat="1" applyFont="1" applyFill="1" applyBorder="1"/>
    <xf numFmtId="49" fontId="3" fillId="3" borderId="1" xfId="0" applyNumberFormat="1" applyFont="1" applyFill="1" applyBorder="1" applyAlignment="1"/>
    <xf numFmtId="0" fontId="3" fillId="3" borderId="1" xfId="0" applyFont="1" applyFill="1" applyBorder="1" applyAlignment="1"/>
    <xf numFmtId="44" fontId="13" fillId="3" borderId="1" xfId="0" applyNumberFormat="1" applyFont="1" applyFill="1" applyBorder="1"/>
    <xf numFmtId="44" fontId="6" fillId="0" borderId="0" xfId="1" applyFont="1" applyFill="1" applyBorder="1"/>
    <xf numFmtId="0" fontId="14" fillId="0" borderId="0" xfId="0" applyFont="1"/>
    <xf numFmtId="0" fontId="0" fillId="0" borderId="0" xfId="0" applyFont="1"/>
    <xf numFmtId="44" fontId="1" fillId="0" borderId="0" xfId="1" applyFont="1"/>
    <xf numFmtId="0" fontId="2" fillId="0" borderId="0" xfId="0" applyFont="1"/>
    <xf numFmtId="44" fontId="2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4" fontId="18" fillId="0" borderId="12" xfId="0" applyNumberFormat="1" applyFont="1" applyBorder="1" applyAlignment="1">
      <alignment horizontal="center" vertical="center" wrapText="1"/>
    </xf>
    <xf numFmtId="44" fontId="18" fillId="0" borderId="13" xfId="0" applyNumberFormat="1" applyFont="1" applyBorder="1" applyAlignment="1">
      <alignment horizontal="center" vertical="center" wrapText="1"/>
    </xf>
    <xf numFmtId="44" fontId="0" fillId="2" borderId="15" xfId="0" applyNumberFormat="1" applyFill="1" applyBorder="1"/>
    <xf numFmtId="0" fontId="18" fillId="0" borderId="8" xfId="0" applyFont="1" applyBorder="1" applyAlignment="1">
      <alignment horizontal="center" vertical="center" wrapText="1"/>
    </xf>
    <xf numFmtId="44" fontId="18" fillId="0" borderId="16" xfId="0" applyNumberFormat="1" applyFont="1" applyBorder="1" applyAlignment="1">
      <alignment horizontal="center" vertical="center" wrapText="1"/>
    </xf>
    <xf numFmtId="44" fontId="0" fillId="0" borderId="0" xfId="0" applyNumberFormat="1" applyFill="1" applyBorder="1"/>
    <xf numFmtId="0" fontId="18" fillId="0" borderId="1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4" fontId="18" fillId="0" borderId="20" xfId="0" applyNumberFormat="1" applyFont="1" applyBorder="1" applyAlignment="1">
      <alignment horizontal="center" vertical="center" wrapText="1"/>
    </xf>
    <xf numFmtId="44" fontId="0" fillId="2" borderId="21" xfId="0" applyNumberFormat="1" applyFill="1" applyBorder="1"/>
    <xf numFmtId="0" fontId="18" fillId="2" borderId="21" xfId="0" applyFont="1" applyFill="1" applyBorder="1" applyAlignment="1">
      <alignment horizontal="center" vertical="center" wrapText="1"/>
    </xf>
    <xf numFmtId="44" fontId="0" fillId="2" borderId="22" xfId="0" applyNumberFormat="1" applyFill="1" applyBorder="1"/>
    <xf numFmtId="44" fontId="0" fillId="2" borderId="23" xfId="0" applyNumberFormat="1" applyFill="1" applyBorder="1"/>
    <xf numFmtId="0" fontId="18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4" fontId="0" fillId="2" borderId="9" xfId="0" applyNumberFormat="1" applyFill="1" applyBorder="1"/>
    <xf numFmtId="44" fontId="0" fillId="2" borderId="24" xfId="0" applyNumberFormat="1" applyFill="1" applyBorder="1"/>
    <xf numFmtId="0" fontId="18" fillId="0" borderId="13" xfId="0" applyFont="1" applyBorder="1" applyAlignment="1">
      <alignment horizontal="center" vertical="center" wrapText="1"/>
    </xf>
    <xf numFmtId="0" fontId="18" fillId="18" borderId="13" xfId="0" applyFont="1" applyFill="1" applyBorder="1" applyAlignment="1">
      <alignment horizontal="center" vertical="center" wrapText="1"/>
    </xf>
    <xf numFmtId="44" fontId="18" fillId="4" borderId="13" xfId="0" applyNumberFormat="1" applyFont="1" applyFill="1" applyBorder="1" applyAlignment="1">
      <alignment horizontal="center" vertical="center" wrapText="1"/>
    </xf>
    <xf numFmtId="44" fontId="18" fillId="4" borderId="20" xfId="0" applyNumberFormat="1" applyFont="1" applyFill="1" applyBorder="1" applyAlignment="1">
      <alignment horizontal="center" vertical="center" wrapText="1"/>
    </xf>
    <xf numFmtId="44" fontId="18" fillId="0" borderId="13" xfId="0" applyNumberFormat="1" applyFont="1" applyFill="1" applyBorder="1" applyAlignment="1">
      <alignment horizontal="center" vertical="center" wrapText="1"/>
    </xf>
    <xf numFmtId="44" fontId="18" fillId="0" borderId="20" xfId="0" applyNumberFormat="1" applyFont="1" applyFill="1" applyBorder="1" applyAlignment="1">
      <alignment horizontal="center" vertical="center" wrapText="1"/>
    </xf>
    <xf numFmtId="0" fontId="18" fillId="18" borderId="20" xfId="0" applyFont="1" applyFill="1" applyBorder="1" applyAlignment="1">
      <alignment horizontal="center" vertical="center" wrapText="1"/>
    </xf>
    <xf numFmtId="44" fontId="18" fillId="0" borderId="25" xfId="0" applyNumberFormat="1" applyFont="1" applyFill="1" applyBorder="1" applyAlignment="1">
      <alignment horizontal="center" vertical="center" wrapText="1"/>
    </xf>
    <xf numFmtId="44" fontId="18" fillId="0" borderId="26" xfId="0" applyNumberFormat="1" applyFont="1" applyFill="1" applyBorder="1" applyAlignment="1">
      <alignment horizontal="center" vertical="center" wrapText="1"/>
    </xf>
    <xf numFmtId="44" fontId="18" fillId="4" borderId="26" xfId="0" applyNumberFormat="1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vertical="center" wrapText="1"/>
    </xf>
    <xf numFmtId="44" fontId="18" fillId="0" borderId="28" xfId="0" applyNumberFormat="1" applyFont="1" applyFill="1" applyBorder="1" applyAlignment="1">
      <alignment horizontal="center" vertical="center" wrapText="1"/>
    </xf>
    <xf numFmtId="0" fontId="18" fillId="18" borderId="28" xfId="0" applyFont="1" applyFill="1" applyBorder="1" applyAlignment="1">
      <alignment horizontal="center" vertical="center" wrapText="1"/>
    </xf>
    <xf numFmtId="44" fontId="18" fillId="4" borderId="28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27" xfId="0" applyBorder="1"/>
    <xf numFmtId="0" fontId="0" fillId="0" borderId="33" xfId="0" applyBorder="1"/>
    <xf numFmtId="0" fontId="0" fillId="0" borderId="0" xfId="0" applyBorder="1"/>
    <xf numFmtId="44" fontId="0" fillId="0" borderId="34" xfId="1" applyFont="1" applyBorder="1"/>
    <xf numFmtId="0" fontId="0" fillId="0" borderId="0" xfId="0" applyFill="1" applyBorder="1"/>
    <xf numFmtId="44" fontId="2" fillId="0" borderId="34" xfId="1" applyFont="1" applyBorder="1"/>
    <xf numFmtId="0" fontId="2" fillId="0" borderId="0" xfId="0" applyFont="1" applyFill="1" applyBorder="1"/>
    <xf numFmtId="44" fontId="0" fillId="0" borderId="14" xfId="0" applyNumberFormat="1" applyBorder="1"/>
    <xf numFmtId="44" fontId="0" fillId="0" borderId="14" xfId="0" applyNumberFormat="1" applyFill="1" applyBorder="1"/>
    <xf numFmtId="44" fontId="0" fillId="0" borderId="13" xfId="1" applyFont="1" applyBorder="1"/>
    <xf numFmtId="44" fontId="2" fillId="0" borderId="14" xfId="0" applyNumberFormat="1" applyFont="1" applyBorder="1"/>
    <xf numFmtId="0" fontId="0" fillId="0" borderId="36" xfId="0" applyBorder="1"/>
    <xf numFmtId="44" fontId="0" fillId="19" borderId="30" xfId="1" applyFont="1" applyFill="1" applyBorder="1"/>
    <xf numFmtId="44" fontId="0" fillId="2" borderId="36" xfId="0" applyNumberFormat="1" applyFill="1" applyBorder="1"/>
    <xf numFmtId="44" fontId="0" fillId="0" borderId="36" xfId="0" applyNumberFormat="1" applyFill="1" applyBorder="1"/>
    <xf numFmtId="44" fontId="0" fillId="15" borderId="37" xfId="1" applyFont="1" applyFill="1" applyBorder="1"/>
    <xf numFmtId="44" fontId="0" fillId="2" borderId="0" xfId="0" applyNumberFormat="1" applyFill="1" applyBorder="1"/>
    <xf numFmtId="0" fontId="0" fillId="0" borderId="35" xfId="0" applyBorder="1"/>
    <xf numFmtId="0" fontId="0" fillId="0" borderId="14" xfId="0" applyBorder="1"/>
    <xf numFmtId="44" fontId="0" fillId="15" borderId="38" xfId="1" applyFont="1" applyFill="1" applyBorder="1"/>
    <xf numFmtId="44" fontId="0" fillId="2" borderId="14" xfId="0" applyNumberFormat="1" applyFill="1" applyBorder="1"/>
    <xf numFmtId="0" fontId="0" fillId="0" borderId="0" xfId="0" applyFill="1"/>
    <xf numFmtId="44" fontId="0" fillId="0" borderId="0" xfId="0" applyNumberFormat="1" applyBorder="1"/>
    <xf numFmtId="0" fontId="0" fillId="20" borderId="35" xfId="0" applyFill="1" applyBorder="1"/>
    <xf numFmtId="44" fontId="3" fillId="21" borderId="1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12" fillId="0" borderId="1" xfId="1" applyNumberFormat="1" applyFont="1" applyFill="1" applyBorder="1" applyAlignment="1"/>
    <xf numFmtId="44" fontId="3" fillId="22" borderId="1" xfId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/>
    <xf numFmtId="44" fontId="12" fillId="23" borderId="1" xfId="1" applyNumberFormat="1" applyFont="1" applyFill="1" applyBorder="1" applyAlignment="1"/>
    <xf numFmtId="44" fontId="12" fillId="0" borderId="1" xfId="1" applyFont="1" applyFill="1" applyBorder="1" applyAlignment="1"/>
    <xf numFmtId="44" fontId="5" fillId="25" borderId="1" xfId="1" applyFont="1" applyFill="1" applyBorder="1" applyAlignment="1"/>
    <xf numFmtId="44" fontId="13" fillId="22" borderId="1" xfId="0" applyNumberFormat="1" applyFont="1" applyFill="1" applyBorder="1"/>
    <xf numFmtId="44" fontId="4" fillId="3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15" borderId="0" xfId="1" applyFont="1" applyFill="1" applyProtection="1">
      <protection locked="0"/>
    </xf>
    <xf numFmtId="49" fontId="20" fillId="0" borderId="1" xfId="0" applyNumberFormat="1" applyFont="1" applyBorder="1"/>
    <xf numFmtId="0" fontId="20" fillId="0" borderId="1" xfId="0" applyFont="1" applyBorder="1"/>
    <xf numFmtId="0" fontId="5" fillId="26" borderId="1" xfId="0" applyFont="1" applyFill="1" applyBorder="1"/>
    <xf numFmtId="44" fontId="12" fillId="23" borderId="1" xfId="1" applyFont="1" applyFill="1" applyBorder="1" applyAlignment="1"/>
    <xf numFmtId="44" fontId="12" fillId="24" borderId="1" xfId="1" applyFont="1" applyFill="1" applyBorder="1" applyAlignment="1"/>
    <xf numFmtId="0" fontId="0" fillId="0" borderId="2" xfId="0" applyBorder="1" applyAlignment="1">
      <alignment wrapText="1"/>
    </xf>
    <xf numFmtId="49" fontId="0" fillId="15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7" fillId="17" borderId="10" xfId="0" applyFont="1" applyFill="1" applyBorder="1" applyAlignment="1">
      <alignment horizontal="center" vertical="center" textRotation="90" wrapText="1"/>
    </xf>
    <xf numFmtId="0" fontId="17" fillId="17" borderId="17" xfId="0" applyFont="1" applyFill="1" applyBorder="1" applyAlignment="1">
      <alignment horizontal="center" vertical="center" textRotation="90" wrapText="1"/>
    </xf>
    <xf numFmtId="0" fontId="17" fillId="17" borderId="6" xfId="0" applyFont="1" applyFill="1" applyBorder="1" applyAlignment="1">
      <alignment horizontal="center" vertical="center" textRotation="90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7" fillId="16" borderId="7" xfId="0" applyFont="1" applyFill="1" applyBorder="1" applyAlignment="1">
      <alignment horizontal="center" vertical="center" wrapText="1"/>
    </xf>
    <xf numFmtId="0" fontId="17" fillId="17" borderId="29" xfId="0" applyFont="1" applyFill="1" applyBorder="1" applyAlignment="1">
      <alignment horizontal="center" vertical="center" textRotation="90" wrapText="1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19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898B-B3D2-46DC-B602-56FC19B6EA79}">
  <dimension ref="A1:S169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74" sqref="B174"/>
    </sheetView>
  </sheetViews>
  <sheetFormatPr defaultRowHeight="15" x14ac:dyDescent="0.25"/>
  <cols>
    <col min="1" max="1" width="9.140625" style="4"/>
    <col min="2" max="2" width="12.85546875" style="4" bestFit="1" customWidth="1"/>
    <col min="3" max="3" width="14.7109375" style="22" customWidth="1"/>
    <col min="4" max="4" width="18.85546875" style="4" customWidth="1"/>
    <col min="5" max="5" width="16.42578125" style="4" customWidth="1"/>
    <col min="6" max="6" width="15.85546875" style="4" bestFit="1" customWidth="1"/>
    <col min="7" max="7" width="14.28515625" style="4" bestFit="1" customWidth="1"/>
    <col min="8" max="8" width="15.85546875" style="4" bestFit="1" customWidth="1"/>
    <col min="9" max="9" width="15.5703125" style="4" bestFit="1" customWidth="1"/>
    <col min="10" max="10" width="15.85546875" style="4" bestFit="1" customWidth="1"/>
    <col min="11" max="11" width="15.140625" style="4" customWidth="1"/>
    <col min="12" max="13" width="15.85546875" style="4" bestFit="1" customWidth="1"/>
    <col min="14" max="14" width="16.42578125" style="4" bestFit="1" customWidth="1"/>
    <col min="15" max="15" width="14.28515625" style="4" bestFit="1" customWidth="1"/>
    <col min="16" max="16" width="18" style="4" bestFit="1" customWidth="1"/>
    <col min="17" max="18" width="18.42578125" style="23" customWidth="1"/>
    <col min="19" max="16384" width="9.140625" style="4"/>
  </cols>
  <sheetData>
    <row r="1" spans="1:18" x14ac:dyDescent="0.25">
      <c r="A1" s="7" t="s">
        <v>0</v>
      </c>
      <c r="B1" s="1" t="s">
        <v>1</v>
      </c>
      <c r="C1" s="1" t="s">
        <v>2</v>
      </c>
      <c r="D1" s="98" t="s">
        <v>416</v>
      </c>
      <c r="E1" s="95" t="s">
        <v>417</v>
      </c>
      <c r="F1" s="99" t="s">
        <v>142</v>
      </c>
      <c r="G1" s="99" t="s">
        <v>418</v>
      </c>
      <c r="H1" s="99" t="s">
        <v>419</v>
      </c>
      <c r="I1" s="1" t="s">
        <v>420</v>
      </c>
      <c r="J1" s="1" t="s">
        <v>421</v>
      </c>
      <c r="K1" s="1" t="s">
        <v>422</v>
      </c>
      <c r="L1" s="96" t="s">
        <v>423</v>
      </c>
      <c r="M1" s="96" t="s">
        <v>424</v>
      </c>
      <c r="N1" s="96" t="s">
        <v>425</v>
      </c>
      <c r="O1" s="100" t="s">
        <v>449</v>
      </c>
      <c r="P1" s="2" t="s">
        <v>3</v>
      </c>
      <c r="Q1" s="106" t="s">
        <v>427</v>
      </c>
      <c r="R1" s="106" t="s">
        <v>428</v>
      </c>
    </row>
    <row r="2" spans="1:18" x14ac:dyDescent="0.25">
      <c r="A2" s="8" t="s">
        <v>4</v>
      </c>
      <c r="B2" s="3" t="s">
        <v>5</v>
      </c>
      <c r="C2" s="3"/>
      <c r="D2" s="97"/>
      <c r="E2" s="97"/>
      <c r="F2" s="97"/>
      <c r="G2" s="97"/>
      <c r="H2" s="97"/>
      <c r="I2" s="97"/>
      <c r="J2" s="97"/>
      <c r="K2" s="97"/>
      <c r="L2" s="101"/>
      <c r="M2" s="97"/>
      <c r="N2" s="97"/>
      <c r="O2" s="97"/>
      <c r="P2" s="11"/>
      <c r="Q2" s="106"/>
      <c r="R2" s="106"/>
    </row>
    <row r="3" spans="1:18" x14ac:dyDescent="0.25">
      <c r="A3" s="8" t="s">
        <v>6</v>
      </c>
      <c r="B3" s="3" t="s">
        <v>7</v>
      </c>
      <c r="C3" s="9" t="s">
        <v>8</v>
      </c>
      <c r="D3" s="103">
        <v>430298</v>
      </c>
      <c r="E3" s="103">
        <v>30256.55</v>
      </c>
      <c r="F3" s="103"/>
      <c r="G3" s="103"/>
      <c r="H3" s="103"/>
      <c r="I3" s="103"/>
      <c r="J3" s="103"/>
      <c r="K3" s="103"/>
      <c r="L3" s="101"/>
      <c r="M3" s="97"/>
      <c r="N3" s="97"/>
      <c r="O3" s="97"/>
      <c r="P3" s="11">
        <v>454087.32</v>
      </c>
      <c r="Q3" s="10">
        <v>122352.73</v>
      </c>
      <c r="R3" s="10">
        <v>48085</v>
      </c>
    </row>
    <row r="4" spans="1:18" x14ac:dyDescent="0.25">
      <c r="A4" s="8" t="s">
        <v>9</v>
      </c>
      <c r="B4" s="3" t="s">
        <v>10</v>
      </c>
      <c r="C4" s="12" t="s">
        <v>11</v>
      </c>
      <c r="D4" s="103">
        <v>236975</v>
      </c>
      <c r="E4" s="103">
        <v>24616.5</v>
      </c>
      <c r="F4" s="103"/>
      <c r="G4" s="103"/>
      <c r="H4" s="103"/>
      <c r="I4" s="103"/>
      <c r="J4" s="103"/>
      <c r="K4" s="103"/>
      <c r="L4" s="101"/>
      <c r="M4" s="97"/>
      <c r="N4" s="97"/>
      <c r="O4" s="97"/>
      <c r="P4" s="11">
        <v>250646.88</v>
      </c>
      <c r="Q4" s="10">
        <v>522224.6</v>
      </c>
      <c r="R4" s="10">
        <v>105021</v>
      </c>
    </row>
    <row r="5" spans="1:18" x14ac:dyDescent="0.25">
      <c r="A5" s="8" t="s">
        <v>12</v>
      </c>
      <c r="B5" s="3" t="s">
        <v>13</v>
      </c>
      <c r="C5" s="13" t="s">
        <v>14</v>
      </c>
      <c r="D5" s="103">
        <v>815132</v>
      </c>
      <c r="E5" s="103">
        <v>180063.99652173914</v>
      </c>
      <c r="F5" s="103"/>
      <c r="G5" s="103"/>
      <c r="H5" s="103"/>
      <c r="I5" s="103"/>
      <c r="J5" s="103">
        <v>56490</v>
      </c>
      <c r="K5" s="103"/>
      <c r="L5" s="101"/>
      <c r="M5" s="97">
        <v>350000</v>
      </c>
      <c r="N5" s="97"/>
      <c r="O5" s="97"/>
      <c r="P5" s="11">
        <v>1368916.8</v>
      </c>
      <c r="Q5" s="10">
        <v>1198346.03</v>
      </c>
      <c r="R5" s="10">
        <v>344026</v>
      </c>
    </row>
    <row r="6" spans="1:18" x14ac:dyDescent="0.25">
      <c r="A6" s="8" t="s">
        <v>15</v>
      </c>
      <c r="B6" s="3" t="s">
        <v>16</v>
      </c>
      <c r="C6" s="14" t="s">
        <v>17</v>
      </c>
      <c r="D6" s="103">
        <v>598744</v>
      </c>
      <c r="E6" s="103">
        <v>110476.39555555556</v>
      </c>
      <c r="F6" s="103"/>
      <c r="G6" s="103"/>
      <c r="H6" s="103"/>
      <c r="I6" s="103"/>
      <c r="J6" s="103"/>
      <c r="K6" s="103"/>
      <c r="L6" s="101"/>
      <c r="M6" s="97"/>
      <c r="N6" s="97"/>
      <c r="O6" s="97"/>
      <c r="P6" s="11">
        <v>706382.86</v>
      </c>
      <c r="Q6" s="10">
        <v>2319809.62</v>
      </c>
      <c r="R6" s="10">
        <v>25052</v>
      </c>
    </row>
    <row r="7" spans="1:18" x14ac:dyDescent="0.25">
      <c r="A7" s="8" t="s">
        <v>18</v>
      </c>
      <c r="B7" s="3" t="s">
        <v>19</v>
      </c>
      <c r="C7" s="13" t="s">
        <v>14</v>
      </c>
      <c r="D7" s="103">
        <v>285108</v>
      </c>
      <c r="E7" s="103">
        <v>24006.85</v>
      </c>
      <c r="F7" s="103"/>
      <c r="G7" s="103"/>
      <c r="H7" s="103"/>
      <c r="I7" s="103"/>
      <c r="J7" s="103"/>
      <c r="K7" s="103"/>
      <c r="L7" s="101"/>
      <c r="M7" s="97"/>
      <c r="N7" s="97"/>
      <c r="O7" s="97"/>
      <c r="P7" s="11">
        <v>297780.18</v>
      </c>
      <c r="Q7" s="10">
        <v>134411.94</v>
      </c>
      <c r="R7" s="10">
        <v>22990</v>
      </c>
    </row>
    <row r="8" spans="1:18" x14ac:dyDescent="0.25">
      <c r="A8" s="8" t="s">
        <v>20</v>
      </c>
      <c r="B8" s="3" t="s">
        <v>21</v>
      </c>
      <c r="C8" s="15" t="s">
        <v>22</v>
      </c>
      <c r="D8" s="103">
        <v>197186</v>
      </c>
      <c r="E8" s="103">
        <v>21525</v>
      </c>
      <c r="F8" s="103"/>
      <c r="G8" s="103"/>
      <c r="H8" s="103"/>
      <c r="I8" s="103"/>
      <c r="J8" s="103"/>
      <c r="K8" s="103"/>
      <c r="L8" s="101"/>
      <c r="M8" s="97"/>
      <c r="N8" s="97"/>
      <c r="O8" s="97"/>
      <c r="P8" s="11">
        <v>198896.35</v>
      </c>
      <c r="Q8" s="10">
        <v>64825</v>
      </c>
      <c r="R8" s="10">
        <v>3686</v>
      </c>
    </row>
    <row r="9" spans="1:18" x14ac:dyDescent="0.25">
      <c r="A9" s="8" t="s">
        <v>23</v>
      </c>
      <c r="B9" s="3" t="s">
        <v>24</v>
      </c>
      <c r="C9" s="14" t="s">
        <v>17</v>
      </c>
      <c r="D9" s="103">
        <v>216985</v>
      </c>
      <c r="E9" s="103">
        <v>31913.969999999998</v>
      </c>
      <c r="F9" s="103"/>
      <c r="G9" s="103"/>
      <c r="H9" s="103"/>
      <c r="I9" s="103"/>
      <c r="J9" s="103"/>
      <c r="K9" s="103">
        <v>249982</v>
      </c>
      <c r="L9" s="101"/>
      <c r="M9" s="97"/>
      <c r="N9" s="97">
        <v>250000</v>
      </c>
      <c r="O9" s="97"/>
      <c r="P9" s="11">
        <v>747344.76</v>
      </c>
      <c r="Q9" s="10">
        <v>293935.90999999997</v>
      </c>
      <c r="R9" s="10">
        <v>20000</v>
      </c>
    </row>
    <row r="10" spans="1:18" x14ac:dyDescent="0.25">
      <c r="A10" s="8" t="s">
        <v>25</v>
      </c>
      <c r="B10" s="3" t="s">
        <v>26</v>
      </c>
      <c r="C10" s="14" t="s">
        <v>17</v>
      </c>
      <c r="D10" s="103">
        <v>1149781</v>
      </c>
      <c r="E10" s="103">
        <v>106145.83416666665</v>
      </c>
      <c r="F10" s="103"/>
      <c r="G10" s="103"/>
      <c r="H10" s="103"/>
      <c r="I10" s="103"/>
      <c r="J10" s="103"/>
      <c r="K10" s="103"/>
      <c r="L10" s="101"/>
      <c r="M10" s="97"/>
      <c r="N10" s="97"/>
      <c r="O10" s="97"/>
      <c r="P10" s="11">
        <v>1186248.01</v>
      </c>
      <c r="Q10" s="10">
        <v>846703.15</v>
      </c>
      <c r="R10" s="10">
        <v>145358</v>
      </c>
    </row>
    <row r="11" spans="1:18" x14ac:dyDescent="0.25">
      <c r="A11" s="8" t="s">
        <v>27</v>
      </c>
      <c r="B11" s="3" t="s">
        <v>28</v>
      </c>
      <c r="C11" s="15" t="s">
        <v>22</v>
      </c>
      <c r="D11" s="103">
        <v>96867</v>
      </c>
      <c r="E11" s="103">
        <v>14400</v>
      </c>
      <c r="F11" s="103"/>
      <c r="G11" s="103"/>
      <c r="H11" s="103"/>
      <c r="I11" s="103"/>
      <c r="J11" s="103"/>
      <c r="K11" s="103"/>
      <c r="L11" s="101"/>
      <c r="M11" s="97"/>
      <c r="N11" s="97"/>
      <c r="O11" s="97"/>
      <c r="P11" s="11">
        <v>110595</v>
      </c>
      <c r="Q11" s="10">
        <v>19871.77</v>
      </c>
      <c r="R11" s="10">
        <v>16339</v>
      </c>
    </row>
    <row r="12" spans="1:18" x14ac:dyDescent="0.25">
      <c r="A12" s="8" t="s">
        <v>29</v>
      </c>
      <c r="B12" s="3" t="s">
        <v>30</v>
      </c>
      <c r="C12" s="14" t="s">
        <v>17</v>
      </c>
      <c r="D12" s="103">
        <v>1990657</v>
      </c>
      <c r="E12" s="103">
        <v>951793.01951219514</v>
      </c>
      <c r="F12" s="103"/>
      <c r="G12" s="103"/>
      <c r="H12" s="103"/>
      <c r="I12" s="103"/>
      <c r="J12" s="103"/>
      <c r="K12" s="103">
        <v>84643</v>
      </c>
      <c r="L12" s="101"/>
      <c r="M12" s="97">
        <v>510362</v>
      </c>
      <c r="N12" s="97"/>
      <c r="O12" s="97"/>
      <c r="P12" s="11">
        <v>2574495.46</v>
      </c>
      <c r="Q12" s="10">
        <v>5890838.0300000003</v>
      </c>
      <c r="R12" s="10">
        <v>1530616</v>
      </c>
    </row>
    <row r="13" spans="1:18" x14ac:dyDescent="0.25">
      <c r="A13" s="8" t="s">
        <v>31</v>
      </c>
      <c r="B13" s="3" t="s">
        <v>32</v>
      </c>
      <c r="C13" s="14" t="s">
        <v>17</v>
      </c>
      <c r="D13" s="103">
        <v>9574295</v>
      </c>
      <c r="E13" s="103">
        <v>3880284.4115384612</v>
      </c>
      <c r="F13" s="103"/>
      <c r="G13" s="103"/>
      <c r="H13" s="103"/>
      <c r="I13" s="103"/>
      <c r="J13" s="103">
        <v>216511</v>
      </c>
      <c r="K13" s="103">
        <v>437325</v>
      </c>
      <c r="L13" s="101">
        <v>152045</v>
      </c>
      <c r="M13" s="97"/>
      <c r="N13" s="97"/>
      <c r="O13" s="97"/>
      <c r="P13" s="11">
        <v>12548727.279999999</v>
      </c>
      <c r="Q13" s="10">
        <v>31171996.449999999</v>
      </c>
      <c r="R13" s="10">
        <v>6526955</v>
      </c>
    </row>
    <row r="14" spans="1:18" x14ac:dyDescent="0.25">
      <c r="A14" s="8" t="s">
        <v>33</v>
      </c>
      <c r="B14" s="3" t="s">
        <v>34</v>
      </c>
      <c r="C14" s="9" t="s">
        <v>8</v>
      </c>
      <c r="D14" s="103">
        <v>763589</v>
      </c>
      <c r="E14" s="103">
        <v>52548.130000000005</v>
      </c>
      <c r="F14" s="103"/>
      <c r="G14" s="103"/>
      <c r="H14" s="103"/>
      <c r="I14" s="103"/>
      <c r="J14" s="103"/>
      <c r="K14" s="103">
        <v>50195</v>
      </c>
      <c r="L14" s="101"/>
      <c r="M14" s="97"/>
      <c r="N14" s="97"/>
      <c r="O14" s="97"/>
      <c r="P14" s="11">
        <v>845214.91</v>
      </c>
      <c r="Q14" s="10">
        <v>553286.19999999995</v>
      </c>
      <c r="R14" s="10">
        <v>367462</v>
      </c>
    </row>
    <row r="15" spans="1:18" x14ac:dyDescent="0.25">
      <c r="A15" s="8" t="s">
        <v>35</v>
      </c>
      <c r="B15" s="3" t="s">
        <v>36</v>
      </c>
      <c r="C15" s="13" t="s">
        <v>14</v>
      </c>
      <c r="D15" s="103">
        <v>2000448</v>
      </c>
      <c r="E15" s="103">
        <v>786879.14846153837</v>
      </c>
      <c r="F15" s="103"/>
      <c r="G15" s="103"/>
      <c r="H15" s="103"/>
      <c r="I15" s="103"/>
      <c r="J15" s="103"/>
      <c r="K15" s="103"/>
      <c r="L15" s="101"/>
      <c r="M15" s="97"/>
      <c r="N15" s="97"/>
      <c r="O15" s="97"/>
      <c r="P15" s="11">
        <v>2570261.8199999998</v>
      </c>
      <c r="Q15" s="10">
        <v>9096819.5099999998</v>
      </c>
      <c r="R15" s="10">
        <v>1155317</v>
      </c>
    </row>
    <row r="16" spans="1:18" x14ac:dyDescent="0.25">
      <c r="A16" s="8" t="s">
        <v>37</v>
      </c>
      <c r="B16" s="3" t="s">
        <v>38</v>
      </c>
      <c r="C16" s="13" t="s">
        <v>14</v>
      </c>
      <c r="D16" s="103">
        <v>1481362</v>
      </c>
      <c r="E16" s="103">
        <v>709893.50768115954</v>
      </c>
      <c r="F16" s="103"/>
      <c r="G16" s="103"/>
      <c r="H16" s="103"/>
      <c r="I16" s="103"/>
      <c r="J16" s="103"/>
      <c r="K16" s="103"/>
      <c r="L16" s="101"/>
      <c r="M16" s="97"/>
      <c r="N16" s="97"/>
      <c r="O16" s="97"/>
      <c r="P16" s="11">
        <v>1928205.57</v>
      </c>
      <c r="Q16" s="10">
        <v>6534871.6200000001</v>
      </c>
      <c r="R16" s="10">
        <v>1723323</v>
      </c>
    </row>
    <row r="17" spans="1:18" x14ac:dyDescent="0.25">
      <c r="A17" s="8" t="s">
        <v>39</v>
      </c>
      <c r="B17" s="3" t="s">
        <v>40</v>
      </c>
      <c r="C17" s="12" t="s">
        <v>11</v>
      </c>
      <c r="D17" s="103">
        <v>163262</v>
      </c>
      <c r="E17" s="103">
        <v>23369.75</v>
      </c>
      <c r="F17" s="103"/>
      <c r="G17" s="103"/>
      <c r="H17" s="103"/>
      <c r="I17" s="103"/>
      <c r="J17" s="103"/>
      <c r="K17" s="103"/>
      <c r="L17" s="101"/>
      <c r="M17" s="97"/>
      <c r="N17" s="97"/>
      <c r="O17" s="97"/>
      <c r="P17" s="11">
        <v>182968.72</v>
      </c>
      <c r="Q17" s="10">
        <v>77840.77</v>
      </c>
      <c r="R17" s="10">
        <v>19638</v>
      </c>
    </row>
    <row r="18" spans="1:18" x14ac:dyDescent="0.25">
      <c r="A18" s="8" t="s">
        <v>41</v>
      </c>
      <c r="B18" s="3" t="s">
        <v>42</v>
      </c>
      <c r="C18" s="16" t="s">
        <v>43</v>
      </c>
      <c r="D18" s="103">
        <v>162741</v>
      </c>
      <c r="E18" s="103">
        <v>15807.220000000001</v>
      </c>
      <c r="F18" s="103"/>
      <c r="G18" s="103"/>
      <c r="H18" s="103"/>
      <c r="I18" s="103"/>
      <c r="J18" s="103"/>
      <c r="K18" s="103"/>
      <c r="L18" s="101"/>
      <c r="M18" s="97"/>
      <c r="N18" s="97"/>
      <c r="O18" s="97"/>
      <c r="P18" s="11">
        <v>164777.42000000001</v>
      </c>
      <c r="Q18" s="10">
        <v>139553.19</v>
      </c>
      <c r="R18" s="10">
        <v>59411</v>
      </c>
    </row>
    <row r="19" spans="1:18" x14ac:dyDescent="0.25">
      <c r="A19" s="8" t="s">
        <v>44</v>
      </c>
      <c r="B19" s="3" t="s">
        <v>45</v>
      </c>
      <c r="C19" s="12" t="s">
        <v>11</v>
      </c>
      <c r="D19" s="103">
        <v>399200</v>
      </c>
      <c r="E19" s="103">
        <v>66194.613333333342</v>
      </c>
      <c r="F19" s="103"/>
      <c r="G19" s="103"/>
      <c r="H19" s="103"/>
      <c r="I19" s="103"/>
      <c r="J19" s="103"/>
      <c r="K19" s="103"/>
      <c r="L19" s="101"/>
      <c r="M19" s="97"/>
      <c r="N19" s="97"/>
      <c r="O19" s="97"/>
      <c r="P19" s="11">
        <v>433175.49</v>
      </c>
      <c r="Q19" s="10">
        <v>132630.39999999999</v>
      </c>
      <c r="R19" s="10">
        <v>5306</v>
      </c>
    </row>
    <row r="20" spans="1:18" x14ac:dyDescent="0.25">
      <c r="A20" s="8" t="s">
        <v>46</v>
      </c>
      <c r="B20" s="3" t="s">
        <v>47</v>
      </c>
      <c r="C20" s="14" t="s">
        <v>17</v>
      </c>
      <c r="D20" s="103">
        <v>680288</v>
      </c>
      <c r="E20" s="103">
        <v>64982.194285714286</v>
      </c>
      <c r="F20" s="103"/>
      <c r="G20" s="103"/>
      <c r="H20" s="103"/>
      <c r="I20" s="103"/>
      <c r="J20" s="103"/>
      <c r="K20" s="103"/>
      <c r="L20" s="101"/>
      <c r="M20" s="97"/>
      <c r="N20" s="97"/>
      <c r="O20" s="97"/>
      <c r="P20" s="11">
        <v>741064.24</v>
      </c>
      <c r="Q20" s="10">
        <v>369502.65</v>
      </c>
      <c r="R20" s="10">
        <v>202419</v>
      </c>
    </row>
    <row r="21" spans="1:18" x14ac:dyDescent="0.25">
      <c r="A21" s="8" t="s">
        <v>48</v>
      </c>
      <c r="B21" s="3" t="s">
        <v>49</v>
      </c>
      <c r="C21" s="14" t="s">
        <v>17</v>
      </c>
      <c r="D21" s="103">
        <v>533569</v>
      </c>
      <c r="E21" s="103">
        <v>67592.91</v>
      </c>
      <c r="F21" s="103"/>
      <c r="G21" s="103"/>
      <c r="H21" s="103"/>
      <c r="I21" s="103"/>
      <c r="J21" s="103"/>
      <c r="K21" s="103"/>
      <c r="L21" s="101"/>
      <c r="M21" s="97"/>
      <c r="N21" s="97"/>
      <c r="O21" s="97"/>
      <c r="P21" s="11">
        <v>576196.27</v>
      </c>
      <c r="Q21" s="10">
        <v>504507.97</v>
      </c>
      <c r="R21" s="10">
        <v>57290</v>
      </c>
    </row>
    <row r="22" spans="1:18" x14ac:dyDescent="0.25">
      <c r="A22" s="8" t="s">
        <v>50</v>
      </c>
      <c r="B22" s="3" t="s">
        <v>51</v>
      </c>
      <c r="C22" s="16" t="s">
        <v>43</v>
      </c>
      <c r="D22" s="103">
        <v>307007</v>
      </c>
      <c r="E22" s="103">
        <v>23017.15</v>
      </c>
      <c r="F22" s="103"/>
      <c r="G22" s="103"/>
      <c r="H22" s="103"/>
      <c r="I22" s="103"/>
      <c r="J22" s="103"/>
      <c r="K22" s="112">
        <v>125078</v>
      </c>
      <c r="L22" s="101"/>
      <c r="M22" s="97"/>
      <c r="N22" s="97"/>
      <c r="O22" s="97"/>
      <c r="P22" s="11">
        <v>433899.8</v>
      </c>
      <c r="Q22" s="10">
        <v>360177.77</v>
      </c>
      <c r="R22" s="10">
        <v>113069</v>
      </c>
    </row>
    <row r="23" spans="1:18" x14ac:dyDescent="0.25">
      <c r="A23" s="8" t="s">
        <v>52</v>
      </c>
      <c r="B23" s="3" t="s">
        <v>53</v>
      </c>
      <c r="C23" s="12" t="s">
        <v>11</v>
      </c>
      <c r="D23" s="103">
        <v>76844</v>
      </c>
      <c r="E23" s="103">
        <v>7200</v>
      </c>
      <c r="F23" s="103"/>
      <c r="G23" s="103"/>
      <c r="H23" s="103"/>
      <c r="I23" s="103"/>
      <c r="J23" s="103"/>
      <c r="K23" s="103"/>
      <c r="L23" s="101"/>
      <c r="M23" s="97"/>
      <c r="N23" s="97"/>
      <c r="O23" s="97"/>
      <c r="P23" s="11">
        <v>86020</v>
      </c>
      <c r="Q23" s="10">
        <v>6000</v>
      </c>
      <c r="R23" s="10">
        <v>6000</v>
      </c>
    </row>
    <row r="24" spans="1:18" x14ac:dyDescent="0.25">
      <c r="A24" s="17" t="s">
        <v>54</v>
      </c>
      <c r="B24" s="3" t="s">
        <v>55</v>
      </c>
      <c r="C24" s="16" t="s">
        <v>43</v>
      </c>
      <c r="D24" s="103">
        <v>3272636</v>
      </c>
      <c r="E24" s="103">
        <v>1149848.7319827585</v>
      </c>
      <c r="F24" s="103"/>
      <c r="G24" s="103"/>
      <c r="H24" s="103"/>
      <c r="I24" s="103">
        <v>24954</v>
      </c>
      <c r="J24" s="103">
        <v>107163</v>
      </c>
      <c r="K24" s="103">
        <v>124792</v>
      </c>
      <c r="L24" s="101"/>
      <c r="M24" s="97">
        <v>102500</v>
      </c>
      <c r="N24" s="102">
        <f>155739+52500</f>
        <v>208239</v>
      </c>
      <c r="O24" s="97"/>
      <c r="P24" s="11">
        <v>5195853.13</v>
      </c>
      <c r="Q24" s="10">
        <v>6337092.6600000001</v>
      </c>
      <c r="R24" s="10">
        <v>1043190</v>
      </c>
    </row>
    <row r="25" spans="1:18" x14ac:dyDescent="0.25">
      <c r="A25" s="8" t="s">
        <v>56</v>
      </c>
      <c r="B25" s="3" t="s">
        <v>57</v>
      </c>
      <c r="C25" s="9" t="s">
        <v>8</v>
      </c>
      <c r="D25" s="103">
        <v>328265</v>
      </c>
      <c r="E25" s="103">
        <v>24187.239999999998</v>
      </c>
      <c r="F25" s="103"/>
      <c r="G25" s="103"/>
      <c r="H25" s="103"/>
      <c r="I25" s="103"/>
      <c r="J25" s="103"/>
      <c r="K25" s="103"/>
      <c r="L25" s="101"/>
      <c r="M25" s="97"/>
      <c r="N25" s="97"/>
      <c r="O25" s="97"/>
      <c r="P25" s="11">
        <v>342097.82</v>
      </c>
      <c r="Q25" s="10">
        <v>63251</v>
      </c>
      <c r="R25" s="10">
        <v>27488</v>
      </c>
    </row>
    <row r="26" spans="1:18" x14ac:dyDescent="0.25">
      <c r="A26" s="8" t="s">
        <v>58</v>
      </c>
      <c r="B26" s="3" t="s">
        <v>59</v>
      </c>
      <c r="C26" s="13" t="s">
        <v>14</v>
      </c>
      <c r="D26" s="103">
        <v>242023</v>
      </c>
      <c r="E26" s="103">
        <v>24605.120000000003</v>
      </c>
      <c r="F26" s="103"/>
      <c r="G26" s="103"/>
      <c r="H26" s="103"/>
      <c r="I26" s="103"/>
      <c r="J26" s="103"/>
      <c r="K26" s="103"/>
      <c r="L26" s="101"/>
      <c r="M26" s="97"/>
      <c r="N26" s="97"/>
      <c r="O26" s="97"/>
      <c r="P26" s="11">
        <v>245450.8</v>
      </c>
      <c r="Q26" s="10">
        <v>42146.26</v>
      </c>
      <c r="R26" s="10">
        <v>20806</v>
      </c>
    </row>
    <row r="27" spans="1:18" x14ac:dyDescent="0.25">
      <c r="A27" s="8" t="s">
        <v>60</v>
      </c>
      <c r="B27" s="3" t="s">
        <v>61</v>
      </c>
      <c r="C27" s="9" t="s">
        <v>8</v>
      </c>
      <c r="D27" s="103">
        <v>619386</v>
      </c>
      <c r="E27" s="103">
        <v>69700.953333333338</v>
      </c>
      <c r="F27" s="103"/>
      <c r="G27" s="103"/>
      <c r="H27" s="103"/>
      <c r="I27" s="103"/>
      <c r="J27" s="103"/>
      <c r="K27" s="103"/>
      <c r="L27" s="101"/>
      <c r="M27" s="97"/>
      <c r="N27" s="97"/>
      <c r="O27" s="97"/>
      <c r="P27" s="11">
        <v>668616.03</v>
      </c>
      <c r="Q27" s="10">
        <v>322251.40000000002</v>
      </c>
      <c r="R27" s="10">
        <v>10369</v>
      </c>
    </row>
    <row r="28" spans="1:18" x14ac:dyDescent="0.25">
      <c r="A28" s="8" t="s">
        <v>62</v>
      </c>
      <c r="B28" s="3" t="s">
        <v>63</v>
      </c>
      <c r="C28" s="15" t="s">
        <v>22</v>
      </c>
      <c r="D28" s="103">
        <v>280101</v>
      </c>
      <c r="E28" s="103">
        <v>16116</v>
      </c>
      <c r="F28" s="103"/>
      <c r="G28" s="103"/>
      <c r="H28" s="103"/>
      <c r="I28" s="103"/>
      <c r="J28" s="103"/>
      <c r="K28" s="103"/>
      <c r="L28" s="101"/>
      <c r="M28" s="97"/>
      <c r="N28" s="97"/>
      <c r="O28" s="97"/>
      <c r="P28" s="11">
        <v>285456.26</v>
      </c>
      <c r="Q28" s="10">
        <v>56511</v>
      </c>
      <c r="R28" s="10">
        <v>14430</v>
      </c>
    </row>
    <row r="29" spans="1:18" x14ac:dyDescent="0.25">
      <c r="A29" s="8" t="s">
        <v>64</v>
      </c>
      <c r="B29" s="3" t="s">
        <v>65</v>
      </c>
      <c r="C29" s="15" t="s">
        <v>22</v>
      </c>
      <c r="D29" s="103">
        <v>65913</v>
      </c>
      <c r="E29" s="103">
        <v>7200</v>
      </c>
      <c r="F29" s="103"/>
      <c r="G29" s="103"/>
      <c r="H29" s="103"/>
      <c r="I29" s="103"/>
      <c r="J29" s="103"/>
      <c r="K29" s="113">
        <v>0</v>
      </c>
      <c r="L29" s="101"/>
      <c r="M29" s="97"/>
      <c r="N29" s="97"/>
      <c r="O29" s="97"/>
      <c r="P29" s="11">
        <v>129262</v>
      </c>
      <c r="Q29" s="10">
        <v>57820.89</v>
      </c>
      <c r="R29" s="10">
        <v>16947</v>
      </c>
    </row>
    <row r="30" spans="1:18" x14ac:dyDescent="0.25">
      <c r="A30" s="8" t="s">
        <v>66</v>
      </c>
      <c r="B30" s="3" t="s">
        <v>67</v>
      </c>
      <c r="C30" s="12" t="s">
        <v>11</v>
      </c>
      <c r="D30" s="103">
        <v>255243</v>
      </c>
      <c r="E30" s="103">
        <v>15836.27</v>
      </c>
      <c r="F30" s="103"/>
      <c r="G30" s="103"/>
      <c r="H30" s="103"/>
      <c r="I30" s="103"/>
      <c r="J30" s="103"/>
      <c r="K30" s="103"/>
      <c r="L30" s="101"/>
      <c r="M30" s="97"/>
      <c r="N30" s="97"/>
      <c r="O30" s="97"/>
      <c r="P30" s="11">
        <v>256777.03</v>
      </c>
      <c r="Q30" s="10">
        <v>23719.72</v>
      </c>
      <c r="R30" s="10">
        <v>18577</v>
      </c>
    </row>
    <row r="31" spans="1:18" x14ac:dyDescent="0.25">
      <c r="A31" s="8" t="s">
        <v>68</v>
      </c>
      <c r="B31" s="3" t="s">
        <v>69</v>
      </c>
      <c r="C31" s="12" t="s">
        <v>11</v>
      </c>
      <c r="D31" s="103">
        <v>76886</v>
      </c>
      <c r="E31" s="103">
        <v>7200</v>
      </c>
      <c r="F31" s="103"/>
      <c r="G31" s="103"/>
      <c r="H31" s="103"/>
      <c r="I31" s="103"/>
      <c r="J31" s="103"/>
      <c r="K31" s="103"/>
      <c r="L31" s="101"/>
      <c r="M31" s="97"/>
      <c r="N31" s="97"/>
      <c r="O31" s="97"/>
      <c r="P31" s="11">
        <v>83778</v>
      </c>
      <c r="Q31" s="10">
        <v>6000</v>
      </c>
      <c r="R31" s="10">
        <v>6000</v>
      </c>
    </row>
    <row r="32" spans="1:18" x14ac:dyDescent="0.25">
      <c r="A32" s="8" t="s">
        <v>70</v>
      </c>
      <c r="B32" s="3" t="s">
        <v>71</v>
      </c>
      <c r="C32" s="18" t="s">
        <v>72</v>
      </c>
      <c r="D32" s="103">
        <v>2720374</v>
      </c>
      <c r="E32" s="103">
        <v>1326695.9981203</v>
      </c>
      <c r="F32" s="103"/>
      <c r="G32" s="103"/>
      <c r="H32" s="103"/>
      <c r="I32" s="103"/>
      <c r="J32" s="103"/>
      <c r="K32" s="103">
        <v>244507</v>
      </c>
      <c r="L32" s="101"/>
      <c r="M32" s="97">
        <v>1336087</v>
      </c>
      <c r="N32" s="97">
        <v>47707</v>
      </c>
      <c r="O32" s="97"/>
      <c r="P32" s="11">
        <v>5380233.7800000003</v>
      </c>
      <c r="Q32" s="10">
        <v>12234805.390000001</v>
      </c>
      <c r="R32" s="10">
        <v>688918</v>
      </c>
    </row>
    <row r="33" spans="1:19" x14ac:dyDescent="0.25">
      <c r="A33" s="8" t="s">
        <v>73</v>
      </c>
      <c r="B33" s="3" t="s">
        <v>74</v>
      </c>
      <c r="C33" s="14" t="s">
        <v>17</v>
      </c>
      <c r="D33" s="103">
        <v>814564</v>
      </c>
      <c r="E33" s="103">
        <v>86256.31</v>
      </c>
      <c r="F33" s="103"/>
      <c r="G33" s="103"/>
      <c r="H33" s="103"/>
      <c r="I33" s="103"/>
      <c r="J33" s="103"/>
      <c r="K33" s="103">
        <v>52548</v>
      </c>
      <c r="L33" s="101"/>
      <c r="M33" s="97"/>
      <c r="N33" s="97"/>
      <c r="O33" s="97"/>
      <c r="P33" s="11">
        <v>918314.44</v>
      </c>
      <c r="Q33" s="10">
        <v>836843.52000000002</v>
      </c>
      <c r="R33" s="10">
        <v>156161</v>
      </c>
    </row>
    <row r="34" spans="1:19" x14ac:dyDescent="0.25">
      <c r="A34" s="8" t="s">
        <v>75</v>
      </c>
      <c r="B34" s="3" t="s">
        <v>76</v>
      </c>
      <c r="C34" s="14" t="s">
        <v>17</v>
      </c>
      <c r="D34" s="103">
        <v>358661</v>
      </c>
      <c r="E34" s="103">
        <v>28831.379999999997</v>
      </c>
      <c r="F34" s="103"/>
      <c r="G34" s="103"/>
      <c r="H34" s="103"/>
      <c r="I34" s="103"/>
      <c r="J34" s="103"/>
      <c r="K34" s="103"/>
      <c r="L34" s="101"/>
      <c r="M34" s="97"/>
      <c r="N34" s="97"/>
      <c r="O34" s="97"/>
      <c r="P34" s="11">
        <v>387347.29</v>
      </c>
      <c r="Q34" s="10">
        <v>95923.28</v>
      </c>
      <c r="R34" s="10">
        <v>7928</v>
      </c>
    </row>
    <row r="35" spans="1:19" x14ac:dyDescent="0.25">
      <c r="A35" s="8" t="s">
        <v>77</v>
      </c>
      <c r="B35" s="3" t="s">
        <v>78</v>
      </c>
      <c r="C35" s="18" t="s">
        <v>72</v>
      </c>
      <c r="D35" s="103">
        <v>367443</v>
      </c>
      <c r="E35" s="103">
        <v>23779.05</v>
      </c>
      <c r="F35" s="103"/>
      <c r="G35" s="103"/>
      <c r="H35" s="103"/>
      <c r="I35" s="103"/>
      <c r="J35" s="103"/>
      <c r="K35" s="103"/>
      <c r="L35" s="101"/>
      <c r="M35" s="97"/>
      <c r="N35" s="97"/>
      <c r="O35" s="97"/>
      <c r="P35" s="11">
        <v>395374.78</v>
      </c>
      <c r="Q35" s="10">
        <v>295279.7</v>
      </c>
      <c r="R35" s="10">
        <v>51695</v>
      </c>
    </row>
    <row r="36" spans="1:19" x14ac:dyDescent="0.25">
      <c r="A36" s="8" t="s">
        <v>79</v>
      </c>
      <c r="B36" s="3" t="s">
        <v>80</v>
      </c>
      <c r="C36" s="14" t="s">
        <v>17</v>
      </c>
      <c r="D36" s="103">
        <v>712504</v>
      </c>
      <c r="E36" s="103">
        <v>52201.8</v>
      </c>
      <c r="F36" s="103"/>
      <c r="G36" s="103"/>
      <c r="H36" s="103"/>
      <c r="I36" s="103"/>
      <c r="J36" s="103"/>
      <c r="K36" s="103"/>
      <c r="L36" s="101"/>
      <c r="M36" s="97"/>
      <c r="N36" s="97"/>
      <c r="O36" s="97"/>
      <c r="P36" s="11">
        <v>746070.45</v>
      </c>
      <c r="Q36" s="10">
        <v>129800.59</v>
      </c>
      <c r="R36" s="10">
        <v>31685</v>
      </c>
    </row>
    <row r="37" spans="1:19" x14ac:dyDescent="0.25">
      <c r="A37" s="8" t="s">
        <v>81</v>
      </c>
      <c r="B37" s="3" t="s">
        <v>82</v>
      </c>
      <c r="C37" s="12" t="s">
        <v>11</v>
      </c>
      <c r="D37" s="103">
        <v>102642</v>
      </c>
      <c r="E37" s="103">
        <v>14760</v>
      </c>
      <c r="F37" s="103"/>
      <c r="G37" s="103"/>
      <c r="H37" s="103"/>
      <c r="I37" s="103"/>
      <c r="J37" s="103"/>
      <c r="K37" s="103"/>
      <c r="L37" s="101"/>
      <c r="M37" s="97"/>
      <c r="N37" s="97"/>
      <c r="O37" s="97"/>
      <c r="P37" s="11">
        <v>98013.3</v>
      </c>
      <c r="Q37" s="10">
        <v>115307.91</v>
      </c>
      <c r="R37" s="10">
        <v>47625</v>
      </c>
    </row>
    <row r="38" spans="1:19" x14ac:dyDescent="0.25">
      <c r="A38" s="8" t="s">
        <v>83</v>
      </c>
      <c r="B38" s="3" t="s">
        <v>84</v>
      </c>
      <c r="C38" s="15" t="s">
        <v>22</v>
      </c>
      <c r="D38" s="103">
        <v>94299</v>
      </c>
      <c r="E38" s="103">
        <v>0</v>
      </c>
      <c r="F38" s="103"/>
      <c r="G38" s="103"/>
      <c r="H38" s="103"/>
      <c r="I38" s="103"/>
      <c r="J38" s="103"/>
      <c r="K38" s="103"/>
      <c r="L38" s="101"/>
      <c r="M38" s="97"/>
      <c r="N38" s="97"/>
      <c r="O38" s="97"/>
      <c r="P38" s="11">
        <v>94558</v>
      </c>
      <c r="Q38" s="10">
        <v>5505.16</v>
      </c>
      <c r="R38" s="10">
        <v>3473</v>
      </c>
    </row>
    <row r="39" spans="1:19" x14ac:dyDescent="0.25">
      <c r="A39" s="8" t="s">
        <v>85</v>
      </c>
      <c r="B39" s="3" t="s">
        <v>86</v>
      </c>
      <c r="C39" s="12" t="s">
        <v>11</v>
      </c>
      <c r="D39" s="103">
        <v>92757</v>
      </c>
      <c r="E39" s="103">
        <v>8738.93</v>
      </c>
      <c r="F39" s="103"/>
      <c r="G39" s="103"/>
      <c r="H39" s="103"/>
      <c r="I39" s="103"/>
      <c r="J39" s="103"/>
      <c r="K39" s="103"/>
      <c r="L39" s="101"/>
      <c r="M39" s="97"/>
      <c r="N39" s="97"/>
      <c r="O39" s="97"/>
      <c r="P39" s="11">
        <v>100943.6</v>
      </c>
      <c r="Q39" s="10">
        <v>34831</v>
      </c>
      <c r="R39" s="10">
        <v>13917</v>
      </c>
    </row>
    <row r="40" spans="1:19" x14ac:dyDescent="0.25">
      <c r="A40" s="8" t="s">
        <v>87</v>
      </c>
      <c r="B40" s="3" t="s">
        <v>88</v>
      </c>
      <c r="C40" s="15" t="s">
        <v>22</v>
      </c>
      <c r="D40" s="103">
        <v>196507</v>
      </c>
      <c r="E40" s="103">
        <v>17293.73</v>
      </c>
      <c r="F40" s="103"/>
      <c r="G40" s="103"/>
      <c r="H40" s="103"/>
      <c r="I40" s="103"/>
      <c r="J40" s="103"/>
      <c r="K40" s="103"/>
      <c r="L40" s="101"/>
      <c r="M40" s="97"/>
      <c r="N40" s="97"/>
      <c r="O40" s="97"/>
      <c r="P40" s="11">
        <v>205723.18</v>
      </c>
      <c r="Q40" s="10">
        <v>103000</v>
      </c>
      <c r="R40" s="10">
        <v>51037</v>
      </c>
    </row>
    <row r="41" spans="1:19" x14ac:dyDescent="0.25">
      <c r="A41" s="8" t="s">
        <v>89</v>
      </c>
      <c r="B41" s="3" t="s">
        <v>90</v>
      </c>
      <c r="C41" s="18" t="s">
        <v>72</v>
      </c>
      <c r="D41" s="103">
        <v>12534819</v>
      </c>
      <c r="E41" s="103">
        <v>5574016.1757056452</v>
      </c>
      <c r="F41" s="103"/>
      <c r="G41" s="103"/>
      <c r="H41" s="103"/>
      <c r="I41" s="103"/>
      <c r="J41" s="103">
        <v>239632</v>
      </c>
      <c r="K41" s="103"/>
      <c r="L41" s="101"/>
      <c r="M41" s="97"/>
      <c r="N41" s="97">
        <v>77841</v>
      </c>
      <c r="O41" s="97"/>
      <c r="P41" s="11">
        <v>16259148.57</v>
      </c>
      <c r="Q41" s="10">
        <v>52915902.939999998</v>
      </c>
      <c r="R41" s="10">
        <v>21253298</v>
      </c>
    </row>
    <row r="42" spans="1:19" x14ac:dyDescent="0.25">
      <c r="A42" s="8" t="s">
        <v>91</v>
      </c>
      <c r="B42" s="3" t="s">
        <v>92</v>
      </c>
      <c r="C42" s="12" t="s">
        <v>11</v>
      </c>
      <c r="D42" s="103">
        <v>239177</v>
      </c>
      <c r="E42" s="103">
        <v>21780</v>
      </c>
      <c r="F42" s="103"/>
      <c r="G42" s="103"/>
      <c r="H42" s="103"/>
      <c r="I42" s="103"/>
      <c r="J42" s="103"/>
      <c r="K42" s="103"/>
      <c r="L42" s="101"/>
      <c r="M42" s="97"/>
      <c r="N42" s="97"/>
      <c r="O42" s="97"/>
      <c r="P42" s="11">
        <v>256874.3</v>
      </c>
      <c r="Q42" s="10">
        <v>188709.55</v>
      </c>
      <c r="R42" s="10">
        <v>76270</v>
      </c>
    </row>
    <row r="43" spans="1:19" s="19" customFormat="1" ht="15.75" x14ac:dyDescent="0.25">
      <c r="A43" s="8" t="s">
        <v>93</v>
      </c>
      <c r="B43" s="3" t="s">
        <v>94</v>
      </c>
      <c r="C43" s="15" t="s">
        <v>22</v>
      </c>
      <c r="D43" s="103">
        <v>361150</v>
      </c>
      <c r="E43" s="103">
        <v>37254.050000000003</v>
      </c>
      <c r="F43" s="103"/>
      <c r="G43" s="103"/>
      <c r="H43" s="103"/>
      <c r="I43" s="103"/>
      <c r="J43" s="103"/>
      <c r="K43" s="103"/>
      <c r="L43" s="101"/>
      <c r="M43" s="97"/>
      <c r="N43" s="97"/>
      <c r="O43" s="97"/>
      <c r="P43" s="11">
        <v>368717.58</v>
      </c>
      <c r="Q43" s="10">
        <v>425663.55</v>
      </c>
      <c r="R43" s="10">
        <v>94895</v>
      </c>
      <c r="S43" s="4"/>
    </row>
    <row r="44" spans="1:19" s="19" customFormat="1" ht="15.75" x14ac:dyDescent="0.25">
      <c r="A44" s="8" t="s">
        <v>95</v>
      </c>
      <c r="B44" s="3" t="s">
        <v>96</v>
      </c>
      <c r="C44" s="18" t="s">
        <v>72</v>
      </c>
      <c r="D44" s="103">
        <v>3073558</v>
      </c>
      <c r="E44" s="103">
        <v>1308409.5124848483</v>
      </c>
      <c r="F44" s="103"/>
      <c r="G44" s="103"/>
      <c r="H44" s="103"/>
      <c r="I44" s="103"/>
      <c r="J44" s="103"/>
      <c r="K44" s="103"/>
      <c r="L44" s="101"/>
      <c r="M44" s="97">
        <v>417182</v>
      </c>
      <c r="N44" s="97"/>
      <c r="O44" s="97"/>
      <c r="P44" s="11">
        <v>4546280.18</v>
      </c>
      <c r="Q44" s="10">
        <v>13580102.869999999</v>
      </c>
      <c r="R44" s="10">
        <v>1191940</v>
      </c>
      <c r="S44" s="4"/>
    </row>
    <row r="45" spans="1:19" s="19" customFormat="1" ht="15.75" x14ac:dyDescent="0.25">
      <c r="A45" s="8" t="s">
        <v>97</v>
      </c>
      <c r="B45" s="3" t="s">
        <v>98</v>
      </c>
      <c r="C45" s="14" t="s">
        <v>17</v>
      </c>
      <c r="D45" s="103">
        <v>269941</v>
      </c>
      <c r="E45" s="103">
        <v>104304.39</v>
      </c>
      <c r="F45" s="103"/>
      <c r="G45" s="103"/>
      <c r="H45" s="103"/>
      <c r="I45" s="103"/>
      <c r="J45" s="103"/>
      <c r="K45" s="103"/>
      <c r="L45" s="101"/>
      <c r="M45" s="97"/>
      <c r="N45" s="97"/>
      <c r="O45" s="97"/>
      <c r="P45" s="11">
        <v>280441.57</v>
      </c>
      <c r="Q45" s="10">
        <v>127061.1</v>
      </c>
      <c r="R45" s="10">
        <v>54213</v>
      </c>
      <c r="S45" s="4"/>
    </row>
    <row r="46" spans="1:19" s="19" customFormat="1" ht="15.75" x14ac:dyDescent="0.25">
      <c r="A46" s="8" t="s">
        <v>99</v>
      </c>
      <c r="B46" s="3" t="s">
        <v>100</v>
      </c>
      <c r="C46" s="16" t="s">
        <v>43</v>
      </c>
      <c r="D46" s="103">
        <v>286949</v>
      </c>
      <c r="E46" s="103">
        <v>22265.23</v>
      </c>
      <c r="F46" s="103"/>
      <c r="G46" s="103"/>
      <c r="H46" s="103"/>
      <c r="I46" s="103"/>
      <c r="J46" s="103"/>
      <c r="K46" s="103"/>
      <c r="L46" s="101"/>
      <c r="M46" s="97"/>
      <c r="N46" s="97"/>
      <c r="O46" s="97"/>
      <c r="P46" s="11">
        <v>304737.82</v>
      </c>
      <c r="Q46" s="10">
        <v>62554</v>
      </c>
      <c r="R46" s="10">
        <v>9197</v>
      </c>
      <c r="S46" s="4"/>
    </row>
    <row r="47" spans="1:19" s="19" customFormat="1" ht="15.75" x14ac:dyDescent="0.25">
      <c r="A47" s="8" t="s">
        <v>101</v>
      </c>
      <c r="B47" s="3" t="s">
        <v>102</v>
      </c>
      <c r="C47" s="18" t="s">
        <v>72</v>
      </c>
      <c r="D47" s="103">
        <v>198152</v>
      </c>
      <c r="E47" s="103">
        <v>15939.859999999999</v>
      </c>
      <c r="F47" s="103"/>
      <c r="G47" s="103"/>
      <c r="H47" s="103"/>
      <c r="I47" s="103"/>
      <c r="J47" s="103"/>
      <c r="K47" s="103"/>
      <c r="L47" s="101"/>
      <c r="M47" s="97"/>
      <c r="N47" s="97"/>
      <c r="O47" s="97"/>
      <c r="P47" s="11">
        <v>210930.44</v>
      </c>
      <c r="Q47" s="10">
        <v>64521.97</v>
      </c>
      <c r="R47" s="10">
        <v>404</v>
      </c>
      <c r="S47" s="4"/>
    </row>
    <row r="48" spans="1:19" s="19" customFormat="1" ht="15.75" x14ac:dyDescent="0.25">
      <c r="A48" s="8" t="s">
        <v>103</v>
      </c>
      <c r="B48" s="3" t="s">
        <v>104</v>
      </c>
      <c r="C48" s="12" t="s">
        <v>11</v>
      </c>
      <c r="D48" s="103">
        <v>1267909</v>
      </c>
      <c r="E48" s="103">
        <v>280955.22444444447</v>
      </c>
      <c r="F48" s="103"/>
      <c r="G48" s="103"/>
      <c r="H48" s="103"/>
      <c r="I48" s="103"/>
      <c r="J48" s="103"/>
      <c r="K48" s="103"/>
      <c r="L48" s="101"/>
      <c r="M48" s="97"/>
      <c r="N48" s="97"/>
      <c r="O48" s="97"/>
      <c r="P48" s="11">
        <v>1474380.25</v>
      </c>
      <c r="Q48" s="10">
        <v>3178398</v>
      </c>
      <c r="R48" s="10">
        <v>616276</v>
      </c>
      <c r="S48" s="4"/>
    </row>
    <row r="49" spans="1:19" s="19" customFormat="1" ht="15.75" x14ac:dyDescent="0.25">
      <c r="A49" s="8" t="s">
        <v>105</v>
      </c>
      <c r="B49" s="3" t="s">
        <v>106</v>
      </c>
      <c r="C49" s="18" t="s">
        <v>72</v>
      </c>
      <c r="D49" s="103">
        <v>827192</v>
      </c>
      <c r="E49" s="103">
        <v>106678.32</v>
      </c>
      <c r="F49" s="103"/>
      <c r="G49" s="103"/>
      <c r="H49" s="103"/>
      <c r="I49" s="103"/>
      <c r="J49" s="103"/>
      <c r="K49" s="103"/>
      <c r="L49" s="101"/>
      <c r="M49" s="97"/>
      <c r="N49" s="97"/>
      <c r="O49" s="97"/>
      <c r="P49" s="11">
        <v>847933.22</v>
      </c>
      <c r="Q49" s="10">
        <v>1759887.25</v>
      </c>
      <c r="R49" s="10">
        <v>3348951</v>
      </c>
      <c r="S49" s="4"/>
    </row>
    <row r="50" spans="1:19" s="19" customFormat="1" ht="15.75" x14ac:dyDescent="0.25">
      <c r="A50" s="8" t="s">
        <v>107</v>
      </c>
      <c r="B50" s="3" t="s">
        <v>108</v>
      </c>
      <c r="C50" s="12" t="s">
        <v>11</v>
      </c>
      <c r="D50" s="103">
        <v>4486042</v>
      </c>
      <c r="E50" s="103">
        <v>1557636.38</v>
      </c>
      <c r="F50" s="103"/>
      <c r="G50" s="103"/>
      <c r="H50" s="103">
        <v>500000</v>
      </c>
      <c r="I50" s="103"/>
      <c r="J50" s="103">
        <v>50360</v>
      </c>
      <c r="K50" s="103">
        <v>21558</v>
      </c>
      <c r="L50" s="101">
        <v>1095456</v>
      </c>
      <c r="M50" s="97"/>
      <c r="N50" s="97"/>
      <c r="O50" s="97"/>
      <c r="P50" s="11">
        <v>7040974.5800000001</v>
      </c>
      <c r="Q50" s="10">
        <v>17171760.300000001</v>
      </c>
      <c r="R50" s="10">
        <v>131931</v>
      </c>
      <c r="S50" s="4"/>
    </row>
    <row r="51" spans="1:19" s="19" customFormat="1" ht="15.75" x14ac:dyDescent="0.25">
      <c r="A51" s="8" t="s">
        <v>109</v>
      </c>
      <c r="B51" s="3" t="s">
        <v>110</v>
      </c>
      <c r="C51" s="14" t="s">
        <v>17</v>
      </c>
      <c r="D51" s="103">
        <v>299473</v>
      </c>
      <c r="E51" s="103">
        <v>22026</v>
      </c>
      <c r="F51" s="103"/>
      <c r="G51" s="103"/>
      <c r="H51" s="103"/>
      <c r="I51" s="103"/>
      <c r="J51" s="103"/>
      <c r="K51" s="103"/>
      <c r="L51" s="101"/>
      <c r="M51" s="97"/>
      <c r="N51" s="97"/>
      <c r="O51" s="97"/>
      <c r="P51" s="11">
        <v>321654.11</v>
      </c>
      <c r="Q51" s="10">
        <v>71049.649999999994</v>
      </c>
      <c r="R51" s="10">
        <v>43680</v>
      </c>
      <c r="S51" s="4"/>
    </row>
    <row r="52" spans="1:19" s="19" customFormat="1" ht="15.75" x14ac:dyDescent="0.25">
      <c r="A52" s="8" t="s">
        <v>111</v>
      </c>
      <c r="B52" s="3" t="s">
        <v>112</v>
      </c>
      <c r="C52" s="18" t="s">
        <v>72</v>
      </c>
      <c r="D52" s="103">
        <v>294709</v>
      </c>
      <c r="E52" s="103">
        <v>23928.84</v>
      </c>
      <c r="F52" s="103"/>
      <c r="G52" s="103"/>
      <c r="H52" s="103"/>
      <c r="I52" s="103"/>
      <c r="J52" s="103"/>
      <c r="K52" s="103"/>
      <c r="L52" s="101"/>
      <c r="M52" s="97"/>
      <c r="N52" s="97"/>
      <c r="O52" s="97"/>
      <c r="P52" s="11">
        <v>322990.84000000003</v>
      </c>
      <c r="Q52" s="10">
        <v>142193.48000000001</v>
      </c>
      <c r="R52" s="10">
        <v>21950</v>
      </c>
      <c r="S52" s="4"/>
    </row>
    <row r="53" spans="1:19" s="19" customFormat="1" ht="15.75" x14ac:dyDescent="0.25">
      <c r="A53" s="8" t="s">
        <v>113</v>
      </c>
      <c r="B53" s="3" t="s">
        <v>114</v>
      </c>
      <c r="C53" s="14" t="s">
        <v>17</v>
      </c>
      <c r="D53" s="103">
        <v>201869</v>
      </c>
      <c r="E53" s="103">
        <v>14580</v>
      </c>
      <c r="F53" s="103"/>
      <c r="G53" s="103" t="s">
        <v>448</v>
      </c>
      <c r="H53" s="103"/>
      <c r="I53" s="103"/>
      <c r="J53" s="103"/>
      <c r="K53" s="103"/>
      <c r="L53" s="101"/>
      <c r="M53" s="97"/>
      <c r="N53" s="97"/>
      <c r="O53" s="97"/>
      <c r="P53" s="11">
        <v>207126.3</v>
      </c>
      <c r="Q53" s="10">
        <v>59334.3</v>
      </c>
      <c r="R53" s="10">
        <v>18926</v>
      </c>
      <c r="S53" s="4"/>
    </row>
    <row r="54" spans="1:19" s="19" customFormat="1" ht="15.75" x14ac:dyDescent="0.25">
      <c r="A54" s="8" t="s">
        <v>115</v>
      </c>
      <c r="B54" s="3" t="s">
        <v>116</v>
      </c>
      <c r="C54" s="15" t="s">
        <v>22</v>
      </c>
      <c r="D54" s="103">
        <v>203498</v>
      </c>
      <c r="E54" s="103">
        <v>8209.51</v>
      </c>
      <c r="F54" s="103"/>
      <c r="G54" s="103"/>
      <c r="H54" s="103"/>
      <c r="I54" s="103"/>
      <c r="J54" s="103"/>
      <c r="K54" s="103"/>
      <c r="L54" s="101"/>
      <c r="M54" s="97"/>
      <c r="N54" s="97"/>
      <c r="O54" s="97"/>
      <c r="P54" s="11">
        <v>203526.24</v>
      </c>
      <c r="Q54" s="10">
        <v>73286.789999999994</v>
      </c>
      <c r="R54" s="10">
        <v>11893</v>
      </c>
      <c r="S54" s="4"/>
    </row>
    <row r="55" spans="1:19" s="19" customFormat="1" ht="15.75" x14ac:dyDescent="0.25">
      <c r="A55" s="8" t="s">
        <v>117</v>
      </c>
      <c r="B55" s="3" t="s">
        <v>118</v>
      </c>
      <c r="C55" s="13" t="s">
        <v>14</v>
      </c>
      <c r="D55" s="103">
        <v>3125588</v>
      </c>
      <c r="E55" s="103">
        <v>1453410.783117647</v>
      </c>
      <c r="F55" s="103"/>
      <c r="G55" s="103"/>
      <c r="H55" s="103"/>
      <c r="I55" s="103"/>
      <c r="J55" s="103">
        <v>54413</v>
      </c>
      <c r="K55" s="103">
        <v>233684</v>
      </c>
      <c r="L55" s="101"/>
      <c r="M55" s="97"/>
      <c r="N55" s="97"/>
      <c r="O55" s="97"/>
      <c r="P55" s="11">
        <v>4387961.3600000003</v>
      </c>
      <c r="Q55" s="10">
        <v>16451821.17</v>
      </c>
      <c r="R55" s="10">
        <v>1774177</v>
      </c>
      <c r="S55" s="4"/>
    </row>
    <row r="56" spans="1:19" x14ac:dyDescent="0.25">
      <c r="A56" s="8" t="s">
        <v>119</v>
      </c>
      <c r="B56" s="3" t="s">
        <v>120</v>
      </c>
      <c r="C56" s="14" t="s">
        <v>17</v>
      </c>
      <c r="D56" s="103">
        <v>222788</v>
      </c>
      <c r="E56" s="103">
        <v>38740.04</v>
      </c>
      <c r="F56" s="103"/>
      <c r="G56" s="103"/>
      <c r="H56" s="103"/>
      <c r="I56" s="103"/>
      <c r="J56" s="103"/>
      <c r="K56" s="103"/>
      <c r="L56" s="101"/>
      <c r="M56" s="97"/>
      <c r="N56" s="97"/>
      <c r="O56" s="97"/>
      <c r="P56" s="11">
        <v>244410.59</v>
      </c>
      <c r="Q56" s="10">
        <v>253889.6</v>
      </c>
      <c r="R56" s="10">
        <v>78636</v>
      </c>
    </row>
    <row r="57" spans="1:19" x14ac:dyDescent="0.25">
      <c r="A57" s="8" t="s">
        <v>121</v>
      </c>
      <c r="B57" s="3" t="s">
        <v>122</v>
      </c>
      <c r="C57" s="12" t="s">
        <v>11</v>
      </c>
      <c r="D57" s="103">
        <v>217662</v>
      </c>
      <c r="E57" s="103">
        <v>20858.675000000003</v>
      </c>
      <c r="F57" s="103"/>
      <c r="G57" s="103"/>
      <c r="H57" s="103"/>
      <c r="I57" s="103"/>
      <c r="J57" s="103"/>
      <c r="K57" s="103"/>
      <c r="L57" s="101"/>
      <c r="M57" s="97"/>
      <c r="N57" s="97"/>
      <c r="O57" s="97"/>
      <c r="P57" s="11">
        <v>220160.05</v>
      </c>
      <c r="Q57" s="10">
        <v>97237.51</v>
      </c>
      <c r="R57" s="10">
        <v>23401</v>
      </c>
    </row>
    <row r="58" spans="1:19" x14ac:dyDescent="0.25">
      <c r="A58" s="8" t="s">
        <v>123</v>
      </c>
      <c r="B58" s="3" t="s">
        <v>124</v>
      </c>
      <c r="C58" s="13" t="s">
        <v>14</v>
      </c>
      <c r="D58" s="103">
        <v>2024682</v>
      </c>
      <c r="E58" s="103">
        <v>470909.49614035088</v>
      </c>
      <c r="F58" s="103"/>
      <c r="G58" s="103"/>
      <c r="H58" s="103"/>
      <c r="I58" s="103"/>
      <c r="J58" s="103"/>
      <c r="K58" s="103"/>
      <c r="L58" s="101"/>
      <c r="M58" s="97"/>
      <c r="N58" s="97">
        <v>67500</v>
      </c>
      <c r="O58" s="97"/>
      <c r="P58" s="11">
        <v>2405983.39</v>
      </c>
      <c r="Q58" s="10">
        <v>4534411.21</v>
      </c>
      <c r="R58" s="10">
        <v>1321757</v>
      </c>
    </row>
    <row r="59" spans="1:19" x14ac:dyDescent="0.25">
      <c r="A59" s="8" t="s">
        <v>125</v>
      </c>
      <c r="B59" s="3" t="s">
        <v>126</v>
      </c>
      <c r="C59" s="15" t="s">
        <v>22</v>
      </c>
      <c r="D59" s="103">
        <v>98332</v>
      </c>
      <c r="E59" s="103">
        <v>7200</v>
      </c>
      <c r="F59" s="103"/>
      <c r="G59" s="103"/>
      <c r="H59" s="103"/>
      <c r="I59" s="103"/>
      <c r="J59" s="103"/>
      <c r="K59" s="103"/>
      <c r="L59" s="101">
        <v>971948</v>
      </c>
      <c r="M59" s="97"/>
      <c r="N59" s="97"/>
      <c r="O59" s="97"/>
      <c r="P59" s="11">
        <v>1075139</v>
      </c>
      <c r="Q59" s="10">
        <v>50188.83</v>
      </c>
      <c r="R59" s="10">
        <v>3950</v>
      </c>
    </row>
    <row r="60" spans="1:19" x14ac:dyDescent="0.25">
      <c r="A60" s="109" t="s">
        <v>446</v>
      </c>
      <c r="B60" s="110" t="s">
        <v>447</v>
      </c>
      <c r="C60" s="111" t="s">
        <v>17</v>
      </c>
      <c r="D60" s="103">
        <v>236311</v>
      </c>
      <c r="E60" s="103"/>
      <c r="F60" s="103"/>
      <c r="G60" s="103"/>
      <c r="H60" s="103"/>
      <c r="I60" s="103"/>
      <c r="J60" s="103"/>
      <c r="K60" s="103"/>
      <c r="L60" s="101"/>
      <c r="M60" s="97"/>
      <c r="N60" s="97"/>
      <c r="O60" s="97"/>
      <c r="P60" s="11"/>
      <c r="Q60" s="10"/>
      <c r="R60" s="10"/>
    </row>
    <row r="61" spans="1:19" x14ac:dyDescent="0.25">
      <c r="A61" s="8" t="s">
        <v>127</v>
      </c>
      <c r="B61" s="3" t="s">
        <v>128</v>
      </c>
      <c r="C61" s="15" t="s">
        <v>22</v>
      </c>
      <c r="D61" s="103">
        <v>293070</v>
      </c>
      <c r="E61" s="103">
        <v>23243.629999999997</v>
      </c>
      <c r="F61" s="103"/>
      <c r="G61" s="103"/>
      <c r="H61" s="103"/>
      <c r="I61" s="103"/>
      <c r="J61" s="103"/>
      <c r="K61" s="103"/>
      <c r="L61" s="101"/>
      <c r="M61" s="97"/>
      <c r="N61" s="97"/>
      <c r="O61" s="97"/>
      <c r="P61" s="11">
        <v>314181</v>
      </c>
      <c r="Q61" s="10">
        <v>228066.42</v>
      </c>
      <c r="R61" s="10">
        <v>74266</v>
      </c>
    </row>
    <row r="62" spans="1:19" x14ac:dyDescent="0.25">
      <c r="A62" s="8" t="s">
        <v>129</v>
      </c>
      <c r="B62" s="3" t="s">
        <v>130</v>
      </c>
      <c r="C62" s="18" t="s">
        <v>72</v>
      </c>
      <c r="D62" s="103">
        <v>1244597</v>
      </c>
      <c r="E62" s="103">
        <v>522050.70838709676</v>
      </c>
      <c r="F62" s="103"/>
      <c r="G62" s="103"/>
      <c r="H62" s="103"/>
      <c r="I62" s="103"/>
      <c r="J62" s="103"/>
      <c r="K62" s="103"/>
      <c r="L62" s="101"/>
      <c r="M62" s="97">
        <v>127750</v>
      </c>
      <c r="N62" s="97"/>
      <c r="O62" s="97"/>
      <c r="P62" s="11">
        <v>1778464.12</v>
      </c>
      <c r="Q62" s="10">
        <v>1279357.8899999999</v>
      </c>
      <c r="R62" s="10">
        <v>272463</v>
      </c>
    </row>
    <row r="63" spans="1:19" x14ac:dyDescent="0.25">
      <c r="A63" s="8" t="s">
        <v>131</v>
      </c>
      <c r="B63" s="3" t="s">
        <v>132</v>
      </c>
      <c r="C63" s="9" t="s">
        <v>8</v>
      </c>
      <c r="D63" s="103">
        <v>1056314</v>
      </c>
      <c r="E63" s="103">
        <v>217878.70374999999</v>
      </c>
      <c r="F63" s="103"/>
      <c r="G63" s="103"/>
      <c r="H63" s="103"/>
      <c r="I63" s="103"/>
      <c r="J63" s="103"/>
      <c r="K63" s="103"/>
      <c r="L63" s="101"/>
      <c r="M63" s="97"/>
      <c r="N63" s="97"/>
      <c r="O63" s="97"/>
      <c r="P63" s="11">
        <v>1198402.6000000001</v>
      </c>
      <c r="Q63" s="10">
        <v>2032269.71</v>
      </c>
      <c r="R63" s="10">
        <v>906661</v>
      </c>
    </row>
    <row r="64" spans="1:19" x14ac:dyDescent="0.25">
      <c r="A64" s="8" t="s">
        <v>133</v>
      </c>
      <c r="B64" s="3" t="s">
        <v>134</v>
      </c>
      <c r="C64" s="13" t="s">
        <v>14</v>
      </c>
      <c r="D64" s="103">
        <v>263181</v>
      </c>
      <c r="E64" s="103">
        <v>26951.32</v>
      </c>
      <c r="F64" s="103"/>
      <c r="G64" s="103"/>
      <c r="H64" s="103"/>
      <c r="I64" s="103"/>
      <c r="J64" s="103"/>
      <c r="K64" s="103"/>
      <c r="L64" s="101"/>
      <c r="M64" s="97"/>
      <c r="N64" s="97"/>
      <c r="O64" s="97"/>
      <c r="P64" s="11">
        <v>273242.11</v>
      </c>
      <c r="Q64" s="10">
        <v>146693.17000000001</v>
      </c>
      <c r="R64" s="10">
        <v>7791</v>
      </c>
    </row>
    <row r="65" spans="1:19" x14ac:dyDescent="0.25">
      <c r="A65" s="8" t="s">
        <v>135</v>
      </c>
      <c r="B65" s="3" t="s">
        <v>136</v>
      </c>
      <c r="C65" s="14" t="s">
        <v>17</v>
      </c>
      <c r="D65" s="103">
        <v>1017510</v>
      </c>
      <c r="E65" s="103">
        <v>387456.58803921565</v>
      </c>
      <c r="F65" s="103"/>
      <c r="G65" s="103"/>
      <c r="H65" s="103"/>
      <c r="I65" s="103"/>
      <c r="J65" s="103"/>
      <c r="K65" s="103"/>
      <c r="L65" s="101"/>
      <c r="M65" s="97"/>
      <c r="N65" s="97"/>
      <c r="O65" s="97"/>
      <c r="P65" s="11">
        <v>1316937.6200000001</v>
      </c>
      <c r="Q65" s="10">
        <v>3746358.13</v>
      </c>
      <c r="R65" s="10">
        <v>401419</v>
      </c>
    </row>
    <row r="66" spans="1:19" x14ac:dyDescent="0.25">
      <c r="A66" s="8" t="s">
        <v>137</v>
      </c>
      <c r="B66" s="3" t="s">
        <v>138</v>
      </c>
      <c r="C66" s="15" t="s">
        <v>22</v>
      </c>
      <c r="D66" s="103">
        <v>480683</v>
      </c>
      <c r="E66" s="103">
        <v>33355.08</v>
      </c>
      <c r="F66" s="103"/>
      <c r="G66" s="103"/>
      <c r="H66" s="103"/>
      <c r="I66" s="103"/>
      <c r="J66" s="103">
        <v>42545</v>
      </c>
      <c r="K66" s="103">
        <v>105000</v>
      </c>
      <c r="L66" s="101"/>
      <c r="M66" s="97"/>
      <c r="N66" s="97">
        <v>54134</v>
      </c>
      <c r="O66" s="97"/>
      <c r="P66" s="11">
        <v>738971.15999999992</v>
      </c>
      <c r="Q66" s="10">
        <v>638161.36</v>
      </c>
      <c r="R66" s="10">
        <v>183750</v>
      </c>
    </row>
    <row r="67" spans="1:19" x14ac:dyDescent="0.25">
      <c r="A67" s="8" t="s">
        <v>139</v>
      </c>
      <c r="B67" s="3" t="s">
        <v>140</v>
      </c>
      <c r="C67" s="13" t="s">
        <v>14</v>
      </c>
      <c r="D67" s="103">
        <v>579279</v>
      </c>
      <c r="E67" s="103">
        <v>105040.81999999999</v>
      </c>
      <c r="F67" s="103"/>
      <c r="G67" s="103"/>
      <c r="H67" s="103"/>
      <c r="I67" s="103"/>
      <c r="J67" s="103"/>
      <c r="K67" s="103"/>
      <c r="L67" s="101"/>
      <c r="M67" s="97"/>
      <c r="N67" s="97"/>
      <c r="O67" s="97"/>
      <c r="P67" s="11">
        <v>709685.81</v>
      </c>
      <c r="Q67" s="10">
        <v>666438.11</v>
      </c>
      <c r="R67" s="10">
        <v>46427</v>
      </c>
    </row>
    <row r="68" spans="1:19" x14ac:dyDescent="0.25">
      <c r="A68" s="17" t="s">
        <v>141</v>
      </c>
      <c r="B68" s="3" t="s">
        <v>142</v>
      </c>
      <c r="C68" s="13" t="s">
        <v>14</v>
      </c>
      <c r="D68" s="103">
        <v>19887710</v>
      </c>
      <c r="E68" s="103">
        <v>6416092.1889551021</v>
      </c>
      <c r="F68" s="103">
        <v>1000000</v>
      </c>
      <c r="G68" s="103"/>
      <c r="H68" s="103">
        <v>500000</v>
      </c>
      <c r="I68" s="103"/>
      <c r="J68" s="103">
        <v>260617</v>
      </c>
      <c r="K68" s="103"/>
      <c r="L68" s="101">
        <v>925932</v>
      </c>
      <c r="M68" s="97"/>
      <c r="N68" s="97">
        <v>483919</v>
      </c>
      <c r="O68" s="97"/>
      <c r="P68" s="11">
        <v>28234624.440000001</v>
      </c>
      <c r="Q68" s="10">
        <v>80693430.599999994</v>
      </c>
      <c r="R68" s="10">
        <v>21345072</v>
      </c>
    </row>
    <row r="69" spans="1:19" x14ac:dyDescent="0.25">
      <c r="A69" s="8" t="s">
        <v>143</v>
      </c>
      <c r="B69" s="3" t="s">
        <v>144</v>
      </c>
      <c r="C69" s="9" t="s">
        <v>8</v>
      </c>
      <c r="D69" s="103">
        <v>654285</v>
      </c>
      <c r="E69" s="103">
        <v>210698.52454545457</v>
      </c>
      <c r="F69" s="103"/>
      <c r="G69" s="103"/>
      <c r="H69" s="103"/>
      <c r="I69" s="103"/>
      <c r="J69" s="103"/>
      <c r="K69" s="103"/>
      <c r="L69" s="101"/>
      <c r="M69" s="97"/>
      <c r="N69" s="97"/>
      <c r="O69" s="97"/>
      <c r="P69" s="11">
        <v>790667.64</v>
      </c>
      <c r="Q69" s="10">
        <v>1226949.8899999999</v>
      </c>
      <c r="R69" s="10">
        <v>284240</v>
      </c>
    </row>
    <row r="70" spans="1:19" x14ac:dyDescent="0.25">
      <c r="A70" s="8" t="s">
        <v>145</v>
      </c>
      <c r="B70" s="3" t="s">
        <v>146</v>
      </c>
      <c r="C70" s="15" t="s">
        <v>22</v>
      </c>
      <c r="D70" s="103">
        <v>104106</v>
      </c>
      <c r="E70" s="103">
        <v>7200</v>
      </c>
      <c r="F70" s="103"/>
      <c r="G70" s="103"/>
      <c r="H70" s="103"/>
      <c r="I70" s="103"/>
      <c r="J70" s="103"/>
      <c r="K70" s="103"/>
      <c r="L70" s="101"/>
      <c r="M70" s="97"/>
      <c r="N70" s="97"/>
      <c r="O70" s="97"/>
      <c r="P70" s="11">
        <v>111858</v>
      </c>
      <c r="Q70" s="10">
        <v>3211.82</v>
      </c>
      <c r="R70" s="10">
        <v>2560</v>
      </c>
    </row>
    <row r="71" spans="1:19" x14ac:dyDescent="0.25">
      <c r="A71" s="17" t="s">
        <v>147</v>
      </c>
      <c r="B71" s="3" t="s">
        <v>148</v>
      </c>
      <c r="C71" s="14" t="s">
        <v>17</v>
      </c>
      <c r="D71" s="103">
        <v>1105875</v>
      </c>
      <c r="E71" s="103">
        <v>609002.46773584897</v>
      </c>
      <c r="F71" s="103"/>
      <c r="G71" s="103"/>
      <c r="H71" s="103"/>
      <c r="I71" s="103"/>
      <c r="J71" s="103">
        <v>48965</v>
      </c>
      <c r="K71" s="103"/>
      <c r="L71" s="101"/>
      <c r="M71" s="97"/>
      <c r="N71" s="97"/>
      <c r="O71" s="97"/>
      <c r="P71" s="11">
        <v>1547809.65</v>
      </c>
      <c r="Q71" s="10">
        <v>5504366.3700000001</v>
      </c>
      <c r="R71" s="10">
        <v>111785</v>
      </c>
    </row>
    <row r="72" spans="1:19" x14ac:dyDescent="0.25">
      <c r="A72" s="8" t="s">
        <v>149</v>
      </c>
      <c r="B72" s="3" t="s">
        <v>150</v>
      </c>
      <c r="C72" s="9" t="s">
        <v>8</v>
      </c>
      <c r="D72" s="103">
        <v>527145</v>
      </c>
      <c r="E72" s="103">
        <v>44737.31</v>
      </c>
      <c r="F72" s="103"/>
      <c r="G72" s="103"/>
      <c r="H72" s="103"/>
      <c r="I72" s="103"/>
      <c r="J72" s="103"/>
      <c r="K72" s="103"/>
      <c r="L72" s="101"/>
      <c r="M72" s="97"/>
      <c r="N72" s="97"/>
      <c r="O72" s="97"/>
      <c r="P72" s="11">
        <v>551286.14</v>
      </c>
      <c r="Q72" s="10">
        <v>322164.89</v>
      </c>
      <c r="R72" s="10">
        <v>125153</v>
      </c>
    </row>
    <row r="73" spans="1:19" x14ac:dyDescent="0.25">
      <c r="A73" s="17" t="s">
        <v>151</v>
      </c>
      <c r="B73" s="3" t="s">
        <v>152</v>
      </c>
      <c r="C73" s="16" t="s">
        <v>43</v>
      </c>
      <c r="D73" s="103">
        <v>4204886</v>
      </c>
      <c r="E73" s="103">
        <v>1340783.3386419753</v>
      </c>
      <c r="F73" s="103"/>
      <c r="G73" s="103"/>
      <c r="H73" s="103"/>
      <c r="I73" s="103"/>
      <c r="J73" s="103">
        <v>97384</v>
      </c>
      <c r="K73" s="103">
        <v>366980</v>
      </c>
      <c r="L73" s="101"/>
      <c r="M73" s="97"/>
      <c r="N73" s="97"/>
      <c r="O73" s="97"/>
      <c r="P73" s="11">
        <v>5587711</v>
      </c>
      <c r="Q73" s="10">
        <v>11484925.42</v>
      </c>
      <c r="R73" s="10">
        <v>1433094</v>
      </c>
    </row>
    <row r="74" spans="1:19" x14ac:dyDescent="0.25">
      <c r="A74" s="8" t="s">
        <v>153</v>
      </c>
      <c r="B74" s="3" t="s">
        <v>154</v>
      </c>
      <c r="C74" s="18" t="s">
        <v>72</v>
      </c>
      <c r="D74" s="103">
        <v>415077</v>
      </c>
      <c r="E74" s="103">
        <v>31486.28</v>
      </c>
      <c r="F74" s="103"/>
      <c r="G74" s="103"/>
      <c r="H74" s="103"/>
      <c r="I74" s="103"/>
      <c r="J74" s="103"/>
      <c r="K74" s="103">
        <v>24000</v>
      </c>
      <c r="L74" s="101"/>
      <c r="M74" s="97"/>
      <c r="N74" s="97"/>
      <c r="O74" s="97"/>
      <c r="P74" s="11">
        <v>514099.14</v>
      </c>
      <c r="Q74" s="10">
        <v>92500</v>
      </c>
      <c r="R74" s="10">
        <v>18360</v>
      </c>
    </row>
    <row r="75" spans="1:19" x14ac:dyDescent="0.25">
      <c r="A75" s="8" t="s">
        <v>155</v>
      </c>
      <c r="B75" s="3" t="s">
        <v>156</v>
      </c>
      <c r="C75" s="15" t="s">
        <v>22</v>
      </c>
      <c r="D75" s="103">
        <v>256448</v>
      </c>
      <c r="E75" s="103">
        <v>24028.46</v>
      </c>
      <c r="F75" s="103"/>
      <c r="G75" s="103"/>
      <c r="H75" s="103"/>
      <c r="I75" s="103"/>
      <c r="J75" s="103"/>
      <c r="K75" s="103"/>
      <c r="L75" s="101"/>
      <c r="M75" s="97"/>
      <c r="N75" s="97"/>
      <c r="O75" s="97"/>
      <c r="P75" s="11">
        <v>281299.67</v>
      </c>
      <c r="Q75" s="10">
        <v>281555.15000000002</v>
      </c>
      <c r="R75" s="10">
        <v>85993</v>
      </c>
    </row>
    <row r="76" spans="1:19" x14ac:dyDescent="0.25">
      <c r="A76" s="8" t="s">
        <v>157</v>
      </c>
      <c r="B76" s="3" t="s">
        <v>158</v>
      </c>
      <c r="C76" s="18" t="s">
        <v>72</v>
      </c>
      <c r="D76" s="103">
        <v>474614</v>
      </c>
      <c r="E76" s="103">
        <v>36000</v>
      </c>
      <c r="F76" s="103"/>
      <c r="G76" s="103"/>
      <c r="H76" s="103"/>
      <c r="I76" s="103"/>
      <c r="J76" s="103"/>
      <c r="K76" s="103"/>
      <c r="L76" s="101"/>
      <c r="M76" s="97"/>
      <c r="N76" s="97"/>
      <c r="O76" s="97"/>
      <c r="P76" s="11">
        <v>488439</v>
      </c>
      <c r="Q76" s="10">
        <v>228631.31</v>
      </c>
      <c r="R76" s="10">
        <v>53693</v>
      </c>
    </row>
    <row r="77" spans="1:19" x14ac:dyDescent="0.25">
      <c r="A77" s="8" t="s">
        <v>159</v>
      </c>
      <c r="B77" s="3" t="s">
        <v>160</v>
      </c>
      <c r="C77" s="9" t="s">
        <v>8</v>
      </c>
      <c r="D77" s="103">
        <v>575850</v>
      </c>
      <c r="E77" s="103">
        <v>57404.85333333334</v>
      </c>
      <c r="F77" s="103"/>
      <c r="G77" s="103"/>
      <c r="H77" s="103"/>
      <c r="I77" s="103"/>
      <c r="J77" s="103"/>
      <c r="K77" s="103"/>
      <c r="L77" s="101"/>
      <c r="M77" s="97"/>
      <c r="N77" s="97"/>
      <c r="O77" s="97"/>
      <c r="P77" s="11">
        <v>615542.75</v>
      </c>
      <c r="Q77" s="10">
        <v>170476.54</v>
      </c>
      <c r="R77" s="10">
        <v>30081</v>
      </c>
    </row>
    <row r="78" spans="1:19" x14ac:dyDescent="0.25">
      <c r="A78" s="8" t="s">
        <v>161</v>
      </c>
      <c r="B78" s="3" t="s">
        <v>162</v>
      </c>
      <c r="C78" s="13" t="s">
        <v>14</v>
      </c>
      <c r="D78" s="103">
        <v>213957</v>
      </c>
      <c r="E78" s="103">
        <v>16027.69</v>
      </c>
      <c r="F78" s="103"/>
      <c r="G78" s="103"/>
      <c r="H78" s="103"/>
      <c r="I78" s="103"/>
      <c r="J78" s="103"/>
      <c r="K78" s="103"/>
      <c r="L78" s="101"/>
      <c r="M78" s="97"/>
      <c r="N78" s="97"/>
      <c r="O78" s="97"/>
      <c r="P78" s="11">
        <v>221673.64</v>
      </c>
      <c r="Q78" s="10">
        <v>67262.929999999993</v>
      </c>
      <c r="R78" s="10">
        <v>15160</v>
      </c>
    </row>
    <row r="79" spans="1:19" x14ac:dyDescent="0.25">
      <c r="A79" s="8" t="s">
        <v>163</v>
      </c>
      <c r="B79" s="3" t="s">
        <v>164</v>
      </c>
      <c r="C79" s="12" t="s">
        <v>11</v>
      </c>
      <c r="D79" s="103">
        <v>464883</v>
      </c>
      <c r="E79" s="103">
        <v>17694.480000000003</v>
      </c>
      <c r="F79" s="103"/>
      <c r="G79" s="103"/>
      <c r="H79" s="103"/>
      <c r="I79" s="103"/>
      <c r="J79" s="103"/>
      <c r="K79" s="103"/>
      <c r="L79" s="101"/>
      <c r="M79" s="97"/>
      <c r="N79" s="97"/>
      <c r="O79" s="97"/>
      <c r="P79" s="11">
        <v>478123.52000000002</v>
      </c>
      <c r="Q79" s="10">
        <v>162901.07999999999</v>
      </c>
      <c r="R79" s="10">
        <v>132699</v>
      </c>
    </row>
    <row r="80" spans="1:19" ht="15.75" x14ac:dyDescent="0.25">
      <c r="A80" s="8" t="s">
        <v>165</v>
      </c>
      <c r="B80" s="3" t="s">
        <v>166</v>
      </c>
      <c r="C80" s="9" t="s">
        <v>8</v>
      </c>
      <c r="D80" s="103">
        <v>757204</v>
      </c>
      <c r="E80" s="103">
        <v>52660.869999999995</v>
      </c>
      <c r="F80" s="103"/>
      <c r="G80" s="103"/>
      <c r="H80" s="103"/>
      <c r="I80" s="103"/>
      <c r="J80" s="103"/>
      <c r="K80" s="103"/>
      <c r="L80" s="101"/>
      <c r="M80" s="97"/>
      <c r="N80" s="97">
        <v>60000</v>
      </c>
      <c r="O80" s="97"/>
      <c r="P80" s="11">
        <v>858541.56</v>
      </c>
      <c r="Q80" s="10">
        <v>599115.86</v>
      </c>
      <c r="R80" s="10">
        <v>110820</v>
      </c>
      <c r="S80" s="19"/>
    </row>
    <row r="81" spans="1:19" ht="15.75" x14ac:dyDescent="0.25">
      <c r="A81" s="8" t="s">
        <v>167</v>
      </c>
      <c r="B81" s="3" t="s">
        <v>168</v>
      </c>
      <c r="C81" s="15" t="s">
        <v>22</v>
      </c>
      <c r="D81" s="103">
        <v>294249</v>
      </c>
      <c r="E81" s="103">
        <v>43851.900000000009</v>
      </c>
      <c r="F81" s="103"/>
      <c r="G81" s="103"/>
      <c r="H81" s="103"/>
      <c r="I81" s="103"/>
      <c r="J81" s="103"/>
      <c r="K81" s="103"/>
      <c r="L81" s="101"/>
      <c r="M81" s="97"/>
      <c r="N81" s="97"/>
      <c r="O81" s="97"/>
      <c r="P81" s="11">
        <v>316849.83</v>
      </c>
      <c r="Q81" s="10">
        <v>513632</v>
      </c>
      <c r="R81" s="10">
        <v>125343</v>
      </c>
      <c r="S81" s="19"/>
    </row>
    <row r="82" spans="1:19" ht="15.75" x14ac:dyDescent="0.25">
      <c r="A82" s="8" t="s">
        <v>169</v>
      </c>
      <c r="B82" s="3" t="s">
        <v>170</v>
      </c>
      <c r="C82" s="13" t="s">
        <v>14</v>
      </c>
      <c r="D82" s="103">
        <v>595400</v>
      </c>
      <c r="E82" s="103">
        <v>50718.936000000002</v>
      </c>
      <c r="F82" s="103"/>
      <c r="G82" s="103"/>
      <c r="H82" s="103"/>
      <c r="I82" s="103"/>
      <c r="J82" s="103"/>
      <c r="K82" s="103">
        <v>42075</v>
      </c>
      <c r="L82" s="101"/>
      <c r="M82" s="97"/>
      <c r="N82" s="97">
        <v>117546</v>
      </c>
      <c r="O82" s="97"/>
      <c r="P82" s="11">
        <v>788298.65</v>
      </c>
      <c r="Q82" s="10">
        <v>160275.07999999999</v>
      </c>
      <c r="R82" s="10">
        <v>28865</v>
      </c>
      <c r="S82" s="19"/>
    </row>
    <row r="83" spans="1:19" ht="15.75" x14ac:dyDescent="0.25">
      <c r="A83" s="17" t="s">
        <v>171</v>
      </c>
      <c r="B83" s="3" t="s">
        <v>172</v>
      </c>
      <c r="C83" s="13" t="s">
        <v>14</v>
      </c>
      <c r="D83" s="103">
        <v>1703603</v>
      </c>
      <c r="E83" s="103">
        <v>390988.95000000007</v>
      </c>
      <c r="F83" s="103"/>
      <c r="G83" s="103"/>
      <c r="H83" s="103"/>
      <c r="I83" s="103"/>
      <c r="J83" s="103">
        <v>54703</v>
      </c>
      <c r="K83" s="103"/>
      <c r="L83" s="101"/>
      <c r="M83" s="97"/>
      <c r="N83" s="97"/>
      <c r="O83" s="97"/>
      <c r="P83" s="11">
        <v>2054312.48</v>
      </c>
      <c r="Q83" s="10">
        <v>3873370.66</v>
      </c>
      <c r="R83" s="10">
        <v>1465245</v>
      </c>
      <c r="S83" s="19"/>
    </row>
    <row r="84" spans="1:19" ht="15.75" x14ac:dyDescent="0.25">
      <c r="A84" s="8" t="s">
        <v>173</v>
      </c>
      <c r="B84" s="3" t="s">
        <v>174</v>
      </c>
      <c r="C84" s="16" t="s">
        <v>43</v>
      </c>
      <c r="D84" s="103">
        <v>681933</v>
      </c>
      <c r="E84" s="103">
        <v>46837.8</v>
      </c>
      <c r="F84" s="103"/>
      <c r="G84" s="103"/>
      <c r="H84" s="103"/>
      <c r="I84" s="103"/>
      <c r="J84" s="103"/>
      <c r="K84" s="103"/>
      <c r="L84" s="101"/>
      <c r="M84" s="97"/>
      <c r="N84" s="97"/>
      <c r="O84" s="97"/>
      <c r="P84" s="11">
        <v>687712.08</v>
      </c>
      <c r="Q84" s="10">
        <v>301002.74</v>
      </c>
      <c r="R84" s="10">
        <v>51852</v>
      </c>
      <c r="S84" s="19"/>
    </row>
    <row r="85" spans="1:19" ht="15.75" x14ac:dyDescent="0.25">
      <c r="A85" s="8" t="s">
        <v>175</v>
      </c>
      <c r="B85" s="3" t="s">
        <v>176</v>
      </c>
      <c r="C85" s="18" t="s">
        <v>72</v>
      </c>
      <c r="D85" s="103">
        <v>1038147</v>
      </c>
      <c r="E85" s="103">
        <v>96033.275555555549</v>
      </c>
      <c r="F85" s="103"/>
      <c r="G85" s="103"/>
      <c r="H85" s="103"/>
      <c r="I85" s="103"/>
      <c r="J85" s="103"/>
      <c r="K85" s="103"/>
      <c r="L85" s="101"/>
      <c r="M85" s="97"/>
      <c r="N85" s="97"/>
      <c r="O85" s="97"/>
      <c r="P85" s="11">
        <v>1076521.3600000001</v>
      </c>
      <c r="Q85" s="10">
        <v>960538.13</v>
      </c>
      <c r="R85" s="10">
        <v>530560</v>
      </c>
      <c r="S85" s="19"/>
    </row>
    <row r="86" spans="1:19" ht="15.75" x14ac:dyDescent="0.25">
      <c r="A86" s="8" t="s">
        <v>177</v>
      </c>
      <c r="B86" s="3" t="s">
        <v>178</v>
      </c>
      <c r="C86" s="12" t="s">
        <v>11</v>
      </c>
      <c r="D86" s="103">
        <v>248323</v>
      </c>
      <c r="E86" s="103">
        <v>14400</v>
      </c>
      <c r="F86" s="103"/>
      <c r="G86" s="103"/>
      <c r="H86" s="103"/>
      <c r="I86" s="103"/>
      <c r="J86" s="103"/>
      <c r="K86" s="103"/>
      <c r="L86" s="101"/>
      <c r="M86" s="97"/>
      <c r="N86" s="97"/>
      <c r="O86" s="97"/>
      <c r="P86" s="11">
        <v>264218</v>
      </c>
      <c r="Q86" s="10">
        <v>24968.28</v>
      </c>
      <c r="R86" s="10">
        <v>22078</v>
      </c>
      <c r="S86" s="19"/>
    </row>
    <row r="87" spans="1:19" ht="15.75" x14ac:dyDescent="0.25">
      <c r="A87" s="8" t="s">
        <v>179</v>
      </c>
      <c r="B87" s="3" t="s">
        <v>180</v>
      </c>
      <c r="C87" s="14" t="s">
        <v>17</v>
      </c>
      <c r="D87" s="103">
        <v>605222</v>
      </c>
      <c r="E87" s="103">
        <v>31994.71</v>
      </c>
      <c r="F87" s="103"/>
      <c r="G87" s="103"/>
      <c r="H87" s="103"/>
      <c r="I87" s="103"/>
      <c r="J87" s="103"/>
      <c r="K87" s="103"/>
      <c r="L87" s="101"/>
      <c r="M87" s="97"/>
      <c r="N87" s="97"/>
      <c r="O87" s="97"/>
      <c r="P87" s="11">
        <v>677619.57</v>
      </c>
      <c r="Q87" s="10">
        <v>308637.96000000002</v>
      </c>
      <c r="R87" s="10">
        <v>34138</v>
      </c>
      <c r="S87" s="19"/>
    </row>
    <row r="88" spans="1:19" ht="15.75" x14ac:dyDescent="0.25">
      <c r="A88" s="8" t="s">
        <v>181</v>
      </c>
      <c r="B88" s="3" t="s">
        <v>182</v>
      </c>
      <c r="C88" s="18" t="s">
        <v>72</v>
      </c>
      <c r="D88" s="103">
        <v>739992</v>
      </c>
      <c r="E88" s="103">
        <v>94061.32</v>
      </c>
      <c r="F88" s="103"/>
      <c r="G88" s="103"/>
      <c r="H88" s="103"/>
      <c r="I88" s="103"/>
      <c r="J88" s="103"/>
      <c r="K88" s="103"/>
      <c r="L88" s="101"/>
      <c r="M88" s="97"/>
      <c r="N88" s="97"/>
      <c r="O88" s="97"/>
      <c r="P88" s="11">
        <v>801510.99</v>
      </c>
      <c r="Q88" s="10">
        <v>1040212.55</v>
      </c>
      <c r="R88" s="10">
        <v>61713</v>
      </c>
      <c r="S88" s="19"/>
    </row>
    <row r="89" spans="1:19" ht="15.75" x14ac:dyDescent="0.25">
      <c r="A89" s="8" t="s">
        <v>183</v>
      </c>
      <c r="B89" s="3" t="s">
        <v>184</v>
      </c>
      <c r="C89" s="14" t="s">
        <v>17</v>
      </c>
      <c r="D89" s="103">
        <v>296922</v>
      </c>
      <c r="E89" s="103">
        <v>21019.839999999997</v>
      </c>
      <c r="F89" s="103"/>
      <c r="G89" s="103"/>
      <c r="H89" s="103"/>
      <c r="I89" s="103"/>
      <c r="J89" s="103"/>
      <c r="K89" s="103"/>
      <c r="L89" s="101"/>
      <c r="M89" s="97"/>
      <c r="N89" s="97"/>
      <c r="O89" s="97"/>
      <c r="P89" s="11">
        <v>304953.89</v>
      </c>
      <c r="Q89" s="10">
        <v>218076.5</v>
      </c>
      <c r="R89" s="10">
        <v>13175</v>
      </c>
      <c r="S89" s="19"/>
    </row>
    <row r="90" spans="1:19" ht="15.75" x14ac:dyDescent="0.25">
      <c r="A90" s="8" t="s">
        <v>185</v>
      </c>
      <c r="B90" s="3" t="s">
        <v>186</v>
      </c>
      <c r="C90" s="14" t="s">
        <v>17</v>
      </c>
      <c r="D90" s="103">
        <v>485023</v>
      </c>
      <c r="E90" s="103">
        <v>51240.659999999996</v>
      </c>
      <c r="F90" s="103"/>
      <c r="G90" s="103"/>
      <c r="H90" s="103"/>
      <c r="I90" s="103"/>
      <c r="J90" s="103"/>
      <c r="K90" s="103"/>
      <c r="L90" s="101"/>
      <c r="M90" s="97"/>
      <c r="N90" s="97"/>
      <c r="O90" s="97"/>
      <c r="P90" s="11">
        <v>513190</v>
      </c>
      <c r="Q90" s="10">
        <v>878147.46</v>
      </c>
      <c r="R90" s="10">
        <v>173907</v>
      </c>
      <c r="S90" s="19"/>
    </row>
    <row r="91" spans="1:19" ht="15.75" x14ac:dyDescent="0.25">
      <c r="A91" s="8" t="s">
        <v>187</v>
      </c>
      <c r="B91" s="3" t="s">
        <v>188</v>
      </c>
      <c r="C91" s="16" t="s">
        <v>43</v>
      </c>
      <c r="D91" s="103">
        <v>347340</v>
      </c>
      <c r="E91" s="103">
        <v>44392.5</v>
      </c>
      <c r="F91" s="103"/>
      <c r="G91" s="103"/>
      <c r="H91" s="103"/>
      <c r="I91" s="103"/>
      <c r="J91" s="103"/>
      <c r="K91" s="103">
        <v>7200</v>
      </c>
      <c r="L91" s="101"/>
      <c r="M91" s="97"/>
      <c r="N91" s="97"/>
      <c r="O91" s="97"/>
      <c r="P91" s="11">
        <v>369945.83</v>
      </c>
      <c r="Q91" s="10">
        <v>164856.24</v>
      </c>
      <c r="R91" s="10">
        <v>81600</v>
      </c>
      <c r="S91" s="19"/>
    </row>
    <row r="92" spans="1:19" ht="15.75" x14ac:dyDescent="0.25">
      <c r="A92" s="8" t="s">
        <v>189</v>
      </c>
      <c r="B92" s="3" t="s">
        <v>190</v>
      </c>
      <c r="C92" s="9" t="s">
        <v>8</v>
      </c>
      <c r="D92" s="103">
        <v>454424</v>
      </c>
      <c r="E92" s="103">
        <v>24146.89</v>
      </c>
      <c r="F92" s="103"/>
      <c r="G92" s="103"/>
      <c r="H92" s="103"/>
      <c r="I92" s="103"/>
      <c r="J92" s="103"/>
      <c r="K92" s="103"/>
      <c r="L92" s="103"/>
      <c r="M92" s="97"/>
      <c r="N92" s="97"/>
      <c r="O92" s="97"/>
      <c r="P92" s="11">
        <v>481523.45</v>
      </c>
      <c r="Q92" s="10">
        <v>137060.73000000001</v>
      </c>
      <c r="R92" s="10">
        <v>35117</v>
      </c>
      <c r="S92" s="19"/>
    </row>
    <row r="93" spans="1:19" ht="15.75" x14ac:dyDescent="0.25">
      <c r="A93" s="8" t="s">
        <v>191</v>
      </c>
      <c r="B93" s="3" t="s">
        <v>192</v>
      </c>
      <c r="C93" s="15" t="s">
        <v>22</v>
      </c>
      <c r="D93" s="103">
        <v>191129</v>
      </c>
      <c r="E93" s="103">
        <v>19903.73</v>
      </c>
      <c r="F93" s="103"/>
      <c r="G93" s="103"/>
      <c r="H93" s="103"/>
      <c r="I93" s="103"/>
      <c r="J93" s="103"/>
      <c r="K93" s="103"/>
      <c r="L93" s="101"/>
      <c r="M93" s="97"/>
      <c r="N93" s="97"/>
      <c r="O93" s="97"/>
      <c r="P93" s="11">
        <v>198837.53</v>
      </c>
      <c r="Q93" s="10">
        <v>224672.06</v>
      </c>
      <c r="R93" s="10">
        <v>60222</v>
      </c>
      <c r="S93" s="19"/>
    </row>
    <row r="94" spans="1:19" s="19" customFormat="1" ht="15.75" x14ac:dyDescent="0.25">
      <c r="A94" s="8" t="s">
        <v>193</v>
      </c>
      <c r="B94" s="3" t="s">
        <v>194</v>
      </c>
      <c r="C94" s="14" t="s">
        <v>17</v>
      </c>
      <c r="D94" s="103">
        <v>225999</v>
      </c>
      <c r="E94" s="103">
        <v>27390.68</v>
      </c>
      <c r="F94" s="103"/>
      <c r="G94" s="103"/>
      <c r="H94" s="103"/>
      <c r="I94" s="103"/>
      <c r="J94" s="103"/>
      <c r="K94" s="103"/>
      <c r="L94" s="101"/>
      <c r="M94" s="97"/>
      <c r="N94" s="97"/>
      <c r="O94" s="97"/>
      <c r="P94" s="11">
        <v>233379.27</v>
      </c>
      <c r="Q94" s="10">
        <v>309139.86</v>
      </c>
      <c r="R94" s="10">
        <v>49456</v>
      </c>
    </row>
    <row r="95" spans="1:19" ht="15.75" x14ac:dyDescent="0.25">
      <c r="A95" s="8" t="s">
        <v>195</v>
      </c>
      <c r="B95" s="3" t="s">
        <v>196</v>
      </c>
      <c r="C95" s="14" t="s">
        <v>17</v>
      </c>
      <c r="D95" s="103">
        <v>123842</v>
      </c>
      <c r="E95" s="103">
        <v>14580</v>
      </c>
      <c r="F95" s="103"/>
      <c r="G95" s="103"/>
      <c r="H95" s="103"/>
      <c r="I95" s="103"/>
      <c r="J95" s="103"/>
      <c r="K95" s="103"/>
      <c r="L95" s="101"/>
      <c r="M95" s="97"/>
      <c r="N95" s="97"/>
      <c r="O95" s="97"/>
      <c r="P95" s="11">
        <v>130163.3</v>
      </c>
      <c r="Q95" s="10">
        <v>65448.9</v>
      </c>
      <c r="R95" s="10">
        <v>6109</v>
      </c>
      <c r="S95" s="19"/>
    </row>
    <row r="96" spans="1:19" ht="15.75" x14ac:dyDescent="0.25">
      <c r="A96" s="8" t="s">
        <v>197</v>
      </c>
      <c r="B96" s="3" t="s">
        <v>198</v>
      </c>
      <c r="C96" s="14" t="s">
        <v>17</v>
      </c>
      <c r="D96" s="103">
        <v>318119</v>
      </c>
      <c r="E96" s="103">
        <v>52148.32</v>
      </c>
      <c r="F96" s="103"/>
      <c r="G96" s="103"/>
      <c r="H96" s="103"/>
      <c r="I96" s="103"/>
      <c r="J96" s="103"/>
      <c r="K96" s="103"/>
      <c r="L96" s="101"/>
      <c r="M96" s="97"/>
      <c r="N96" s="97"/>
      <c r="O96" s="97"/>
      <c r="P96" s="11">
        <v>599693.19999999995</v>
      </c>
      <c r="Q96" s="10">
        <v>464813.53</v>
      </c>
      <c r="R96" s="10">
        <v>14067</v>
      </c>
      <c r="S96" s="19"/>
    </row>
    <row r="97" spans="1:18" x14ac:dyDescent="0.25">
      <c r="A97" s="8" t="s">
        <v>199</v>
      </c>
      <c r="B97" s="3" t="s">
        <v>200</v>
      </c>
      <c r="C97" s="13" t="s">
        <v>14</v>
      </c>
      <c r="D97" s="103">
        <v>127827</v>
      </c>
      <c r="E97" s="103">
        <v>14536.32</v>
      </c>
      <c r="F97" s="103"/>
      <c r="G97" s="103"/>
      <c r="H97" s="103"/>
      <c r="I97" s="103"/>
      <c r="J97" s="103"/>
      <c r="K97" s="103"/>
      <c r="L97" s="101"/>
      <c r="M97" s="97"/>
      <c r="N97" s="97"/>
      <c r="O97" s="97"/>
      <c r="P97" s="11">
        <v>129539.46</v>
      </c>
      <c r="Q97" s="10">
        <v>96127.46</v>
      </c>
      <c r="R97" s="10">
        <v>2661</v>
      </c>
    </row>
    <row r="98" spans="1:18" x14ac:dyDescent="0.25">
      <c r="A98" s="8" t="s">
        <v>201</v>
      </c>
      <c r="B98" s="3" t="s">
        <v>202</v>
      </c>
      <c r="C98" s="13" t="s">
        <v>14</v>
      </c>
      <c r="D98" s="103">
        <v>473155</v>
      </c>
      <c r="E98" s="103">
        <v>38820</v>
      </c>
      <c r="F98" s="103"/>
      <c r="G98" s="103"/>
      <c r="H98" s="103"/>
      <c r="I98" s="103"/>
      <c r="J98" s="103"/>
      <c r="K98" s="103"/>
      <c r="L98" s="101"/>
      <c r="M98" s="97"/>
      <c r="N98" s="97"/>
      <c r="O98" s="97"/>
      <c r="P98" s="11">
        <v>511660.7</v>
      </c>
      <c r="Q98" s="10">
        <v>318626.8</v>
      </c>
      <c r="R98" s="10">
        <v>32837</v>
      </c>
    </row>
    <row r="99" spans="1:18" x14ac:dyDescent="0.25">
      <c r="A99" s="8" t="s">
        <v>203</v>
      </c>
      <c r="B99" s="3" t="s">
        <v>204</v>
      </c>
      <c r="C99" s="9" t="s">
        <v>8</v>
      </c>
      <c r="D99" s="103">
        <v>455628</v>
      </c>
      <c r="E99" s="103">
        <v>41010.99</v>
      </c>
      <c r="F99" s="103"/>
      <c r="G99" s="103"/>
      <c r="H99" s="103"/>
      <c r="I99" s="103"/>
      <c r="J99" s="103"/>
      <c r="K99" s="103"/>
      <c r="L99" s="101"/>
      <c r="M99" s="97"/>
      <c r="N99" s="97"/>
      <c r="O99" s="97"/>
      <c r="P99" s="11">
        <v>488908.25</v>
      </c>
      <c r="Q99" s="10">
        <v>327585.62</v>
      </c>
      <c r="R99" s="10">
        <v>99018</v>
      </c>
    </row>
    <row r="100" spans="1:18" x14ac:dyDescent="0.25">
      <c r="A100" s="8" t="s">
        <v>205</v>
      </c>
      <c r="B100" s="3" t="s">
        <v>206</v>
      </c>
      <c r="C100" s="15" t="s">
        <v>22</v>
      </c>
      <c r="D100" s="103">
        <v>2320330</v>
      </c>
      <c r="E100" s="103">
        <v>1010074.3680555555</v>
      </c>
      <c r="F100" s="103"/>
      <c r="G100" s="103"/>
      <c r="H100" s="103"/>
      <c r="I100" s="103"/>
      <c r="J100" s="103"/>
      <c r="K100" s="113"/>
      <c r="L100" s="101"/>
      <c r="M100" s="97"/>
      <c r="N100" s="97"/>
      <c r="O100" s="97"/>
      <c r="P100" s="11">
        <v>2983898.2800000003</v>
      </c>
      <c r="Q100" s="10">
        <v>7194760.25</v>
      </c>
      <c r="R100" s="10">
        <v>2110967</v>
      </c>
    </row>
    <row r="101" spans="1:18" x14ac:dyDescent="0.25">
      <c r="A101" s="8" t="s">
        <v>207</v>
      </c>
      <c r="B101" s="3" t="s">
        <v>208</v>
      </c>
      <c r="C101" s="15" t="s">
        <v>22</v>
      </c>
      <c r="D101" s="103">
        <v>106503</v>
      </c>
      <c r="E101" s="103">
        <v>9699.5400000000009</v>
      </c>
      <c r="F101" s="103"/>
      <c r="G101" s="103"/>
      <c r="H101" s="103"/>
      <c r="I101" s="103"/>
      <c r="J101" s="103"/>
      <c r="K101" s="103"/>
      <c r="L101" s="101"/>
      <c r="M101" s="97"/>
      <c r="N101" s="97"/>
      <c r="O101" s="97"/>
      <c r="P101" s="11">
        <v>111369.75</v>
      </c>
      <c r="Q101" s="10">
        <v>73924.740000000005</v>
      </c>
      <c r="R101" s="10">
        <v>3585</v>
      </c>
    </row>
    <row r="102" spans="1:18" x14ac:dyDescent="0.25">
      <c r="A102" s="8" t="s">
        <v>209</v>
      </c>
      <c r="B102" s="3" t="s">
        <v>210</v>
      </c>
      <c r="C102" s="12" t="s">
        <v>11</v>
      </c>
      <c r="D102" s="103">
        <v>255595</v>
      </c>
      <c r="E102" s="103">
        <v>16179</v>
      </c>
      <c r="F102" s="103"/>
      <c r="G102" s="103"/>
      <c r="H102" s="103"/>
      <c r="I102" s="103"/>
      <c r="J102" s="103"/>
      <c r="K102" s="103"/>
      <c r="L102" s="101"/>
      <c r="M102" s="97"/>
      <c r="N102" s="97"/>
      <c r="O102" s="97"/>
      <c r="P102" s="11">
        <v>267031.07</v>
      </c>
      <c r="Q102" s="10">
        <v>239459.04</v>
      </c>
      <c r="R102" s="10">
        <v>34443</v>
      </c>
    </row>
    <row r="103" spans="1:18" x14ac:dyDescent="0.25">
      <c r="A103" s="8" t="s">
        <v>211</v>
      </c>
      <c r="B103" s="3" t="s">
        <v>212</v>
      </c>
      <c r="C103" s="14" t="s">
        <v>17</v>
      </c>
      <c r="D103" s="103">
        <v>1789900</v>
      </c>
      <c r="E103" s="103">
        <v>823561.03</v>
      </c>
      <c r="F103" s="103"/>
      <c r="G103" s="103"/>
      <c r="H103" s="103"/>
      <c r="I103" s="103"/>
      <c r="J103" s="103">
        <v>46008</v>
      </c>
      <c r="K103" s="103"/>
      <c r="L103" s="101"/>
      <c r="M103" s="97"/>
      <c r="N103" s="97"/>
      <c r="O103" s="97"/>
      <c r="P103" s="11">
        <v>2328036.56</v>
      </c>
      <c r="Q103" s="10">
        <v>384314.33</v>
      </c>
      <c r="R103" s="10">
        <v>1286371</v>
      </c>
    </row>
    <row r="104" spans="1:18" x14ac:dyDescent="0.25">
      <c r="A104" s="8" t="s">
        <v>213</v>
      </c>
      <c r="B104" s="3" t="s">
        <v>214</v>
      </c>
      <c r="C104" s="13" t="s">
        <v>14</v>
      </c>
      <c r="D104" s="103">
        <v>82751</v>
      </c>
      <c r="E104" s="103">
        <v>7200</v>
      </c>
      <c r="F104" s="103"/>
      <c r="G104" s="103"/>
      <c r="H104" s="103"/>
      <c r="I104" s="103"/>
      <c r="J104" s="103"/>
      <c r="K104" s="103"/>
      <c r="L104" s="101"/>
      <c r="M104" s="97"/>
      <c r="N104" s="97"/>
      <c r="O104" s="97"/>
      <c r="P104" s="11">
        <v>86687</v>
      </c>
      <c r="Q104" s="10">
        <v>66208.42</v>
      </c>
      <c r="R104" s="10">
        <v>11841</v>
      </c>
    </row>
    <row r="105" spans="1:18" x14ac:dyDescent="0.25">
      <c r="A105" s="8" t="s">
        <v>215</v>
      </c>
      <c r="B105" s="3" t="s">
        <v>216</v>
      </c>
      <c r="C105" s="13" t="s">
        <v>14</v>
      </c>
      <c r="D105" s="103">
        <v>488111</v>
      </c>
      <c r="E105" s="103">
        <v>32371.03</v>
      </c>
      <c r="F105" s="103"/>
      <c r="G105" s="103"/>
      <c r="H105" s="103"/>
      <c r="I105" s="103"/>
      <c r="J105" s="103"/>
      <c r="K105" s="103"/>
      <c r="L105" s="101"/>
      <c r="M105" s="97"/>
      <c r="N105" s="97"/>
      <c r="O105" s="97"/>
      <c r="P105" s="11">
        <v>513337.88</v>
      </c>
      <c r="Q105" s="10">
        <v>6973178.9800000004</v>
      </c>
      <c r="R105" s="10">
        <v>193705</v>
      </c>
    </row>
    <row r="106" spans="1:18" x14ac:dyDescent="0.25">
      <c r="A106" s="8" t="s">
        <v>217</v>
      </c>
      <c r="B106" s="3" t="s">
        <v>218</v>
      </c>
      <c r="C106" s="16" t="s">
        <v>43</v>
      </c>
      <c r="D106" s="103">
        <v>1029791</v>
      </c>
      <c r="E106" s="103">
        <v>96728.53</v>
      </c>
      <c r="F106" s="103"/>
      <c r="G106" s="103"/>
      <c r="H106" s="103"/>
      <c r="I106" s="103"/>
      <c r="J106" s="103"/>
      <c r="K106" s="103"/>
      <c r="L106" s="101"/>
      <c r="M106" s="97"/>
      <c r="N106" s="97"/>
      <c r="O106" s="97"/>
      <c r="P106" s="11">
        <v>1108650.8700000001</v>
      </c>
      <c r="Q106" s="10">
        <v>91293.01</v>
      </c>
      <c r="R106" s="10">
        <v>35480</v>
      </c>
    </row>
    <row r="107" spans="1:18" x14ac:dyDescent="0.25">
      <c r="A107" s="8" t="s">
        <v>219</v>
      </c>
      <c r="B107" s="3" t="s">
        <v>220</v>
      </c>
      <c r="C107" s="14" t="s">
        <v>17</v>
      </c>
      <c r="D107" s="103">
        <v>450712</v>
      </c>
      <c r="E107" s="103">
        <v>27848.18</v>
      </c>
      <c r="F107" s="103"/>
      <c r="G107" s="103"/>
      <c r="H107" s="103"/>
      <c r="I107" s="103"/>
      <c r="J107" s="103"/>
      <c r="K107" s="103"/>
      <c r="L107" s="101"/>
      <c r="M107" s="97"/>
      <c r="N107" s="97"/>
      <c r="O107" s="97"/>
      <c r="P107" s="11">
        <v>461686.78</v>
      </c>
      <c r="Q107" s="10">
        <v>297428.15000000002</v>
      </c>
      <c r="R107" s="10">
        <v>141173</v>
      </c>
    </row>
    <row r="108" spans="1:18" x14ac:dyDescent="0.25">
      <c r="A108" s="8" t="s">
        <v>221</v>
      </c>
      <c r="B108" s="3" t="s">
        <v>222</v>
      </c>
      <c r="C108" s="12" t="s">
        <v>11</v>
      </c>
      <c r="D108" s="103">
        <v>1337523</v>
      </c>
      <c r="E108" s="103">
        <v>323459.43567567563</v>
      </c>
      <c r="F108" s="103"/>
      <c r="G108" s="103"/>
      <c r="H108" s="103"/>
      <c r="I108" s="103"/>
      <c r="J108" s="103"/>
      <c r="K108" s="103"/>
      <c r="L108" s="101"/>
      <c r="M108" s="97"/>
      <c r="N108" s="97"/>
      <c r="O108" s="97"/>
      <c r="P108" s="11">
        <v>1552004.07</v>
      </c>
      <c r="Q108" s="10">
        <v>3270929.06</v>
      </c>
      <c r="R108" s="10">
        <v>567146</v>
      </c>
    </row>
    <row r="109" spans="1:18" x14ac:dyDescent="0.25">
      <c r="A109" s="8" t="s">
        <v>223</v>
      </c>
      <c r="B109" s="3" t="s">
        <v>224</v>
      </c>
      <c r="C109" s="14" t="s">
        <v>17</v>
      </c>
      <c r="D109" s="103">
        <v>725549</v>
      </c>
      <c r="E109" s="103">
        <v>55032.640000000007</v>
      </c>
      <c r="F109" s="103"/>
      <c r="G109" s="103"/>
      <c r="H109" s="103"/>
      <c r="I109" s="103"/>
      <c r="J109" s="103"/>
      <c r="K109" s="103">
        <v>15600</v>
      </c>
      <c r="L109" s="101"/>
      <c r="M109" s="97"/>
      <c r="N109" s="97">
        <v>36000</v>
      </c>
      <c r="O109" s="97"/>
      <c r="P109" s="11">
        <v>819342.09</v>
      </c>
      <c r="Q109" s="10">
        <v>411600.1</v>
      </c>
      <c r="R109" s="10">
        <v>130241</v>
      </c>
    </row>
    <row r="110" spans="1:18" x14ac:dyDescent="0.25">
      <c r="A110" s="8" t="s">
        <v>225</v>
      </c>
      <c r="B110" s="3" t="s">
        <v>226</v>
      </c>
      <c r="C110" s="18" t="s">
        <v>72</v>
      </c>
      <c r="D110" s="103">
        <v>322272</v>
      </c>
      <c r="E110" s="103">
        <v>29675.37</v>
      </c>
      <c r="F110" s="103"/>
      <c r="G110" s="103"/>
      <c r="H110" s="103"/>
      <c r="I110" s="103"/>
      <c r="J110" s="103"/>
      <c r="K110" s="103"/>
      <c r="L110" s="101"/>
      <c r="M110" s="97"/>
      <c r="N110" s="97"/>
      <c r="O110" s="97"/>
      <c r="P110" s="11">
        <v>346414.28</v>
      </c>
      <c r="Q110" s="10">
        <v>210301.98</v>
      </c>
      <c r="R110" s="10">
        <v>53921</v>
      </c>
    </row>
    <row r="111" spans="1:18" x14ac:dyDescent="0.25">
      <c r="A111" s="8" t="s">
        <v>227</v>
      </c>
      <c r="B111" s="3" t="s">
        <v>228</v>
      </c>
      <c r="C111" s="13" t="s">
        <v>14</v>
      </c>
      <c r="D111" s="103">
        <v>2453206</v>
      </c>
      <c r="E111" s="103">
        <v>637147.02361445781</v>
      </c>
      <c r="F111" s="103"/>
      <c r="G111" s="103"/>
      <c r="H111" s="103"/>
      <c r="I111" s="103"/>
      <c r="J111" s="103"/>
      <c r="K111" s="103"/>
      <c r="L111" s="101"/>
      <c r="M111" s="97"/>
      <c r="N111" s="97"/>
      <c r="O111" s="97"/>
      <c r="P111" s="11">
        <v>2878231.01</v>
      </c>
      <c r="Q111" s="10">
        <v>5706202.1100000003</v>
      </c>
      <c r="R111" s="10">
        <v>889790</v>
      </c>
    </row>
    <row r="112" spans="1:18" x14ac:dyDescent="0.25">
      <c r="A112" s="8" t="s">
        <v>229</v>
      </c>
      <c r="B112" s="3" t="s">
        <v>230</v>
      </c>
      <c r="C112" s="15" t="s">
        <v>22</v>
      </c>
      <c r="D112" s="103">
        <v>278784</v>
      </c>
      <c r="E112" s="103">
        <v>31497.86</v>
      </c>
      <c r="F112" s="103"/>
      <c r="G112" s="103"/>
      <c r="H112" s="103"/>
      <c r="I112" s="103"/>
      <c r="J112" s="103"/>
      <c r="K112" s="103"/>
      <c r="L112" s="101"/>
      <c r="M112" s="97"/>
      <c r="N112" s="97"/>
      <c r="O112" s="97"/>
      <c r="P112" s="11">
        <v>298408.58</v>
      </c>
      <c r="Q112" s="10">
        <v>443096.06</v>
      </c>
      <c r="R112" s="10">
        <v>149956</v>
      </c>
    </row>
    <row r="113" spans="1:18" x14ac:dyDescent="0.25">
      <c r="A113" s="8" t="s">
        <v>231</v>
      </c>
      <c r="B113" s="3" t="s">
        <v>232</v>
      </c>
      <c r="C113" s="9" t="s">
        <v>8</v>
      </c>
      <c r="D113" s="103">
        <v>615206</v>
      </c>
      <c r="E113" s="103">
        <v>30210</v>
      </c>
      <c r="F113" s="103"/>
      <c r="G113" s="103"/>
      <c r="H113" s="103"/>
      <c r="I113" s="103"/>
      <c r="J113" s="103"/>
      <c r="K113" s="103"/>
      <c r="L113" s="101"/>
      <c r="M113" s="97"/>
      <c r="N113" s="97"/>
      <c r="O113" s="97"/>
      <c r="P113" s="11">
        <v>598665.35</v>
      </c>
      <c r="Q113" s="10">
        <v>172214.67</v>
      </c>
      <c r="R113" s="10">
        <v>40952</v>
      </c>
    </row>
    <row r="114" spans="1:18" x14ac:dyDescent="0.25">
      <c r="A114" s="8" t="s">
        <v>233</v>
      </c>
      <c r="B114" s="3" t="s">
        <v>234</v>
      </c>
      <c r="C114" s="9" t="s">
        <v>8</v>
      </c>
      <c r="D114" s="103">
        <v>457677</v>
      </c>
      <c r="E114" s="103">
        <v>30934.720000000001</v>
      </c>
      <c r="F114" s="103"/>
      <c r="G114" s="103"/>
      <c r="H114" s="103"/>
      <c r="I114" s="103"/>
      <c r="J114" s="103"/>
      <c r="K114" s="103"/>
      <c r="L114" s="101"/>
      <c r="M114" s="97"/>
      <c r="N114" s="97"/>
      <c r="O114" s="97"/>
      <c r="P114" s="11">
        <v>447538.8</v>
      </c>
      <c r="Q114" s="10">
        <v>108936</v>
      </c>
      <c r="R114" s="10">
        <v>31711</v>
      </c>
    </row>
    <row r="115" spans="1:18" x14ac:dyDescent="0.25">
      <c r="A115" s="8" t="s">
        <v>235</v>
      </c>
      <c r="B115" s="3" t="s">
        <v>236</v>
      </c>
      <c r="C115" s="12" t="s">
        <v>11</v>
      </c>
      <c r="D115" s="103">
        <v>312107</v>
      </c>
      <c r="E115" s="103">
        <v>23569.66</v>
      </c>
      <c r="F115" s="103"/>
      <c r="G115" s="103"/>
      <c r="H115" s="103"/>
      <c r="I115" s="103"/>
      <c r="J115" s="103"/>
      <c r="K115" s="103"/>
      <c r="L115" s="101"/>
      <c r="M115" s="97"/>
      <c r="N115" s="97"/>
      <c r="O115" s="97"/>
      <c r="P115" s="11">
        <v>334106.96999999997</v>
      </c>
      <c r="Q115" s="10">
        <v>175835.09</v>
      </c>
      <c r="R115" s="10">
        <v>76829</v>
      </c>
    </row>
    <row r="116" spans="1:18" x14ac:dyDescent="0.25">
      <c r="A116" s="8" t="s">
        <v>237</v>
      </c>
      <c r="B116" s="3" t="s">
        <v>238</v>
      </c>
      <c r="C116" s="16" t="s">
        <v>43</v>
      </c>
      <c r="D116" s="103">
        <v>2867495</v>
      </c>
      <c r="E116" s="103">
        <v>760069.84200000006</v>
      </c>
      <c r="F116" s="103"/>
      <c r="G116" s="103"/>
      <c r="H116" s="103"/>
      <c r="I116" s="103"/>
      <c r="J116" s="103"/>
      <c r="K116" s="103"/>
      <c r="L116" s="101">
        <v>900236</v>
      </c>
      <c r="M116" s="97"/>
      <c r="N116" s="97">
        <v>103192</v>
      </c>
      <c r="O116" s="97"/>
      <c r="P116" s="11">
        <v>4450472.6400000006</v>
      </c>
      <c r="Q116" s="10">
        <v>6306391.8499999996</v>
      </c>
      <c r="R116" s="10">
        <v>1989580</v>
      </c>
    </row>
    <row r="117" spans="1:18" x14ac:dyDescent="0.25">
      <c r="A117" s="8" t="s">
        <v>239</v>
      </c>
      <c r="B117" s="3" t="s">
        <v>240</v>
      </c>
      <c r="C117" s="15" t="s">
        <v>22</v>
      </c>
      <c r="D117" s="103">
        <v>159865</v>
      </c>
      <c r="E117" s="103">
        <v>8647.52</v>
      </c>
      <c r="F117" s="103"/>
      <c r="G117" s="103"/>
      <c r="H117" s="103"/>
      <c r="I117" s="103"/>
      <c r="J117" s="103"/>
      <c r="K117" s="103"/>
      <c r="L117" s="101"/>
      <c r="M117" s="97"/>
      <c r="N117" s="97"/>
      <c r="O117" s="97"/>
      <c r="P117" s="11">
        <v>173247.18</v>
      </c>
      <c r="Q117" s="10">
        <v>53964.5</v>
      </c>
      <c r="R117" s="10">
        <v>24923</v>
      </c>
    </row>
    <row r="118" spans="1:18" x14ac:dyDescent="0.25">
      <c r="A118" s="8" t="s">
        <v>241</v>
      </c>
      <c r="B118" s="3" t="s">
        <v>242</v>
      </c>
      <c r="C118" s="13" t="s">
        <v>14</v>
      </c>
      <c r="D118" s="103">
        <v>651349</v>
      </c>
      <c r="E118" s="103">
        <v>31966.63</v>
      </c>
      <c r="F118" s="103"/>
      <c r="G118" s="103"/>
      <c r="H118" s="103"/>
      <c r="I118" s="103"/>
      <c r="J118" s="103"/>
      <c r="K118" s="103"/>
      <c r="L118" s="101"/>
      <c r="M118" s="97"/>
      <c r="N118" s="97"/>
      <c r="O118" s="97"/>
      <c r="P118" s="11">
        <v>682163.25</v>
      </c>
      <c r="Q118" s="10">
        <v>281457.56</v>
      </c>
      <c r="R118" s="10">
        <v>262059</v>
      </c>
    </row>
    <row r="119" spans="1:18" x14ac:dyDescent="0.25">
      <c r="A119" s="8" t="s">
        <v>243</v>
      </c>
      <c r="B119" s="3" t="s">
        <v>244</v>
      </c>
      <c r="C119" s="18" t="s">
        <v>72</v>
      </c>
      <c r="D119" s="103">
        <v>276657</v>
      </c>
      <c r="E119" s="103">
        <v>16242.23</v>
      </c>
      <c r="F119" s="103"/>
      <c r="G119" s="103"/>
      <c r="H119" s="103"/>
      <c r="I119" s="103"/>
      <c r="J119" s="103"/>
      <c r="K119" s="103"/>
      <c r="L119" s="101"/>
      <c r="M119" s="97"/>
      <c r="N119" s="97"/>
      <c r="O119" s="97"/>
      <c r="P119" s="11">
        <v>300671.08</v>
      </c>
      <c r="Q119" s="10">
        <v>178703.72</v>
      </c>
      <c r="R119" s="10">
        <v>31243</v>
      </c>
    </row>
    <row r="120" spans="1:18" x14ac:dyDescent="0.25">
      <c r="A120" s="8" t="s">
        <v>245</v>
      </c>
      <c r="B120" s="3" t="s">
        <v>246</v>
      </c>
      <c r="C120" s="9" t="s">
        <v>8</v>
      </c>
      <c r="D120" s="103">
        <v>218479</v>
      </c>
      <c r="E120" s="103">
        <v>23802.09</v>
      </c>
      <c r="F120" s="103"/>
      <c r="G120" s="103"/>
      <c r="H120" s="103"/>
      <c r="I120" s="103"/>
      <c r="J120" s="103"/>
      <c r="K120" s="103"/>
      <c r="L120" s="101"/>
      <c r="M120" s="97"/>
      <c r="N120" s="97"/>
      <c r="O120" s="97"/>
      <c r="P120" s="11">
        <v>233454.7</v>
      </c>
      <c r="Q120" s="10">
        <v>183306.77</v>
      </c>
      <c r="R120" s="10">
        <v>7306</v>
      </c>
    </row>
    <row r="121" spans="1:18" x14ac:dyDescent="0.25">
      <c r="A121" s="8" t="s">
        <v>247</v>
      </c>
      <c r="B121" s="3" t="s">
        <v>248</v>
      </c>
      <c r="C121" s="18" t="s">
        <v>72</v>
      </c>
      <c r="D121" s="103">
        <v>825241</v>
      </c>
      <c r="E121" s="103">
        <v>82695.791249999995</v>
      </c>
      <c r="F121" s="103"/>
      <c r="G121" s="103"/>
      <c r="H121" s="103"/>
      <c r="I121" s="103"/>
      <c r="J121" s="103"/>
      <c r="K121" s="103"/>
      <c r="L121" s="101"/>
      <c r="M121" s="97"/>
      <c r="N121" s="97"/>
      <c r="O121" s="97"/>
      <c r="P121" s="11">
        <v>928365.13</v>
      </c>
      <c r="Q121" s="10">
        <v>864861.75</v>
      </c>
      <c r="R121" s="10">
        <v>77764</v>
      </c>
    </row>
    <row r="122" spans="1:18" x14ac:dyDescent="0.25">
      <c r="A122" s="8" t="s">
        <v>249</v>
      </c>
      <c r="B122" s="3" t="s">
        <v>250</v>
      </c>
      <c r="C122" s="12" t="s">
        <v>11</v>
      </c>
      <c r="D122" s="103">
        <v>176371</v>
      </c>
      <c r="E122" s="103">
        <v>16624.8</v>
      </c>
      <c r="F122" s="103"/>
      <c r="G122" s="103"/>
      <c r="H122" s="103"/>
      <c r="I122" s="103"/>
      <c r="J122" s="103"/>
      <c r="K122" s="103"/>
      <c r="L122" s="101"/>
      <c r="M122" s="97"/>
      <c r="N122" s="97"/>
      <c r="O122" s="97"/>
      <c r="P122" s="11">
        <v>192233.03</v>
      </c>
      <c r="Q122" s="10">
        <v>236155.81</v>
      </c>
      <c r="R122" s="10">
        <v>293360</v>
      </c>
    </row>
    <row r="123" spans="1:18" x14ac:dyDescent="0.25">
      <c r="A123" s="17" t="s">
        <v>251</v>
      </c>
      <c r="B123" s="3" t="s">
        <v>252</v>
      </c>
      <c r="C123" s="13" t="s">
        <v>14</v>
      </c>
      <c r="D123" s="103">
        <v>746311</v>
      </c>
      <c r="E123" s="103">
        <v>55080.72</v>
      </c>
      <c r="F123" s="103"/>
      <c r="G123" s="103"/>
      <c r="H123" s="103"/>
      <c r="I123" s="103"/>
      <c r="J123" s="103">
        <v>41371</v>
      </c>
      <c r="K123" s="103"/>
      <c r="L123" s="101"/>
      <c r="M123" s="97"/>
      <c r="N123" s="97"/>
      <c r="O123" s="97"/>
      <c r="P123" s="11">
        <v>828768.44</v>
      </c>
      <c r="Q123" s="10">
        <v>93988.45</v>
      </c>
      <c r="R123" s="10">
        <v>22070</v>
      </c>
    </row>
    <row r="124" spans="1:18" x14ac:dyDescent="0.25">
      <c r="A124" s="8" t="s">
        <v>253</v>
      </c>
      <c r="B124" s="3" t="s">
        <v>254</v>
      </c>
      <c r="C124" s="15" t="s">
        <v>22</v>
      </c>
      <c r="D124" s="103">
        <v>1195121</v>
      </c>
      <c r="E124" s="103">
        <v>165284.53000000003</v>
      </c>
      <c r="F124" s="103"/>
      <c r="G124" s="103"/>
      <c r="H124" s="103"/>
      <c r="I124" s="103"/>
      <c r="J124" s="103">
        <v>55711</v>
      </c>
      <c r="K124" s="103"/>
      <c r="L124" s="101"/>
      <c r="M124" s="97"/>
      <c r="N124" s="97"/>
      <c r="O124" s="97"/>
      <c r="P124" s="11">
        <v>1389847.56</v>
      </c>
      <c r="Q124" s="10">
        <v>5400809.04</v>
      </c>
      <c r="R124" s="10">
        <v>915675</v>
      </c>
    </row>
    <row r="125" spans="1:18" x14ac:dyDescent="0.25">
      <c r="A125" s="17" t="s">
        <v>255</v>
      </c>
      <c r="B125" s="3" t="s">
        <v>256</v>
      </c>
      <c r="C125" s="15" t="s">
        <v>22</v>
      </c>
      <c r="D125" s="103">
        <v>1033257</v>
      </c>
      <c r="E125" s="103">
        <v>768078.60493506514</v>
      </c>
      <c r="F125" s="103"/>
      <c r="G125" s="103"/>
      <c r="H125" s="103"/>
      <c r="I125" s="103"/>
      <c r="J125" s="103"/>
      <c r="K125" s="103">
        <v>18210</v>
      </c>
      <c r="L125" s="101">
        <v>1256933</v>
      </c>
      <c r="M125" s="97"/>
      <c r="N125" s="97"/>
      <c r="O125" s="97"/>
      <c r="P125" s="11">
        <v>2838319.19</v>
      </c>
      <c r="Q125" s="10">
        <v>4520908.72</v>
      </c>
      <c r="R125" s="10">
        <v>782993</v>
      </c>
    </row>
    <row r="126" spans="1:18" x14ac:dyDescent="0.25">
      <c r="A126" s="8" t="s">
        <v>257</v>
      </c>
      <c r="B126" s="3" t="s">
        <v>258</v>
      </c>
      <c r="C126" s="9" t="s">
        <v>8</v>
      </c>
      <c r="D126" s="103">
        <v>185429</v>
      </c>
      <c r="E126" s="103">
        <v>14400</v>
      </c>
      <c r="F126" s="103"/>
      <c r="G126" s="103"/>
      <c r="H126" s="103"/>
      <c r="I126" s="103"/>
      <c r="J126" s="103"/>
      <c r="K126" s="103"/>
      <c r="L126" s="101"/>
      <c r="M126" s="97"/>
      <c r="N126" s="97"/>
      <c r="O126" s="97"/>
      <c r="P126" s="11">
        <v>183619</v>
      </c>
      <c r="Q126" s="10">
        <v>25000</v>
      </c>
      <c r="R126" s="10">
        <v>16596</v>
      </c>
    </row>
    <row r="127" spans="1:18" x14ac:dyDescent="0.25">
      <c r="A127" s="8" t="s">
        <v>259</v>
      </c>
      <c r="B127" s="3" t="s">
        <v>260</v>
      </c>
      <c r="C127" s="12" t="s">
        <v>11</v>
      </c>
      <c r="D127" s="103">
        <v>233399</v>
      </c>
      <c r="E127" s="103">
        <v>7200</v>
      </c>
      <c r="F127" s="103"/>
      <c r="G127" s="103"/>
      <c r="H127" s="103"/>
      <c r="I127" s="103"/>
      <c r="J127" s="103"/>
      <c r="K127" s="103"/>
      <c r="L127" s="101"/>
      <c r="M127" s="97"/>
      <c r="N127" s="97"/>
      <c r="O127" s="97"/>
      <c r="P127" s="11">
        <v>240604</v>
      </c>
      <c r="Q127" s="10">
        <v>192360.56</v>
      </c>
      <c r="R127" s="10">
        <v>259763</v>
      </c>
    </row>
    <row r="128" spans="1:18" x14ac:dyDescent="0.25">
      <c r="A128" s="8" t="s">
        <v>261</v>
      </c>
      <c r="B128" s="3" t="s">
        <v>262</v>
      </c>
      <c r="C128" s="16" t="s">
        <v>43</v>
      </c>
      <c r="D128" s="103">
        <v>104702</v>
      </c>
      <c r="E128" s="103">
        <v>14400</v>
      </c>
      <c r="F128" s="103"/>
      <c r="G128" s="103"/>
      <c r="H128" s="103"/>
      <c r="I128" s="103"/>
      <c r="J128" s="103"/>
      <c r="K128" s="103"/>
      <c r="L128" s="101"/>
      <c r="M128" s="97"/>
      <c r="N128" s="97"/>
      <c r="O128" s="97"/>
      <c r="P128" s="11">
        <v>114852</v>
      </c>
      <c r="Q128" s="10">
        <v>115125.79</v>
      </c>
      <c r="R128" s="10">
        <v>3044</v>
      </c>
    </row>
    <row r="129" spans="1:18" x14ac:dyDescent="0.25">
      <c r="A129" s="8" t="s">
        <v>263</v>
      </c>
      <c r="B129" s="3" t="s">
        <v>264</v>
      </c>
      <c r="C129" s="9" t="s">
        <v>8</v>
      </c>
      <c r="D129" s="103">
        <v>578106</v>
      </c>
      <c r="E129" s="103">
        <v>58514.87</v>
      </c>
      <c r="F129" s="103"/>
      <c r="G129" s="103"/>
      <c r="H129" s="103"/>
      <c r="I129" s="103"/>
      <c r="J129" s="103"/>
      <c r="K129" s="103"/>
      <c r="L129" s="101"/>
      <c r="M129" s="97"/>
      <c r="N129" s="97"/>
      <c r="O129" s="97"/>
      <c r="P129" s="11">
        <v>605623.67000000004</v>
      </c>
      <c r="Q129" s="10">
        <v>950553.82</v>
      </c>
      <c r="R129" s="10">
        <v>29897</v>
      </c>
    </row>
    <row r="130" spans="1:18" x14ac:dyDescent="0.25">
      <c r="A130" s="8" t="s">
        <v>265</v>
      </c>
      <c r="B130" s="3" t="s">
        <v>266</v>
      </c>
      <c r="C130" s="9" t="s">
        <v>8</v>
      </c>
      <c r="D130" s="103">
        <v>455920</v>
      </c>
      <c r="E130" s="103">
        <v>43200</v>
      </c>
      <c r="F130" s="103"/>
      <c r="G130" s="103"/>
      <c r="H130" s="103"/>
      <c r="I130" s="103"/>
      <c r="J130" s="103"/>
      <c r="K130" s="103"/>
      <c r="L130" s="101"/>
      <c r="M130" s="97"/>
      <c r="N130" s="97"/>
      <c r="O130" s="97"/>
      <c r="P130" s="11">
        <v>491172</v>
      </c>
      <c r="Q130" s="10">
        <v>115433.43</v>
      </c>
      <c r="R130" s="10">
        <v>27851</v>
      </c>
    </row>
    <row r="131" spans="1:18" x14ac:dyDescent="0.25">
      <c r="A131" s="17" t="s">
        <v>267</v>
      </c>
      <c r="B131" s="3" t="s">
        <v>268</v>
      </c>
      <c r="C131" s="16" t="s">
        <v>43</v>
      </c>
      <c r="D131" s="103">
        <v>1389101</v>
      </c>
      <c r="E131" s="103">
        <v>240792.21214285714</v>
      </c>
      <c r="F131" s="103"/>
      <c r="G131" s="103"/>
      <c r="H131" s="103"/>
      <c r="I131" s="103"/>
      <c r="J131" s="103">
        <v>107047</v>
      </c>
      <c r="K131" s="103"/>
      <c r="L131" s="101"/>
      <c r="M131" s="97"/>
      <c r="N131" s="97"/>
      <c r="O131" s="97"/>
      <c r="P131" s="11">
        <v>1680978.23</v>
      </c>
      <c r="Q131" s="10">
        <v>1930774.66</v>
      </c>
      <c r="R131" s="10">
        <v>185190</v>
      </c>
    </row>
    <row r="132" spans="1:18" x14ac:dyDescent="0.25">
      <c r="A132" s="8" t="s">
        <v>269</v>
      </c>
      <c r="B132" s="3" t="s">
        <v>270</v>
      </c>
      <c r="C132" s="12" t="s">
        <v>11</v>
      </c>
      <c r="D132" s="103">
        <v>222090</v>
      </c>
      <c r="E132" s="103">
        <v>35401.184999999998</v>
      </c>
      <c r="F132" s="103"/>
      <c r="G132" s="103"/>
      <c r="H132" s="103"/>
      <c r="I132" s="103"/>
      <c r="J132" s="103"/>
      <c r="K132" s="103"/>
      <c r="L132" s="101"/>
      <c r="M132" s="97"/>
      <c r="N132" s="97"/>
      <c r="O132" s="97"/>
      <c r="P132" s="11">
        <v>244027.7</v>
      </c>
      <c r="Q132" s="10">
        <v>291520.99</v>
      </c>
      <c r="R132" s="10">
        <v>115851</v>
      </c>
    </row>
    <row r="133" spans="1:18" x14ac:dyDescent="0.25">
      <c r="A133" s="8" t="s">
        <v>271</v>
      </c>
      <c r="B133" s="3" t="s">
        <v>272</v>
      </c>
      <c r="C133" s="9" t="s">
        <v>8</v>
      </c>
      <c r="D133" s="103">
        <v>214609</v>
      </c>
      <c r="E133" s="103">
        <v>14400</v>
      </c>
      <c r="F133" s="103"/>
      <c r="G133" s="103"/>
      <c r="H133" s="103"/>
      <c r="I133" s="103"/>
      <c r="J133" s="103"/>
      <c r="K133" s="103">
        <v>12500</v>
      </c>
      <c r="L133" s="101"/>
      <c r="M133" s="97"/>
      <c r="N133" s="97"/>
      <c r="O133" s="97"/>
      <c r="P133" s="11">
        <v>231365</v>
      </c>
      <c r="Q133" s="10">
        <v>64955.28</v>
      </c>
      <c r="R133" s="10">
        <v>2682</v>
      </c>
    </row>
    <row r="134" spans="1:18" x14ac:dyDescent="0.25">
      <c r="A134" s="8" t="s">
        <v>273</v>
      </c>
      <c r="B134" s="3" t="s">
        <v>274</v>
      </c>
      <c r="C134" s="9" t="s">
        <v>8</v>
      </c>
      <c r="D134" s="103">
        <v>1479127</v>
      </c>
      <c r="E134" s="103">
        <v>479786.66264150967</v>
      </c>
      <c r="F134" s="103"/>
      <c r="G134" s="103"/>
      <c r="H134" s="103"/>
      <c r="I134" s="103"/>
      <c r="J134" s="103"/>
      <c r="K134" s="103"/>
      <c r="L134" s="101"/>
      <c r="M134" s="97">
        <v>512055</v>
      </c>
      <c r="N134" s="97"/>
      <c r="O134" s="97"/>
      <c r="P134" s="11">
        <v>2290796.09</v>
      </c>
      <c r="Q134" s="10">
        <v>5338790</v>
      </c>
      <c r="R134" s="10">
        <v>868232</v>
      </c>
    </row>
    <row r="135" spans="1:18" x14ac:dyDescent="0.25">
      <c r="A135" s="8" t="s">
        <v>275</v>
      </c>
      <c r="B135" s="3" t="s">
        <v>276</v>
      </c>
      <c r="C135" s="18" t="s">
        <v>72</v>
      </c>
      <c r="D135" s="103">
        <v>89361</v>
      </c>
      <c r="E135" s="103">
        <v>8751.4599999999991</v>
      </c>
      <c r="F135" s="103"/>
      <c r="G135" s="103"/>
      <c r="H135" s="103"/>
      <c r="I135" s="103"/>
      <c r="J135" s="103"/>
      <c r="K135" s="103"/>
      <c r="L135" s="101"/>
      <c r="M135" s="97"/>
      <c r="N135" s="97"/>
      <c r="O135" s="97"/>
      <c r="P135" s="11">
        <v>97576.9</v>
      </c>
      <c r="Q135" s="10">
        <v>63007.37</v>
      </c>
      <c r="R135" s="10">
        <v>20919</v>
      </c>
    </row>
    <row r="136" spans="1:18" x14ac:dyDescent="0.25">
      <c r="A136" s="8" t="s">
        <v>277</v>
      </c>
      <c r="B136" s="3" t="s">
        <v>278</v>
      </c>
      <c r="C136" s="16" t="s">
        <v>43</v>
      </c>
      <c r="D136" s="103">
        <v>1012062</v>
      </c>
      <c r="E136" s="103">
        <v>142033.47916666669</v>
      </c>
      <c r="F136" s="103"/>
      <c r="G136" s="103"/>
      <c r="H136" s="103"/>
      <c r="I136" s="103"/>
      <c r="J136" s="103"/>
      <c r="K136" s="103"/>
      <c r="L136" s="101"/>
      <c r="M136" s="97"/>
      <c r="N136" s="97"/>
      <c r="O136" s="97"/>
      <c r="P136" s="11">
        <v>1125973.17</v>
      </c>
      <c r="Q136" s="10">
        <v>336023.45</v>
      </c>
      <c r="R136" s="10">
        <v>11910</v>
      </c>
    </row>
    <row r="137" spans="1:18" x14ac:dyDescent="0.25">
      <c r="A137" s="8" t="s">
        <v>279</v>
      </c>
      <c r="B137" s="3" t="s">
        <v>280</v>
      </c>
      <c r="C137" s="12" t="s">
        <v>11</v>
      </c>
      <c r="D137" s="103">
        <v>97899</v>
      </c>
      <c r="E137" s="103">
        <v>8720.7000000000007</v>
      </c>
      <c r="F137" s="103"/>
      <c r="G137" s="103"/>
      <c r="H137" s="103"/>
      <c r="I137" s="103"/>
      <c r="J137" s="103"/>
      <c r="K137" s="103"/>
      <c r="L137" s="101"/>
      <c r="M137" s="97"/>
      <c r="N137" s="97"/>
      <c r="O137" s="97"/>
      <c r="P137" s="11">
        <v>106023.16</v>
      </c>
      <c r="Q137" s="10">
        <v>50740.49</v>
      </c>
      <c r="R137" s="10">
        <v>11610</v>
      </c>
    </row>
    <row r="138" spans="1:18" x14ac:dyDescent="0.25">
      <c r="A138" s="8" t="s">
        <v>281</v>
      </c>
      <c r="B138" s="3" t="s">
        <v>282</v>
      </c>
      <c r="C138" s="15" t="s">
        <v>22</v>
      </c>
      <c r="D138" s="103">
        <v>225403</v>
      </c>
      <c r="E138" s="103">
        <v>21600</v>
      </c>
      <c r="F138" s="103"/>
      <c r="G138" s="103"/>
      <c r="H138" s="103"/>
      <c r="I138" s="103"/>
      <c r="J138" s="103"/>
      <c r="K138" s="103">
        <v>120000</v>
      </c>
      <c r="L138" s="101"/>
      <c r="M138" s="97"/>
      <c r="N138" s="97"/>
      <c r="O138" s="97"/>
      <c r="P138" s="11">
        <v>356019</v>
      </c>
      <c r="Q138" s="10">
        <v>107041.21</v>
      </c>
      <c r="R138" s="10">
        <v>17976</v>
      </c>
    </row>
    <row r="139" spans="1:18" x14ac:dyDescent="0.25">
      <c r="A139" s="17" t="s">
        <v>283</v>
      </c>
      <c r="B139" s="3" t="s">
        <v>284</v>
      </c>
      <c r="C139" s="18" t="s">
        <v>72</v>
      </c>
      <c r="D139" s="103">
        <v>7757030</v>
      </c>
      <c r="E139" s="103">
        <v>2095082.2969491512</v>
      </c>
      <c r="F139" s="103"/>
      <c r="G139" s="103"/>
      <c r="H139" s="103"/>
      <c r="I139" s="103"/>
      <c r="J139" s="103">
        <v>216800</v>
      </c>
      <c r="K139" s="103"/>
      <c r="L139" s="101"/>
      <c r="M139" s="97"/>
      <c r="N139" s="102">
        <v>160901</v>
      </c>
      <c r="O139" s="97"/>
      <c r="P139" s="11">
        <v>9551420.9700000007</v>
      </c>
      <c r="Q139" s="10">
        <v>25132469.059999999</v>
      </c>
      <c r="R139" s="10">
        <v>3921383</v>
      </c>
    </row>
    <row r="140" spans="1:18" x14ac:dyDescent="0.25">
      <c r="A140" s="8" t="s">
        <v>285</v>
      </c>
      <c r="B140" s="3" t="s">
        <v>286</v>
      </c>
      <c r="C140" s="12" t="s">
        <v>11</v>
      </c>
      <c r="D140" s="103">
        <v>1146809</v>
      </c>
      <c r="E140" s="103">
        <v>473858.30099999998</v>
      </c>
      <c r="F140" s="103"/>
      <c r="G140" s="103"/>
      <c r="H140" s="103"/>
      <c r="I140" s="103"/>
      <c r="J140" s="103"/>
      <c r="K140" s="103"/>
      <c r="L140" s="101"/>
      <c r="M140" s="97"/>
      <c r="N140" s="97"/>
      <c r="O140" s="97"/>
      <c r="P140" s="11">
        <v>1513793.41</v>
      </c>
      <c r="Q140" s="10">
        <v>5099155.5599999996</v>
      </c>
      <c r="R140" s="10">
        <v>1005462</v>
      </c>
    </row>
    <row r="141" spans="1:18" x14ac:dyDescent="0.25">
      <c r="A141" s="8" t="s">
        <v>287</v>
      </c>
      <c r="B141" s="3" t="s">
        <v>288</v>
      </c>
      <c r="C141" s="15" t="s">
        <v>22</v>
      </c>
      <c r="D141" s="103">
        <v>223825</v>
      </c>
      <c r="E141" s="103">
        <v>21998</v>
      </c>
      <c r="F141" s="103"/>
      <c r="G141" s="103"/>
      <c r="H141" s="103"/>
      <c r="I141" s="103"/>
      <c r="J141" s="103"/>
      <c r="K141" s="103"/>
      <c r="L141" s="101"/>
      <c r="M141" s="97"/>
      <c r="N141" s="97"/>
      <c r="O141" s="97"/>
      <c r="P141" s="11">
        <v>236092</v>
      </c>
      <c r="Q141" s="10">
        <v>201758.96</v>
      </c>
      <c r="R141" s="10">
        <v>83363</v>
      </c>
    </row>
    <row r="142" spans="1:18" x14ac:dyDescent="0.25">
      <c r="A142" s="8" t="s">
        <v>289</v>
      </c>
      <c r="B142" s="3" t="s">
        <v>290</v>
      </c>
      <c r="C142" s="9" t="s">
        <v>8</v>
      </c>
      <c r="D142" s="103">
        <v>567118</v>
      </c>
      <c r="E142" s="103">
        <v>45897.82</v>
      </c>
      <c r="F142" s="103"/>
      <c r="G142" s="103"/>
      <c r="H142" s="103"/>
      <c r="I142" s="103"/>
      <c r="J142" s="103"/>
      <c r="K142" s="103"/>
      <c r="L142" s="101"/>
      <c r="M142" s="97"/>
      <c r="N142" s="97"/>
      <c r="O142" s="97"/>
      <c r="P142" s="11">
        <v>576436.53</v>
      </c>
      <c r="Q142" s="10">
        <v>166709.85999999999</v>
      </c>
      <c r="R142" s="10">
        <v>68379</v>
      </c>
    </row>
    <row r="143" spans="1:18" x14ac:dyDescent="0.25">
      <c r="A143" s="17" t="s">
        <v>291</v>
      </c>
      <c r="B143" s="3" t="s">
        <v>292</v>
      </c>
      <c r="C143" s="12" t="s">
        <v>11</v>
      </c>
      <c r="D143" s="103">
        <v>1102147</v>
      </c>
      <c r="E143" s="103">
        <v>349909.277</v>
      </c>
      <c r="F143" s="103"/>
      <c r="G143" s="103"/>
      <c r="H143" s="103"/>
      <c r="I143" s="103"/>
      <c r="J143" s="103">
        <v>31940</v>
      </c>
      <c r="K143" s="103">
        <v>73117</v>
      </c>
      <c r="L143" s="27"/>
      <c r="M143" s="102">
        <v>644064</v>
      </c>
      <c r="N143" s="97">
        <v>106550</v>
      </c>
      <c r="O143" s="97"/>
      <c r="P143" s="11">
        <v>2188110.17</v>
      </c>
      <c r="Q143" s="10">
        <v>2189214.89</v>
      </c>
      <c r="R143" s="10">
        <v>664080</v>
      </c>
    </row>
    <row r="144" spans="1:18" x14ac:dyDescent="0.25">
      <c r="A144" s="8" t="s">
        <v>293</v>
      </c>
      <c r="B144" s="3" t="s">
        <v>294</v>
      </c>
      <c r="C144" s="14" t="s">
        <v>17</v>
      </c>
      <c r="D144" s="103">
        <v>7013960</v>
      </c>
      <c r="E144" s="103">
        <v>2858786.1045217407</v>
      </c>
      <c r="F144" s="103"/>
      <c r="G144" s="103"/>
      <c r="H144" s="103"/>
      <c r="I144" s="103"/>
      <c r="J144" s="103">
        <v>153725</v>
      </c>
      <c r="K144" s="103"/>
      <c r="L144" s="104">
        <v>1898402</v>
      </c>
      <c r="M144" s="97"/>
      <c r="N144" s="97"/>
      <c r="O144" s="97"/>
      <c r="P144" s="11">
        <v>10675692.74</v>
      </c>
      <c r="Q144" s="10">
        <v>37354095.189999998</v>
      </c>
      <c r="R144" s="10">
        <v>8173925</v>
      </c>
    </row>
    <row r="145" spans="1:18" x14ac:dyDescent="0.25">
      <c r="A145" s="8" t="s">
        <v>295</v>
      </c>
      <c r="B145" s="3" t="s">
        <v>296</v>
      </c>
      <c r="C145" s="13" t="s">
        <v>14</v>
      </c>
      <c r="D145" s="103">
        <v>193791</v>
      </c>
      <c r="E145" s="103">
        <v>15851.68</v>
      </c>
      <c r="F145" s="103"/>
      <c r="G145" s="103"/>
      <c r="H145" s="103"/>
      <c r="I145" s="103"/>
      <c r="J145" s="103">
        <v>13790</v>
      </c>
      <c r="K145" s="103"/>
      <c r="L145" s="101"/>
      <c r="M145" s="97"/>
      <c r="N145" s="97"/>
      <c r="O145" s="97"/>
      <c r="P145" s="11">
        <v>219930.93</v>
      </c>
      <c r="Q145" s="10">
        <v>392382.23</v>
      </c>
      <c r="R145" s="10">
        <v>24940</v>
      </c>
    </row>
    <row r="146" spans="1:18" x14ac:dyDescent="0.25">
      <c r="A146" s="8" t="s">
        <v>297</v>
      </c>
      <c r="B146" s="3" t="s">
        <v>298</v>
      </c>
      <c r="C146" s="9" t="s">
        <v>8</v>
      </c>
      <c r="D146" s="103">
        <v>376254</v>
      </c>
      <c r="E146" s="103">
        <v>31000.03</v>
      </c>
      <c r="F146" s="103"/>
      <c r="G146" s="103"/>
      <c r="H146" s="103"/>
      <c r="I146" s="103"/>
      <c r="J146" s="103"/>
      <c r="K146" s="103"/>
      <c r="L146" s="101"/>
      <c r="M146" s="97"/>
      <c r="N146" s="97"/>
      <c r="O146" s="97"/>
      <c r="P146" s="11">
        <v>401151.7</v>
      </c>
      <c r="Q146" s="10">
        <v>48531.46</v>
      </c>
      <c r="R146" s="10">
        <v>32420</v>
      </c>
    </row>
    <row r="147" spans="1:18" x14ac:dyDescent="0.25">
      <c r="A147" s="8" t="s">
        <v>299</v>
      </c>
      <c r="B147" s="3" t="s">
        <v>300</v>
      </c>
      <c r="C147" s="12" t="s">
        <v>11</v>
      </c>
      <c r="D147" s="103">
        <v>107011</v>
      </c>
      <c r="E147" s="103">
        <v>9176.41</v>
      </c>
      <c r="F147" s="103"/>
      <c r="G147" s="103"/>
      <c r="H147" s="103"/>
      <c r="I147" s="103"/>
      <c r="J147" s="103"/>
      <c r="K147" s="103"/>
      <c r="L147" s="101"/>
      <c r="M147" s="97"/>
      <c r="N147" s="97"/>
      <c r="O147" s="97"/>
      <c r="P147" s="11">
        <v>109152.06</v>
      </c>
      <c r="Q147" s="10">
        <v>104335.94</v>
      </c>
      <c r="R147" s="10">
        <v>35335</v>
      </c>
    </row>
    <row r="148" spans="1:18" x14ac:dyDescent="0.25">
      <c r="A148" s="8" t="s">
        <v>301</v>
      </c>
      <c r="B148" s="3" t="s">
        <v>302</v>
      </c>
      <c r="C148" s="16" t="s">
        <v>43</v>
      </c>
      <c r="D148" s="103">
        <v>392838</v>
      </c>
      <c r="E148" s="103">
        <v>36138.453333333331</v>
      </c>
      <c r="F148" s="103"/>
      <c r="G148" s="103"/>
      <c r="H148" s="103"/>
      <c r="I148" s="103"/>
      <c r="J148" s="103"/>
      <c r="K148" s="103"/>
      <c r="L148" s="101"/>
      <c r="M148" s="97"/>
      <c r="N148" s="97"/>
      <c r="O148" s="97"/>
      <c r="P148" s="11">
        <v>414282.62</v>
      </c>
      <c r="Q148" s="10">
        <v>182938.71</v>
      </c>
      <c r="R148" s="10">
        <v>39683</v>
      </c>
    </row>
    <row r="149" spans="1:18" x14ac:dyDescent="0.25">
      <c r="A149" s="8" t="s">
        <v>303</v>
      </c>
      <c r="B149" s="3" t="s">
        <v>304</v>
      </c>
      <c r="C149" s="12" t="s">
        <v>11</v>
      </c>
      <c r="D149" s="103">
        <v>749837</v>
      </c>
      <c r="E149" s="103">
        <v>102469.58</v>
      </c>
      <c r="F149" s="103"/>
      <c r="G149" s="103"/>
      <c r="H149" s="103"/>
      <c r="I149" s="103">
        <v>48752</v>
      </c>
      <c r="J149" s="103"/>
      <c r="K149" s="103"/>
      <c r="L149" s="101"/>
      <c r="M149" s="97"/>
      <c r="N149" s="97"/>
      <c r="O149" s="97"/>
      <c r="P149" s="11">
        <v>881624.41</v>
      </c>
      <c r="Q149" s="10">
        <v>376334.83</v>
      </c>
      <c r="R149" s="10">
        <v>148021</v>
      </c>
    </row>
    <row r="150" spans="1:18" x14ac:dyDescent="0.25">
      <c r="A150" s="8" t="s">
        <v>305</v>
      </c>
      <c r="B150" s="3" t="s">
        <v>306</v>
      </c>
      <c r="C150" s="9" t="s">
        <v>8</v>
      </c>
      <c r="D150" s="103">
        <v>578236</v>
      </c>
      <c r="E150" s="103">
        <v>122400</v>
      </c>
      <c r="F150" s="103"/>
      <c r="G150" s="103"/>
      <c r="H150" s="103"/>
      <c r="I150" s="103"/>
      <c r="J150" s="103"/>
      <c r="K150" s="103">
        <v>137028</v>
      </c>
      <c r="L150" s="101"/>
      <c r="M150" s="97"/>
      <c r="N150" s="97"/>
      <c r="O150" s="97"/>
      <c r="P150" s="11">
        <v>885052</v>
      </c>
      <c r="Q150" s="10">
        <v>501909.82</v>
      </c>
      <c r="R150" s="10">
        <v>33203</v>
      </c>
    </row>
    <row r="151" spans="1:18" x14ac:dyDescent="0.25">
      <c r="A151" s="8" t="s">
        <v>307</v>
      </c>
      <c r="B151" s="3" t="s">
        <v>308</v>
      </c>
      <c r="C151" s="14" t="s">
        <v>17</v>
      </c>
      <c r="D151" s="103">
        <v>1285980</v>
      </c>
      <c r="E151" s="103">
        <v>452523.97589285712</v>
      </c>
      <c r="F151" s="103"/>
      <c r="G151" s="103"/>
      <c r="H151" s="103"/>
      <c r="I151" s="103"/>
      <c r="J151" s="103"/>
      <c r="K151" s="103"/>
      <c r="L151" s="101"/>
      <c r="M151" s="97"/>
      <c r="N151" s="97"/>
      <c r="O151" s="97"/>
      <c r="P151" s="11">
        <v>1627076.91</v>
      </c>
      <c r="Q151" s="10">
        <v>1875398.8800000001</v>
      </c>
      <c r="R151" s="10">
        <v>276257</v>
      </c>
    </row>
    <row r="152" spans="1:18" x14ac:dyDescent="0.25">
      <c r="A152" s="8" t="s">
        <v>309</v>
      </c>
      <c r="B152" s="3" t="s">
        <v>310</v>
      </c>
      <c r="C152" s="13" t="s">
        <v>14</v>
      </c>
      <c r="D152" s="103">
        <v>503082</v>
      </c>
      <c r="E152" s="103">
        <v>39199.01</v>
      </c>
      <c r="F152" s="103"/>
      <c r="G152" s="103"/>
      <c r="H152" s="103"/>
      <c r="I152" s="103"/>
      <c r="J152" s="103"/>
      <c r="K152" s="103"/>
      <c r="L152" s="101"/>
      <c r="M152" s="97"/>
      <c r="N152" s="97"/>
      <c r="O152" s="97"/>
      <c r="P152" s="11">
        <v>555689.44999999995</v>
      </c>
      <c r="Q152" s="10">
        <v>122322.63</v>
      </c>
      <c r="R152" s="10">
        <v>19946</v>
      </c>
    </row>
    <row r="153" spans="1:18" x14ac:dyDescent="0.25">
      <c r="A153" s="8" t="s">
        <v>311</v>
      </c>
      <c r="B153" s="3" t="s">
        <v>312</v>
      </c>
      <c r="C153" s="13" t="s">
        <v>14</v>
      </c>
      <c r="D153" s="103">
        <v>328594</v>
      </c>
      <c r="E153" s="103">
        <v>48044.83</v>
      </c>
      <c r="F153" s="103"/>
      <c r="G153" s="103"/>
      <c r="H153" s="103"/>
      <c r="I153" s="103"/>
      <c r="J153" s="103"/>
      <c r="K153" s="103"/>
      <c r="L153" s="101"/>
      <c r="M153" s="97"/>
      <c r="N153" s="97"/>
      <c r="O153" s="97"/>
      <c r="P153" s="11">
        <v>356165.42</v>
      </c>
      <c r="Q153" s="10">
        <v>282892.43</v>
      </c>
      <c r="R153" s="10">
        <v>109184</v>
      </c>
    </row>
    <row r="154" spans="1:18" x14ac:dyDescent="0.25">
      <c r="A154" s="8" t="s">
        <v>313</v>
      </c>
      <c r="B154" s="3" t="s">
        <v>314</v>
      </c>
      <c r="C154" s="12" t="s">
        <v>11</v>
      </c>
      <c r="D154" s="103">
        <v>222592</v>
      </c>
      <c r="E154" s="103">
        <v>38934.4375</v>
      </c>
      <c r="F154" s="103"/>
      <c r="G154" s="103"/>
      <c r="H154" s="103"/>
      <c r="I154" s="103"/>
      <c r="J154" s="103"/>
      <c r="K154" s="103"/>
      <c r="L154" s="101"/>
      <c r="M154" s="97"/>
      <c r="N154" s="97"/>
      <c r="O154" s="97"/>
      <c r="P154" s="11">
        <v>244582.71</v>
      </c>
      <c r="Q154" s="10">
        <v>197678.93</v>
      </c>
      <c r="R154" s="10">
        <v>21503</v>
      </c>
    </row>
    <row r="155" spans="1:18" x14ac:dyDescent="0.25">
      <c r="A155" s="8" t="s">
        <v>315</v>
      </c>
      <c r="B155" s="3" t="s">
        <v>316</v>
      </c>
      <c r="C155" s="16" t="s">
        <v>43</v>
      </c>
      <c r="D155" s="103">
        <v>2593499</v>
      </c>
      <c r="E155" s="103">
        <v>422627.27111111116</v>
      </c>
      <c r="F155" s="103"/>
      <c r="G155" s="103"/>
      <c r="H155" s="103"/>
      <c r="I155" s="103">
        <v>26294</v>
      </c>
      <c r="J155" s="103"/>
      <c r="K155" s="103">
        <v>126513</v>
      </c>
      <c r="L155" s="101"/>
      <c r="M155" s="97"/>
      <c r="N155" s="97"/>
      <c r="O155" s="97"/>
      <c r="P155" s="11">
        <v>3018922.11</v>
      </c>
      <c r="Q155" s="10">
        <v>3158509.42</v>
      </c>
      <c r="R155" s="10">
        <v>979503</v>
      </c>
    </row>
    <row r="156" spans="1:18" x14ac:dyDescent="0.25">
      <c r="A156" s="8" t="s">
        <v>317</v>
      </c>
      <c r="B156" s="3" t="s">
        <v>318</v>
      </c>
      <c r="C156" s="13" t="s">
        <v>14</v>
      </c>
      <c r="D156" s="103">
        <v>468420</v>
      </c>
      <c r="E156" s="103">
        <v>29684.7</v>
      </c>
      <c r="F156" s="103"/>
      <c r="G156" s="103"/>
      <c r="H156" s="103"/>
      <c r="I156" s="103"/>
      <c r="J156" s="103"/>
      <c r="K156" s="103">
        <v>168217</v>
      </c>
      <c r="L156" s="101"/>
      <c r="M156" s="97"/>
      <c r="N156" s="97"/>
      <c r="O156" s="97"/>
      <c r="P156" s="11">
        <v>713043.71</v>
      </c>
      <c r="Q156" s="10">
        <v>279686.40000000002</v>
      </c>
      <c r="R156" s="10">
        <v>78918</v>
      </c>
    </row>
    <row r="157" spans="1:18" x14ac:dyDescent="0.25">
      <c r="A157" s="8" t="s">
        <v>319</v>
      </c>
      <c r="B157" s="3" t="s">
        <v>320</v>
      </c>
      <c r="C157" s="15" t="s">
        <v>22</v>
      </c>
      <c r="D157" s="103">
        <v>155593</v>
      </c>
      <c r="E157" s="103">
        <v>16898.05</v>
      </c>
      <c r="F157" s="103"/>
      <c r="G157" s="103"/>
      <c r="H157" s="103"/>
      <c r="I157" s="103"/>
      <c r="J157" s="103"/>
      <c r="K157" s="103"/>
      <c r="L157" s="101"/>
      <c r="M157" s="97"/>
      <c r="N157" s="97"/>
      <c r="O157" s="97"/>
      <c r="P157" s="11">
        <v>169507.41</v>
      </c>
      <c r="Q157" s="10">
        <v>73044.95</v>
      </c>
      <c r="R157" s="10">
        <v>8104</v>
      </c>
    </row>
    <row r="158" spans="1:18" x14ac:dyDescent="0.25">
      <c r="A158" s="8" t="s">
        <v>321</v>
      </c>
      <c r="B158" s="3" t="s">
        <v>322</v>
      </c>
      <c r="C158" s="18" t="s">
        <v>72</v>
      </c>
      <c r="D158" s="103">
        <v>1307686</v>
      </c>
      <c r="E158" s="103">
        <v>374534.63999999996</v>
      </c>
      <c r="F158" s="103"/>
      <c r="G158" s="103"/>
      <c r="H158" s="103"/>
      <c r="I158" s="103"/>
      <c r="J158" s="103"/>
      <c r="K158" s="103"/>
      <c r="L158" s="101"/>
      <c r="M158" s="97"/>
      <c r="N158" s="97"/>
      <c r="O158" s="97"/>
      <c r="P158" s="11">
        <v>1528044.34</v>
      </c>
      <c r="Q158" s="10">
        <v>2815347.22</v>
      </c>
      <c r="R158" s="10">
        <v>737493</v>
      </c>
    </row>
    <row r="159" spans="1:18" x14ac:dyDescent="0.25">
      <c r="A159" s="8" t="s">
        <v>323</v>
      </c>
      <c r="B159" s="3" t="s">
        <v>324</v>
      </c>
      <c r="C159" s="15" t="s">
        <v>22</v>
      </c>
      <c r="D159" s="103">
        <v>229071</v>
      </c>
      <c r="E159" s="103">
        <v>10135.200000000001</v>
      </c>
      <c r="F159" s="103"/>
      <c r="G159" s="103"/>
      <c r="H159" s="103"/>
      <c r="I159" s="103"/>
      <c r="J159" s="103"/>
      <c r="K159" s="103"/>
      <c r="L159" s="101"/>
      <c r="M159" s="97"/>
      <c r="N159" s="97"/>
      <c r="O159" s="97"/>
      <c r="P159" s="11">
        <v>231044.57</v>
      </c>
      <c r="Q159" s="10">
        <v>48100</v>
      </c>
      <c r="R159" s="10">
        <v>29525</v>
      </c>
    </row>
    <row r="160" spans="1:18" x14ac:dyDescent="0.25">
      <c r="A160" s="8" t="s">
        <v>325</v>
      </c>
      <c r="B160" s="3" t="s">
        <v>326</v>
      </c>
      <c r="C160" s="16" t="s">
        <v>43</v>
      </c>
      <c r="D160" s="103">
        <v>305661</v>
      </c>
      <c r="E160" s="103">
        <v>16029.68</v>
      </c>
      <c r="F160" s="103"/>
      <c r="G160" s="103"/>
      <c r="H160" s="103"/>
      <c r="I160" s="103"/>
      <c r="J160" s="103"/>
      <c r="K160" s="103"/>
      <c r="L160" s="101"/>
      <c r="M160" s="97"/>
      <c r="N160" s="97"/>
      <c r="O160" s="97"/>
      <c r="P160" s="11">
        <v>317687.43</v>
      </c>
      <c r="Q160" s="10">
        <v>100659.91</v>
      </c>
      <c r="R160" s="10">
        <v>24911</v>
      </c>
    </row>
    <row r="161" spans="1:19" x14ac:dyDescent="0.25">
      <c r="A161" s="8" t="s">
        <v>327</v>
      </c>
      <c r="B161" s="3" t="s">
        <v>328</v>
      </c>
      <c r="C161" s="14" t="s">
        <v>17</v>
      </c>
      <c r="D161" s="103">
        <v>2414610</v>
      </c>
      <c r="E161" s="103">
        <v>1277486.1484615388</v>
      </c>
      <c r="F161" s="103"/>
      <c r="G161" s="103"/>
      <c r="H161" s="103">
        <v>600000</v>
      </c>
      <c r="I161" s="103"/>
      <c r="J161" s="103"/>
      <c r="K161" s="103">
        <v>48000</v>
      </c>
      <c r="L161" s="101"/>
      <c r="M161" s="97"/>
      <c r="N161" s="97"/>
      <c r="O161" s="97"/>
      <c r="P161" s="11">
        <v>3325692.35</v>
      </c>
      <c r="Q161" s="10">
        <v>10884002.050000001</v>
      </c>
      <c r="R161" s="10">
        <v>1004943</v>
      </c>
    </row>
    <row r="162" spans="1:19" x14ac:dyDescent="0.25">
      <c r="A162" s="8" t="s">
        <v>329</v>
      </c>
      <c r="B162" s="3" t="s">
        <v>330</v>
      </c>
      <c r="C162" s="12" t="s">
        <v>11</v>
      </c>
      <c r="D162" s="103">
        <v>115282</v>
      </c>
      <c r="E162" s="103">
        <v>17173.7</v>
      </c>
      <c r="F162" s="103"/>
      <c r="G162" s="103"/>
      <c r="H162" s="103"/>
      <c r="I162" s="103"/>
      <c r="J162" s="103"/>
      <c r="K162" s="103"/>
      <c r="L162" s="101"/>
      <c r="M162" s="97"/>
      <c r="N162" s="97"/>
      <c r="O162" s="97"/>
      <c r="P162" s="11">
        <v>127137.95999999999</v>
      </c>
      <c r="Q162" s="10">
        <v>141233</v>
      </c>
      <c r="R162" s="10">
        <v>30180</v>
      </c>
    </row>
    <row r="163" spans="1:19" x14ac:dyDescent="0.25">
      <c r="A163" s="8" t="s">
        <v>331</v>
      </c>
      <c r="B163" s="3" t="s">
        <v>332</v>
      </c>
      <c r="C163" s="18" t="s">
        <v>72</v>
      </c>
      <c r="D163" s="103">
        <v>571557</v>
      </c>
      <c r="E163" s="103">
        <v>30424.06</v>
      </c>
      <c r="F163" s="103"/>
      <c r="G163" s="103"/>
      <c r="H163" s="103"/>
      <c r="I163" s="103"/>
      <c r="J163" s="103"/>
      <c r="K163" s="103"/>
      <c r="L163" s="103"/>
      <c r="M163" s="97"/>
      <c r="N163" s="97"/>
      <c r="O163" s="97"/>
      <c r="P163" s="11">
        <v>581111.36</v>
      </c>
      <c r="Q163" s="10">
        <v>340637.11</v>
      </c>
      <c r="R163" s="10">
        <v>40287</v>
      </c>
    </row>
    <row r="164" spans="1:19" x14ac:dyDescent="0.25">
      <c r="A164" s="20" t="s">
        <v>333</v>
      </c>
      <c r="B164" s="21" t="s">
        <v>334</v>
      </c>
      <c r="C164" s="9" t="s">
        <v>8</v>
      </c>
      <c r="D164" s="103">
        <v>316894</v>
      </c>
      <c r="E164" s="103">
        <v>45186.324000000008</v>
      </c>
      <c r="F164" s="103"/>
      <c r="G164" s="103"/>
      <c r="H164" s="103"/>
      <c r="I164" s="103"/>
      <c r="J164" s="103"/>
      <c r="K164" s="103"/>
      <c r="L164" s="101"/>
      <c r="M164" s="97"/>
      <c r="N164" s="97"/>
      <c r="O164" s="97"/>
      <c r="P164" s="11">
        <v>362188.5</v>
      </c>
      <c r="Q164" s="10">
        <v>260596.18</v>
      </c>
      <c r="R164" s="10">
        <v>34555</v>
      </c>
    </row>
    <row r="165" spans="1:19" x14ac:dyDescent="0.25">
      <c r="A165" s="8" t="s">
        <v>335</v>
      </c>
      <c r="B165" s="3" t="s">
        <v>336</v>
      </c>
      <c r="C165" s="15" t="s">
        <v>22</v>
      </c>
      <c r="D165" s="103">
        <v>104325</v>
      </c>
      <c r="E165" s="103">
        <v>10356.23</v>
      </c>
      <c r="F165" s="103"/>
      <c r="G165" s="103"/>
      <c r="H165" s="103"/>
      <c r="I165" s="103"/>
      <c r="J165" s="103"/>
      <c r="K165" s="103"/>
      <c r="L165" s="101"/>
      <c r="M165" s="97"/>
      <c r="N165" s="97"/>
      <c r="O165" s="97"/>
      <c r="P165" s="11">
        <v>110327.87</v>
      </c>
      <c r="Q165" s="10">
        <v>137679.5</v>
      </c>
      <c r="R165" s="10">
        <v>62015</v>
      </c>
    </row>
    <row r="166" spans="1:19" x14ac:dyDescent="0.25">
      <c r="A166" s="8" t="s">
        <v>337</v>
      </c>
      <c r="B166" s="3" t="s">
        <v>338</v>
      </c>
      <c r="C166" s="18" t="s">
        <v>72</v>
      </c>
      <c r="D166" s="103">
        <v>304849</v>
      </c>
      <c r="E166" s="103">
        <v>29299.56</v>
      </c>
      <c r="F166" s="103"/>
      <c r="G166" s="103"/>
      <c r="H166" s="103"/>
      <c r="I166" s="103"/>
      <c r="J166" s="103"/>
      <c r="K166" s="103"/>
      <c r="L166" s="101"/>
      <c r="M166" s="97"/>
      <c r="N166" s="97"/>
      <c r="O166" s="97"/>
      <c r="P166" s="11">
        <v>331896.44</v>
      </c>
      <c r="Q166" s="10">
        <v>597152.28</v>
      </c>
      <c r="R166" s="10">
        <v>14220</v>
      </c>
    </row>
    <row r="167" spans="1:19" ht="15.75" x14ac:dyDescent="0.25">
      <c r="A167" s="8" t="s">
        <v>339</v>
      </c>
      <c r="B167" s="3" t="s">
        <v>340</v>
      </c>
      <c r="C167" s="16" t="s">
        <v>43</v>
      </c>
      <c r="D167" s="103">
        <v>279016</v>
      </c>
      <c r="E167" s="103">
        <v>36000</v>
      </c>
      <c r="F167" s="103"/>
      <c r="G167" s="103"/>
      <c r="H167" s="103"/>
      <c r="I167" s="103"/>
      <c r="J167" s="103"/>
      <c r="K167" s="103"/>
      <c r="L167" s="101"/>
      <c r="M167" s="97"/>
      <c r="N167" s="97"/>
      <c r="O167" s="97"/>
      <c r="P167" s="11">
        <v>302407</v>
      </c>
      <c r="Q167" s="10">
        <v>272340.92</v>
      </c>
      <c r="R167" s="10">
        <v>33921</v>
      </c>
      <c r="S167" s="19"/>
    </row>
    <row r="168" spans="1:19" x14ac:dyDescent="0.25">
      <c r="E168" s="23"/>
      <c r="K168" s="10"/>
      <c r="M168" s="10"/>
      <c r="N168" s="10"/>
      <c r="P168" s="23"/>
    </row>
    <row r="169" spans="1:19" x14ac:dyDescent="0.25">
      <c r="A169" s="24"/>
      <c r="B169" s="25" t="s">
        <v>341</v>
      </c>
      <c r="D169" s="105">
        <f>SUM(D3:D168)</f>
        <v>166392232</v>
      </c>
      <c r="E169" s="26">
        <f>SUM(E3:E168)</f>
        <v>47713178.770580783</v>
      </c>
      <c r="F169" s="26">
        <f t="shared" ref="F169:R169" si="0">SUM(F3:F168)</f>
        <v>1000000</v>
      </c>
      <c r="G169" s="26">
        <f t="shared" si="0"/>
        <v>0</v>
      </c>
      <c r="H169" s="26">
        <f t="shared" si="0"/>
        <v>1600000</v>
      </c>
      <c r="I169" s="26">
        <f t="shared" si="0"/>
        <v>100000</v>
      </c>
      <c r="J169" s="26">
        <f t="shared" si="0"/>
        <v>1895175</v>
      </c>
      <c r="K169" s="26">
        <f t="shared" si="0"/>
        <v>2888752</v>
      </c>
      <c r="L169" s="26">
        <f t="shared" si="0"/>
        <v>7200952</v>
      </c>
      <c r="M169" s="26">
        <f t="shared" si="0"/>
        <v>4000000</v>
      </c>
      <c r="N169" s="26">
        <f t="shared" si="0"/>
        <v>1773529</v>
      </c>
      <c r="O169" s="26">
        <f t="shared" si="0"/>
        <v>0</v>
      </c>
      <c r="P169" s="26">
        <f t="shared" si="0"/>
        <v>218636390.36999997</v>
      </c>
      <c r="Q169" s="26">
        <f t="shared" si="0"/>
        <v>459149273.60000008</v>
      </c>
      <c r="R169" s="26">
        <f t="shared" si="0"/>
        <v>102785068</v>
      </c>
    </row>
  </sheetData>
  <sheetProtection algorithmName="SHA-512" hashValue="xK7EmC883sdqWbYO8PvSPedE/xi6Sjbt03KKnVj5pEcSsMnxWIA+QohbFFhdB7b6RW1T6GtTLnvsNJXUNBBvzQ==" saltValue="1pFC4Fz1tTgVwQQYtRgEcw==" spinCount="100000" sheet="1" objects="1" scenarios="1"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361D-BA45-4F57-B369-B68DF928288D}">
  <sheetPr>
    <tabColor theme="5" tint="0.59999389629810485"/>
  </sheetPr>
  <dimension ref="A1:AA62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5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413</v>
      </c>
      <c r="B5" s="79">
        <f>'BUDGET SUMMARY'!B16</f>
        <v>0</v>
      </c>
      <c r="C5" s="79"/>
      <c r="D5" s="80">
        <f>D8+D16+D24+D32+D40+D48+D56</f>
        <v>0</v>
      </c>
      <c r="F5" s="94" t="s">
        <v>413</v>
      </c>
      <c r="G5" s="78">
        <f>D5</f>
        <v>0</v>
      </c>
      <c r="H5" s="81">
        <f>I8+I16+I24+I32+I40+I48+I56</f>
        <v>0</v>
      </c>
      <c r="I5" s="80">
        <f>G5-H5</f>
        <v>0</v>
      </c>
      <c r="K5" s="94" t="s">
        <v>413</v>
      </c>
      <c r="L5" s="78">
        <f>D5</f>
        <v>0</v>
      </c>
      <c r="M5" s="78">
        <f>H5</f>
        <v>0</v>
      </c>
      <c r="N5" s="81">
        <f>O8+O16+O24+O32+O40+O48+O56</f>
        <v>0</v>
      </c>
      <c r="O5" s="80">
        <f>L5-M5-N5</f>
        <v>0</v>
      </c>
      <c r="Q5" s="94" t="s">
        <v>413</v>
      </c>
      <c r="R5" s="78">
        <f>D5</f>
        <v>0</v>
      </c>
      <c r="S5" s="78">
        <f>M5+N5</f>
        <v>0</v>
      </c>
      <c r="T5" s="81">
        <f>U8+U16+U24+U32+U40+U48+U56</f>
        <v>0</v>
      </c>
      <c r="U5" s="80">
        <f>R5-S5-T5</f>
        <v>0</v>
      </c>
      <c r="W5" s="94" t="s">
        <v>413</v>
      </c>
      <c r="X5" s="78">
        <f>D5</f>
        <v>0</v>
      </c>
      <c r="Y5" s="78">
        <f>S5+T5</f>
        <v>0</v>
      </c>
      <c r="Z5" s="81">
        <f>AA8+AA16+AA24+AA32+AA40+AA48+AA56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396</v>
      </c>
      <c r="B8" s="82"/>
      <c r="C8" s="82"/>
      <c r="D8" s="83">
        <f>D10+D11+D12+D13+D14</f>
        <v>0</v>
      </c>
      <c r="F8" s="71" t="s">
        <v>396</v>
      </c>
      <c r="G8" s="84">
        <f>D8</f>
        <v>0</v>
      </c>
      <c r="H8" s="82"/>
      <c r="I8" s="83">
        <f>I10+I11+I12+I13+I14</f>
        <v>0</v>
      </c>
      <c r="K8" s="71" t="s">
        <v>396</v>
      </c>
      <c r="L8" s="84">
        <f>G8-I8</f>
        <v>0</v>
      </c>
      <c r="M8" s="85"/>
      <c r="N8" s="82"/>
      <c r="O8" s="83">
        <f>O10+O11+O12+O13+O14</f>
        <v>0</v>
      </c>
      <c r="Q8" s="71" t="s">
        <v>396</v>
      </c>
      <c r="R8" s="84">
        <f>L8-O8</f>
        <v>0</v>
      </c>
      <c r="S8" s="85"/>
      <c r="T8" s="82"/>
      <c r="U8" s="83">
        <f>U10+U11+U12+U13+U14</f>
        <v>0</v>
      </c>
      <c r="W8" s="71" t="s">
        <v>396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399</v>
      </c>
      <c r="B16" s="82"/>
      <c r="C16" s="82"/>
      <c r="D16" s="83">
        <f>D18+D19+D20+D21+D22</f>
        <v>0</v>
      </c>
      <c r="F16" s="71" t="s">
        <v>399</v>
      </c>
      <c r="G16" s="84">
        <f>D16</f>
        <v>0</v>
      </c>
      <c r="H16" s="82"/>
      <c r="I16" s="83">
        <f>I18+I19+I20+I21+I22</f>
        <v>0</v>
      </c>
      <c r="K16" s="71" t="s">
        <v>399</v>
      </c>
      <c r="L16" s="84">
        <f>G16-I16</f>
        <v>0</v>
      </c>
      <c r="M16" s="85"/>
      <c r="N16" s="82"/>
      <c r="O16" s="83">
        <f>O18+O19+O20+O21+O22</f>
        <v>0</v>
      </c>
      <c r="Q16" s="71" t="s">
        <v>399</v>
      </c>
      <c r="R16" s="84">
        <f>L16-O16</f>
        <v>0</v>
      </c>
      <c r="S16" s="85"/>
      <c r="T16" s="82"/>
      <c r="U16" s="83">
        <f>U18+U19+U20+U21+U22</f>
        <v>0</v>
      </c>
      <c r="W16" s="71" t="s">
        <v>399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400</v>
      </c>
      <c r="B24" s="82"/>
      <c r="C24" s="82"/>
      <c r="D24" s="83">
        <f>D26+D27+D28+D29+D30</f>
        <v>0</v>
      </c>
      <c r="F24" s="71" t="s">
        <v>400</v>
      </c>
      <c r="G24" s="84">
        <f>D24</f>
        <v>0</v>
      </c>
      <c r="H24" s="82"/>
      <c r="I24" s="83">
        <f>I26+I27+I28+I29+I30</f>
        <v>0</v>
      </c>
      <c r="K24" s="71" t="s">
        <v>400</v>
      </c>
      <c r="L24" s="84">
        <f>G24-I24</f>
        <v>0</v>
      </c>
      <c r="M24" s="85"/>
      <c r="N24" s="82"/>
      <c r="O24" s="83">
        <f>O26+O27+O28+O29+O30</f>
        <v>0</v>
      </c>
      <c r="Q24" s="71" t="s">
        <v>400</v>
      </c>
      <c r="R24" s="84">
        <f>L24-O24</f>
        <v>0</v>
      </c>
      <c r="S24" s="85"/>
      <c r="T24" s="82"/>
      <c r="U24" s="83">
        <f>U26+U27+U28+U29+U30</f>
        <v>0</v>
      </c>
      <c r="W24" s="71" t="s">
        <v>400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401</v>
      </c>
      <c r="B32" s="82"/>
      <c r="C32" s="82"/>
      <c r="D32" s="83">
        <f>D34+D35+D36+D37+D38</f>
        <v>0</v>
      </c>
      <c r="F32" s="71" t="s">
        <v>401</v>
      </c>
      <c r="G32" s="84">
        <f>D32</f>
        <v>0</v>
      </c>
      <c r="H32" s="82"/>
      <c r="I32" s="83">
        <f>I34+I35+I36+I37+I38</f>
        <v>0</v>
      </c>
      <c r="K32" s="71" t="s">
        <v>401</v>
      </c>
      <c r="L32" s="84">
        <f>G32-I32</f>
        <v>0</v>
      </c>
      <c r="M32" s="85"/>
      <c r="N32" s="82"/>
      <c r="O32" s="83">
        <f>O34+O35+O36+O37+O38</f>
        <v>0</v>
      </c>
      <c r="Q32" s="71" t="s">
        <v>401</v>
      </c>
      <c r="R32" s="84">
        <f>L32-O32</f>
        <v>0</v>
      </c>
      <c r="S32" s="85"/>
      <c r="T32" s="82"/>
      <c r="U32" s="83">
        <f>U34+U35+U36+U37+U38</f>
        <v>0</v>
      </c>
      <c r="W32" s="71" t="s">
        <v>401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402</v>
      </c>
      <c r="B40" s="82"/>
      <c r="C40" s="82"/>
      <c r="D40" s="83">
        <f>D42+D43+D44+D45+D46</f>
        <v>0</v>
      </c>
      <c r="F40" s="71" t="s">
        <v>402</v>
      </c>
      <c r="G40" s="84">
        <f>D40</f>
        <v>0</v>
      </c>
      <c r="H40" s="82"/>
      <c r="I40" s="83">
        <f>I42+I43+I44+I45+I46</f>
        <v>0</v>
      </c>
      <c r="K40" s="71" t="s">
        <v>402</v>
      </c>
      <c r="L40" s="84">
        <f>G40-I40</f>
        <v>0</v>
      </c>
      <c r="M40" s="85"/>
      <c r="N40" s="82"/>
      <c r="O40" s="83">
        <f>O42+O43+O44+O45+O46</f>
        <v>0</v>
      </c>
      <c r="Q40" s="71" t="s">
        <v>402</v>
      </c>
      <c r="R40" s="84">
        <f>L40-O40</f>
        <v>0</v>
      </c>
      <c r="S40" s="85"/>
      <c r="T40" s="82"/>
      <c r="U40" s="83">
        <f>U42+U43+U44+U45+U46</f>
        <v>0</v>
      </c>
      <c r="W40" s="71" t="s">
        <v>402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403</v>
      </c>
      <c r="B48" s="82"/>
      <c r="C48" s="82"/>
      <c r="D48" s="83">
        <f>D50+D51+D52+D53+D54</f>
        <v>0</v>
      </c>
      <c r="F48" s="71" t="s">
        <v>403</v>
      </c>
      <c r="G48" s="84">
        <f>D48</f>
        <v>0</v>
      </c>
      <c r="H48" s="82"/>
      <c r="I48" s="83">
        <f>I50+I51+I52+I53+I54</f>
        <v>0</v>
      </c>
      <c r="K48" s="71" t="s">
        <v>403</v>
      </c>
      <c r="L48" s="84">
        <f>G48-I48</f>
        <v>0</v>
      </c>
      <c r="M48" s="85"/>
      <c r="N48" s="82"/>
      <c r="O48" s="83">
        <f>O50+O51+O52+O53+O54</f>
        <v>0</v>
      </c>
      <c r="Q48" s="71" t="s">
        <v>403</v>
      </c>
      <c r="R48" s="84">
        <f>L48-O48</f>
        <v>0</v>
      </c>
      <c r="S48" s="85"/>
      <c r="T48" s="82"/>
      <c r="U48" s="83">
        <f>U50+U51+U52+U53+U54</f>
        <v>0</v>
      </c>
      <c r="W48" s="71" t="s">
        <v>403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406</v>
      </c>
      <c r="B56" s="82"/>
      <c r="C56" s="82"/>
      <c r="D56" s="83">
        <f>D58+D59+D60+D61+D62</f>
        <v>0</v>
      </c>
      <c r="F56" s="71" t="s">
        <v>406</v>
      </c>
      <c r="G56" s="84">
        <f>D56</f>
        <v>0</v>
      </c>
      <c r="H56" s="82"/>
      <c r="I56" s="83">
        <f>I58+I59+I60+I61+I62</f>
        <v>0</v>
      </c>
      <c r="K56" s="71" t="s">
        <v>406</v>
      </c>
      <c r="L56" s="84">
        <f>G56-I56</f>
        <v>0</v>
      </c>
      <c r="M56" s="85"/>
      <c r="N56" s="82"/>
      <c r="O56" s="83">
        <f>O58+O59+O60+O61+O62</f>
        <v>0</v>
      </c>
      <c r="Q56" s="71" t="s">
        <v>406</v>
      </c>
      <c r="R56" s="84">
        <f>L56-O56</f>
        <v>0</v>
      </c>
      <c r="S56" s="85"/>
      <c r="T56" s="82"/>
      <c r="U56" s="83">
        <f>U58+U59+U60+U61+U62</f>
        <v>0</v>
      </c>
      <c r="W56" s="71" t="s">
        <v>406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</sheetData>
  <sheetProtection algorithmName="SHA-512" hashValue="rJ+VRyYr4GOyvtDsJCXPGP0aNKddSbAeODurM9UZ7pF6hb6SwIt7/LihE8xRpcvidjwA6tyHG5RbRVr9lx6ixA==" saltValue="UgVBW6rL6TLgDlxNH8Y3HA==" spinCount="100000" sheet="1" objects="1" scenarios="1"/>
  <protectedRanges>
    <protectedRange sqref="U58:U62 U50:U54 U42:U46 U34:U38 U26:U30 U18:U22 U10:U14 AA10:AA14 AA18:AA22 AA26:AA30 AA34:AA38 AA42:AA46 AA50:AA54 AA58:AA62" name="Range2"/>
    <protectedRange sqref="D10:D14 D18:D22 D26:D30 D34:D38 D42:D46 D50:D54 D58:D62 I58:I62 I50:I54 I42:I46 I34:I38 I26:I30 I18:I22 I10:I14 O10:O14 O18:O22 O26:O30 O34:O38 O42:O46 O50:O54 O58:O62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8" priority="1" operator="equal">
      <formula>$B$5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2B98-7203-4F64-B7C4-75C924F50983}">
  <sheetPr>
    <tabColor theme="5" tint="0.59999389629810485"/>
  </sheetPr>
  <dimension ref="A1:AA38"/>
  <sheetViews>
    <sheetView zoomScale="80" zoomScaleNormal="80" workbookViewId="0">
      <pane ySplit="5" topLeftCell="A6" activePane="bottomLeft" state="frozen"/>
      <selection pane="bottomLeft" activeCell="C42" sqref="C42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3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414</v>
      </c>
      <c r="B5" s="78">
        <f>'BUDGET SUMMARY'!B17</f>
        <v>0</v>
      </c>
      <c r="C5" s="79"/>
      <c r="D5" s="80">
        <f>D8+D16+D24+D32</f>
        <v>0</v>
      </c>
      <c r="F5" s="94" t="s">
        <v>414</v>
      </c>
      <c r="G5" s="78">
        <f>D5</f>
        <v>0</v>
      </c>
      <c r="H5" s="81">
        <f>+I8+I16+I24+I32</f>
        <v>0</v>
      </c>
      <c r="I5" s="80">
        <f>G5-H5</f>
        <v>0</v>
      </c>
      <c r="K5" s="94" t="s">
        <v>414</v>
      </c>
      <c r="L5" s="78">
        <f>D5</f>
        <v>0</v>
      </c>
      <c r="M5" s="78">
        <f>H5</f>
        <v>0</v>
      </c>
      <c r="N5" s="81">
        <f>+O8+O16+O24+O32</f>
        <v>0</v>
      </c>
      <c r="O5" s="80">
        <f>L5-M5-N5</f>
        <v>0</v>
      </c>
      <c r="Q5" s="94" t="s">
        <v>414</v>
      </c>
      <c r="R5" s="78">
        <f>D5</f>
        <v>0</v>
      </c>
      <c r="S5" s="78">
        <f>M5+N5</f>
        <v>0</v>
      </c>
      <c r="T5" s="81">
        <f>+U8+U16+U24+U32</f>
        <v>0</v>
      </c>
      <c r="U5" s="80">
        <f>R5-S5-T5</f>
        <v>0</v>
      </c>
      <c r="W5" s="94" t="s">
        <v>414</v>
      </c>
      <c r="X5" s="78">
        <f>D5</f>
        <v>0</v>
      </c>
      <c r="Y5" s="78">
        <f>S5+T5</f>
        <v>0</v>
      </c>
      <c r="Z5" s="81">
        <f>+AA8+AA16+AA24+AA32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399</v>
      </c>
      <c r="B8" s="82"/>
      <c r="C8" s="82"/>
      <c r="D8" s="83">
        <f>D10+D11+D12+D13+D14</f>
        <v>0</v>
      </c>
      <c r="F8" s="71" t="s">
        <v>399</v>
      </c>
      <c r="G8" s="84">
        <f>D8</f>
        <v>0</v>
      </c>
      <c r="H8" s="82"/>
      <c r="I8" s="83">
        <f>I10+I11+I12+I13+I14</f>
        <v>0</v>
      </c>
      <c r="K8" s="71" t="s">
        <v>399</v>
      </c>
      <c r="L8" s="84">
        <f>G8-I8</f>
        <v>0</v>
      </c>
      <c r="M8" s="85"/>
      <c r="N8" s="82"/>
      <c r="O8" s="83">
        <f>O10+O11+O12+O13+O14</f>
        <v>0</v>
      </c>
      <c r="Q8" s="71" t="s">
        <v>399</v>
      </c>
      <c r="R8" s="84">
        <f>L8-O8</f>
        <v>0</v>
      </c>
      <c r="S8" s="85"/>
      <c r="T8" s="82"/>
      <c r="U8" s="83">
        <f>U10+U11+U12+U13+U14</f>
        <v>0</v>
      </c>
      <c r="W8" s="71" t="s">
        <v>399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400</v>
      </c>
      <c r="B16" s="82"/>
      <c r="C16" s="82"/>
      <c r="D16" s="83">
        <f>D18+D19+D20+D21+D22</f>
        <v>0</v>
      </c>
      <c r="F16" s="71" t="s">
        <v>400</v>
      </c>
      <c r="G16" s="84">
        <f>D16</f>
        <v>0</v>
      </c>
      <c r="H16" s="82"/>
      <c r="I16" s="83">
        <f>I18+I19+I20+I21+I22</f>
        <v>0</v>
      </c>
      <c r="K16" s="71" t="s">
        <v>400</v>
      </c>
      <c r="L16" s="84">
        <f>G16-I16</f>
        <v>0</v>
      </c>
      <c r="M16" s="85"/>
      <c r="N16" s="82"/>
      <c r="O16" s="83">
        <f>O18+O19+O20+O21+O22</f>
        <v>0</v>
      </c>
      <c r="Q16" s="71" t="s">
        <v>400</v>
      </c>
      <c r="R16" s="84">
        <f>L16-O16</f>
        <v>0</v>
      </c>
      <c r="S16" s="85"/>
      <c r="T16" s="82"/>
      <c r="U16" s="83">
        <f>U18+U19+U20+U21+U22</f>
        <v>0</v>
      </c>
      <c r="W16" s="71" t="s">
        <v>400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401</v>
      </c>
      <c r="B24" s="82"/>
      <c r="C24" s="82"/>
      <c r="D24" s="83">
        <f>D26+D27+D28+D29+D30</f>
        <v>0</v>
      </c>
      <c r="F24" s="71" t="s">
        <v>401</v>
      </c>
      <c r="G24" s="84">
        <f>D24</f>
        <v>0</v>
      </c>
      <c r="H24" s="82"/>
      <c r="I24" s="83">
        <f>I26+I27+I28+I29+I30</f>
        <v>0</v>
      </c>
      <c r="K24" s="71" t="s">
        <v>401</v>
      </c>
      <c r="L24" s="84">
        <f>G24-I24</f>
        <v>0</v>
      </c>
      <c r="M24" s="85"/>
      <c r="N24" s="82"/>
      <c r="O24" s="83">
        <f>O26+O27+O28+O29+O30</f>
        <v>0</v>
      </c>
      <c r="Q24" s="71" t="s">
        <v>401</v>
      </c>
      <c r="R24" s="84">
        <f>L24-O24</f>
        <v>0</v>
      </c>
      <c r="S24" s="85"/>
      <c r="T24" s="82"/>
      <c r="U24" s="83">
        <f>U26+U27+U28+U29+U30</f>
        <v>0</v>
      </c>
      <c r="W24" s="71" t="s">
        <v>401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402</v>
      </c>
      <c r="B32" s="82"/>
      <c r="C32" s="82"/>
      <c r="D32" s="83">
        <f>D34+D35+D36+D37+D38</f>
        <v>0</v>
      </c>
      <c r="F32" s="71" t="s">
        <v>402</v>
      </c>
      <c r="G32" s="84">
        <f>D32</f>
        <v>0</v>
      </c>
      <c r="H32" s="82"/>
      <c r="I32" s="83">
        <f>I34+I35+I36+I37+I38</f>
        <v>0</v>
      </c>
      <c r="K32" s="71" t="s">
        <v>402</v>
      </c>
      <c r="L32" s="84">
        <f>G32-I32</f>
        <v>0</v>
      </c>
      <c r="M32" s="85"/>
      <c r="N32" s="82"/>
      <c r="O32" s="83">
        <f>O34+O35+O36+O37+O38</f>
        <v>0</v>
      </c>
      <c r="Q32" s="71" t="s">
        <v>402</v>
      </c>
      <c r="R32" s="84">
        <f>L32-O32</f>
        <v>0</v>
      </c>
      <c r="S32" s="85"/>
      <c r="T32" s="82"/>
      <c r="U32" s="83">
        <f>U34+U35+U36+U37+U38</f>
        <v>0</v>
      </c>
      <c r="W32" s="71" t="s">
        <v>402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</sheetData>
  <sheetProtection algorithmName="SHA-512" hashValue="L2zcGEYXRK9Eumevlm11Z1SwH9n2JF/BmRHdaMgNa4yDVi8QHXHZtkqBIK7c0MvMNQrtQBECvtUFcdBe3lX99w==" saltValue="Qovh8Eqv+6Zct0KuRdzm3Q==" spinCount="100000" sheet="1" objects="1" scenarios="1"/>
  <protectedRanges>
    <protectedRange sqref="AA34:AA38 D10:D14 D18:D22 D26:D30 D34:D38 I34:I38 I26:I30 I18:I22 I10:I14 AA10:AA14 AA18:AA22 O10:O14 O18:O22 O26:O30 O34:O38 U34:U38 U26:U30 U18:U22 U10:U14 AA26:AA30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7" priority="1" operator="equal">
      <formula>$B$5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9B43-7718-4003-B31D-92846452A7D8}">
  <sheetPr>
    <tabColor theme="5" tint="0.59999389629810485"/>
  </sheetPr>
  <dimension ref="A1:AA38"/>
  <sheetViews>
    <sheetView zoomScale="80" zoomScaleNormal="80" workbookViewId="0">
      <pane ySplit="5" topLeftCell="A6" activePane="bottomLeft" state="frozen"/>
      <selection pane="bottomLeft" activeCell="C41" sqref="C41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3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415</v>
      </c>
      <c r="B5" s="78">
        <f>'BUDGET SUMMARY'!B18</f>
        <v>0</v>
      </c>
      <c r="C5" s="79"/>
      <c r="D5" s="80">
        <f>D8+D16+D24+D32</f>
        <v>0</v>
      </c>
      <c r="F5" s="94" t="s">
        <v>415</v>
      </c>
      <c r="G5" s="78">
        <f>D5</f>
        <v>0</v>
      </c>
      <c r="H5" s="81">
        <f>I8+I16+I24+I32</f>
        <v>0</v>
      </c>
      <c r="I5" s="80">
        <f>G5-H5</f>
        <v>0</v>
      </c>
      <c r="K5" s="94" t="s">
        <v>415</v>
      </c>
      <c r="L5" s="78">
        <f>D5</f>
        <v>0</v>
      </c>
      <c r="M5" s="78">
        <f>H5</f>
        <v>0</v>
      </c>
      <c r="N5" s="81">
        <f>O8+O16+O24+O32</f>
        <v>0</v>
      </c>
      <c r="O5" s="80">
        <f>L5-M5-N5</f>
        <v>0</v>
      </c>
      <c r="Q5" s="94" t="s">
        <v>415</v>
      </c>
      <c r="R5" s="78">
        <f>D5</f>
        <v>0</v>
      </c>
      <c r="S5" s="78">
        <f>M5+N5</f>
        <v>0</v>
      </c>
      <c r="T5" s="81">
        <f>U8+U16+U24+U32</f>
        <v>0</v>
      </c>
      <c r="U5" s="80">
        <f>R5-S5-T5</f>
        <v>0</v>
      </c>
      <c r="W5" s="94" t="s">
        <v>415</v>
      </c>
      <c r="X5" s="78">
        <f>D5</f>
        <v>0</v>
      </c>
      <c r="Y5" s="78">
        <f>S5+T5</f>
        <v>0</v>
      </c>
      <c r="Z5" s="81">
        <f>AA8+AA16+AA24+AA32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399</v>
      </c>
      <c r="B8" s="82"/>
      <c r="C8" s="82"/>
      <c r="D8" s="83">
        <f>D10+D11+D12+D13+D14</f>
        <v>0</v>
      </c>
      <c r="F8" s="71" t="s">
        <v>399</v>
      </c>
      <c r="G8" s="84">
        <f>D8</f>
        <v>0</v>
      </c>
      <c r="H8" s="82"/>
      <c r="I8" s="83">
        <f>I10+I11+I12+I13+I14</f>
        <v>0</v>
      </c>
      <c r="K8" s="71" t="s">
        <v>399</v>
      </c>
      <c r="L8" s="84">
        <f>G8-I8</f>
        <v>0</v>
      </c>
      <c r="M8" s="85"/>
      <c r="N8" s="82"/>
      <c r="O8" s="83">
        <f>O10+O11+O12+O13+O14</f>
        <v>0</v>
      </c>
      <c r="Q8" s="71" t="s">
        <v>399</v>
      </c>
      <c r="R8" s="84">
        <f>L8-O8</f>
        <v>0</v>
      </c>
      <c r="S8" s="85"/>
      <c r="T8" s="82"/>
      <c r="U8" s="83">
        <f>U10+U11+U12+U13+U14</f>
        <v>0</v>
      </c>
      <c r="W8" s="71" t="s">
        <v>399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400</v>
      </c>
      <c r="B16" s="82"/>
      <c r="C16" s="82"/>
      <c r="D16" s="83">
        <f>D18+D19+D20+D21+D22</f>
        <v>0</v>
      </c>
      <c r="F16" s="71" t="s">
        <v>400</v>
      </c>
      <c r="G16" s="84">
        <f>D16</f>
        <v>0</v>
      </c>
      <c r="H16" s="82"/>
      <c r="I16" s="83">
        <f>I18+I19+I20+I21+I22</f>
        <v>0</v>
      </c>
      <c r="K16" s="71" t="s">
        <v>400</v>
      </c>
      <c r="L16" s="84">
        <f>G16-I16</f>
        <v>0</v>
      </c>
      <c r="M16" s="85"/>
      <c r="N16" s="82"/>
      <c r="O16" s="83">
        <f>O18+O19+O20+O21+O22</f>
        <v>0</v>
      </c>
      <c r="Q16" s="71" t="s">
        <v>400</v>
      </c>
      <c r="R16" s="84">
        <f>L16-O16</f>
        <v>0</v>
      </c>
      <c r="S16" s="85"/>
      <c r="T16" s="82"/>
      <c r="U16" s="83">
        <f>U18+U19+U20+U21+U22</f>
        <v>0</v>
      </c>
      <c r="W16" s="71" t="s">
        <v>400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401</v>
      </c>
      <c r="B24" s="82"/>
      <c r="C24" s="82"/>
      <c r="D24" s="83">
        <f>D26+D27+D28+D29+D30</f>
        <v>0</v>
      </c>
      <c r="F24" s="71" t="s">
        <v>401</v>
      </c>
      <c r="G24" s="84">
        <f>D24</f>
        <v>0</v>
      </c>
      <c r="H24" s="82"/>
      <c r="I24" s="83">
        <f>I26+I27+I28+I29+I30</f>
        <v>0</v>
      </c>
      <c r="K24" s="71" t="s">
        <v>401</v>
      </c>
      <c r="L24" s="84">
        <f>G24-I24</f>
        <v>0</v>
      </c>
      <c r="M24" s="85"/>
      <c r="N24" s="82"/>
      <c r="O24" s="83">
        <f>O26+O27+O28+O29+O30</f>
        <v>0</v>
      </c>
      <c r="Q24" s="71" t="s">
        <v>401</v>
      </c>
      <c r="R24" s="84">
        <f>L24-O24</f>
        <v>0</v>
      </c>
      <c r="S24" s="85"/>
      <c r="T24" s="82"/>
      <c r="U24" s="83">
        <f>U26+U27+U28+U29+U30</f>
        <v>0</v>
      </c>
      <c r="W24" s="71" t="s">
        <v>401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402</v>
      </c>
      <c r="B32" s="82"/>
      <c r="C32" s="82"/>
      <c r="D32" s="83">
        <f>D34+D35+D36+D37+D38</f>
        <v>0</v>
      </c>
      <c r="F32" s="71" t="s">
        <v>402</v>
      </c>
      <c r="G32" s="84">
        <f>D32</f>
        <v>0</v>
      </c>
      <c r="H32" s="82"/>
      <c r="I32" s="83">
        <f>I34+I35+I36+I37+I38</f>
        <v>0</v>
      </c>
      <c r="K32" s="71" t="s">
        <v>402</v>
      </c>
      <c r="L32" s="84">
        <f>G32-I32</f>
        <v>0</v>
      </c>
      <c r="M32" s="85"/>
      <c r="N32" s="82"/>
      <c r="O32" s="83">
        <f>O34+O35+O36+O37+O38</f>
        <v>0</v>
      </c>
      <c r="Q32" s="71" t="s">
        <v>402</v>
      </c>
      <c r="R32" s="84">
        <f>L32-O32</f>
        <v>0</v>
      </c>
      <c r="S32" s="85"/>
      <c r="T32" s="82"/>
      <c r="U32" s="83">
        <f>U34+U35+U36+U37+U38</f>
        <v>0</v>
      </c>
      <c r="W32" s="71" t="s">
        <v>402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</sheetData>
  <sheetProtection algorithmName="SHA-512" hashValue="vRq3MwP0y0tyALU4erhcQJRyd6ur5mct76lo/13y5SiMPAT5ddIadfzG6B+AN8RYLdkgM4xVGJfYPh7fCri+Fw==" saltValue="4bcjlf64IJ56Fu6qFZKkpw==" spinCount="100000" sheet="1" objects="1" scenarios="1"/>
  <protectedRanges>
    <protectedRange sqref="D10:D14 D18:D22 D26:D30 D34:D38 I34:I38 I26:I30 I18:I22 I10:I14 O10:O14 O18:O22 O26:O30 O34:O38 U34:U38 U26:U30 U18:U22 U10:U14 AA10:AA14 AA18:AA22 AA26:AA30 AA34:AA38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6" priority="1" operator="equal">
      <formula>$B$5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3EEE-BF73-4C60-8721-4B3260A0BAFC}">
  <sheetPr>
    <tabColor theme="5" tint="0.59999389629810485"/>
  </sheetPr>
  <dimension ref="A1:AA54"/>
  <sheetViews>
    <sheetView zoomScale="80" zoomScaleNormal="80" workbookViewId="0">
      <pane ySplit="5" topLeftCell="A6" activePane="bottomLeft" state="frozen"/>
      <selection pane="bottomLeft" activeCell="A7" sqref="A7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444</v>
      </c>
      <c r="B5" s="78">
        <f>'BUDGET SUMMARY'!B19</f>
        <v>0</v>
      </c>
      <c r="C5" s="79"/>
      <c r="D5" s="80">
        <f>D8+D16+D24+D32+D40+D48</f>
        <v>0</v>
      </c>
      <c r="F5" s="94" t="str">
        <f>A5</f>
        <v>DSARES - DSA: RESIDENTIAL</v>
      </c>
      <c r="G5" s="78">
        <f>D5</f>
        <v>0</v>
      </c>
      <c r="H5" s="81">
        <f>I8+I16+I24+I32+I40+I48</f>
        <v>0</v>
      </c>
      <c r="I5" s="80">
        <f>G5-H5</f>
        <v>0</v>
      </c>
      <c r="K5" s="94" t="str">
        <f>F5</f>
        <v>DSARES - DSA: RESIDENTIAL</v>
      </c>
      <c r="L5" s="78">
        <f>D5</f>
        <v>0</v>
      </c>
      <c r="M5" s="78">
        <f>H5</f>
        <v>0</v>
      </c>
      <c r="N5" s="81">
        <f>O8+O16+O24+O32+O40+O48</f>
        <v>0</v>
      </c>
      <c r="O5" s="80">
        <f>L5-M5-N5</f>
        <v>0</v>
      </c>
      <c r="Q5" s="94" t="str">
        <f>K5</f>
        <v>DSARES - DSA: RESIDENTIAL</v>
      </c>
      <c r="R5" s="78">
        <f>D5</f>
        <v>0</v>
      </c>
      <c r="S5" s="78">
        <f>M5+N5</f>
        <v>0</v>
      </c>
      <c r="T5" s="81">
        <f>U8+U16+U24+U32+U40+U48</f>
        <v>0</v>
      </c>
      <c r="U5" s="80">
        <f>R5-S5-T5</f>
        <v>0</v>
      </c>
      <c r="W5" s="94" t="str">
        <f>Q5</f>
        <v>DSARES - DSA: RESIDENTIAL</v>
      </c>
      <c r="X5" s="78">
        <f>D5</f>
        <v>0</v>
      </c>
      <c r="Y5" s="78">
        <f>S5+T5</f>
        <v>0</v>
      </c>
      <c r="Z5" s="81">
        <f>AA8+AA16+AA24+AA32+AA40+AA48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400</v>
      </c>
      <c r="B8" s="82"/>
      <c r="C8" s="82"/>
      <c r="D8" s="83">
        <f>D10+D11+D12+D13+D14</f>
        <v>0</v>
      </c>
      <c r="F8" s="71" t="s">
        <v>400</v>
      </c>
      <c r="G8" s="84">
        <f>D8</f>
        <v>0</v>
      </c>
      <c r="H8" s="82"/>
      <c r="I8" s="83">
        <f>I10+I11+I12+I13+I14</f>
        <v>0</v>
      </c>
      <c r="K8" s="71" t="s">
        <v>400</v>
      </c>
      <c r="L8" s="84">
        <f>G8-I8</f>
        <v>0</v>
      </c>
      <c r="M8" s="85"/>
      <c r="N8" s="82"/>
      <c r="O8" s="83">
        <f>O10+O11+O12+O13+O14</f>
        <v>0</v>
      </c>
      <c r="Q8" s="71" t="s">
        <v>400</v>
      </c>
      <c r="R8" s="84">
        <f>L8-O8</f>
        <v>0</v>
      </c>
      <c r="S8" s="85"/>
      <c r="T8" s="82"/>
      <c r="U8" s="83">
        <f>U10+U11+U12+U13+U14</f>
        <v>0</v>
      </c>
      <c r="W8" s="71" t="s">
        <v>400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93"/>
      <c r="H9" s="73"/>
      <c r="I9" s="74"/>
      <c r="K9" s="72"/>
      <c r="L9" s="93"/>
      <c r="M9" s="43"/>
      <c r="N9" s="73"/>
      <c r="O9" s="74"/>
      <c r="Q9" s="72"/>
      <c r="R9" s="93"/>
      <c r="S9" s="43"/>
      <c r="T9" s="73"/>
      <c r="U9" s="74"/>
      <c r="W9" s="72"/>
      <c r="X9" s="93"/>
      <c r="Y9" s="43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/>
    <row r="16" spans="1:27" x14ac:dyDescent="0.25">
      <c r="A16" s="71" t="s">
        <v>403</v>
      </c>
      <c r="B16" s="82"/>
      <c r="C16" s="82"/>
      <c r="D16" s="83">
        <f>D18+D19+D20+D21+D22</f>
        <v>0</v>
      </c>
      <c r="F16" s="71" t="s">
        <v>403</v>
      </c>
      <c r="G16" s="84">
        <f>D16</f>
        <v>0</v>
      </c>
      <c r="H16" s="82"/>
      <c r="I16" s="83">
        <f>I18+I19+I20+I21+I22</f>
        <v>0</v>
      </c>
      <c r="K16" s="71" t="s">
        <v>403</v>
      </c>
      <c r="L16" s="84">
        <f>G16-I16</f>
        <v>0</v>
      </c>
      <c r="M16" s="85"/>
      <c r="N16" s="82"/>
      <c r="O16" s="83">
        <f>O18+O19+O20+O21+O22</f>
        <v>0</v>
      </c>
      <c r="Q16" s="71" t="s">
        <v>403</v>
      </c>
      <c r="R16" s="84">
        <f>L16-O16</f>
        <v>0</v>
      </c>
      <c r="S16" s="85"/>
      <c r="T16" s="82"/>
      <c r="U16" s="83">
        <f>U18+U19+U20+U21+U22</f>
        <v>0</v>
      </c>
      <c r="W16" s="71" t="s">
        <v>403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404</v>
      </c>
      <c r="B24" s="82"/>
      <c r="C24" s="82"/>
      <c r="D24" s="83">
        <f>D26+D27+D28+D29+D30</f>
        <v>0</v>
      </c>
      <c r="F24" s="71" t="s">
        <v>404</v>
      </c>
      <c r="G24" s="84">
        <f>D24</f>
        <v>0</v>
      </c>
      <c r="H24" s="82"/>
      <c r="I24" s="83">
        <f>I26+I27+I28+I29+I30</f>
        <v>0</v>
      </c>
      <c r="K24" s="71" t="s">
        <v>404</v>
      </c>
      <c r="L24" s="84">
        <f>G24-I24</f>
        <v>0</v>
      </c>
      <c r="M24" s="85"/>
      <c r="N24" s="82"/>
      <c r="O24" s="83">
        <f>O26+O27+O28+O29+O30</f>
        <v>0</v>
      </c>
      <c r="Q24" s="71" t="s">
        <v>404</v>
      </c>
      <c r="R24" s="84">
        <f>L24-O24</f>
        <v>0</v>
      </c>
      <c r="S24" s="85"/>
      <c r="T24" s="82"/>
      <c r="U24" s="83">
        <f>U26+U27+U28+U29+U30</f>
        <v>0</v>
      </c>
      <c r="W24" s="71" t="s">
        <v>404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405</v>
      </c>
      <c r="B32" s="82"/>
      <c r="C32" s="82"/>
      <c r="D32" s="83">
        <f>D34+D35+D36+D37+D38</f>
        <v>0</v>
      </c>
      <c r="F32" s="71" t="s">
        <v>405</v>
      </c>
      <c r="G32" s="84">
        <f>D32</f>
        <v>0</v>
      </c>
      <c r="H32" s="82"/>
      <c r="I32" s="83">
        <f>I34+I35+I36+I37+I38</f>
        <v>0</v>
      </c>
      <c r="K32" s="71" t="s">
        <v>405</v>
      </c>
      <c r="L32" s="84">
        <f>G32-I32</f>
        <v>0</v>
      </c>
      <c r="M32" s="85"/>
      <c r="N32" s="82"/>
      <c r="O32" s="83">
        <f>O34+O35+O36+O37+O38</f>
        <v>0</v>
      </c>
      <c r="Q32" s="71" t="s">
        <v>405</v>
      </c>
      <c r="R32" s="84">
        <f>L32-O32</f>
        <v>0</v>
      </c>
      <c r="S32" s="85"/>
      <c r="T32" s="82"/>
      <c r="U32" s="83">
        <f>U34+U35+U36+U37+U38</f>
        <v>0</v>
      </c>
      <c r="W32" s="71" t="s">
        <v>405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406</v>
      </c>
      <c r="B40" s="82"/>
      <c r="C40" s="82"/>
      <c r="D40" s="83">
        <f>D42+D43+D44+D45+D46</f>
        <v>0</v>
      </c>
      <c r="F40" s="71" t="s">
        <v>406</v>
      </c>
      <c r="G40" s="84">
        <f>D40</f>
        <v>0</v>
      </c>
      <c r="H40" s="82"/>
      <c r="I40" s="83">
        <f>I42+I43+I44+I45+I46</f>
        <v>0</v>
      </c>
      <c r="K40" s="71" t="s">
        <v>406</v>
      </c>
      <c r="L40" s="84">
        <f>G40-I40</f>
        <v>0</v>
      </c>
      <c r="M40" s="85"/>
      <c r="N40" s="82"/>
      <c r="O40" s="83">
        <f>O42+O43+O44+O45+O46</f>
        <v>0</v>
      </c>
      <c r="Q40" s="71" t="s">
        <v>406</v>
      </c>
      <c r="R40" s="84">
        <f>L40-O40</f>
        <v>0</v>
      </c>
      <c r="S40" s="85"/>
      <c r="T40" s="82"/>
      <c r="U40" s="83">
        <f>U42+U43+U44+U45+U46</f>
        <v>0</v>
      </c>
      <c r="W40" s="71" t="s">
        <v>406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407</v>
      </c>
      <c r="B48" s="82"/>
      <c r="C48" s="82"/>
      <c r="D48" s="83">
        <f>D50+D51+D52+D53+D54</f>
        <v>0</v>
      </c>
      <c r="F48" s="71" t="s">
        <v>407</v>
      </c>
      <c r="G48" s="84">
        <f>D48</f>
        <v>0</v>
      </c>
      <c r="H48" s="82"/>
      <c r="I48" s="83">
        <f>I50+I51+I52+I53+I54</f>
        <v>0</v>
      </c>
      <c r="K48" s="71" t="s">
        <v>407</v>
      </c>
      <c r="L48" s="84">
        <f>G48-I48</f>
        <v>0</v>
      </c>
      <c r="M48" s="85"/>
      <c r="N48" s="82"/>
      <c r="O48" s="83">
        <f>O50+O51+O52+O53+O54</f>
        <v>0</v>
      </c>
      <c r="Q48" s="71" t="s">
        <v>407</v>
      </c>
      <c r="R48" s="84">
        <f>L48-O48</f>
        <v>0</v>
      </c>
      <c r="S48" s="85"/>
      <c r="T48" s="82"/>
      <c r="U48" s="83">
        <f>U50+U51+U52+U53+U54</f>
        <v>0</v>
      </c>
      <c r="W48" s="71" t="s">
        <v>407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</sheetData>
  <sheetProtection algorithmName="SHA-512" hashValue="S1+qdOEcXzEGuMAzwF3T6EAyNj6AAd7wnIrkUF9n7P98zWOovwfNL5w0ba4ARXc7vs2ElAC2MN9uGwXRKAplyQ==" saltValue="/zv8JH2WZdYM6xmt2dn6IQ==" spinCount="100000" sheet="1" objects="1" scenarios="1"/>
  <protectedRanges>
    <protectedRange sqref="AA34:AA38 AA42:AA46 AA50:AA54 AA10:AA14 AA18:AA22 AA26:AA30" name="Range5"/>
    <protectedRange sqref="U34:U38 U42:U46 U50:U54 U10:U14 U18:U22 U26:U30" name="Range4"/>
    <protectedRange sqref="O34:O38 O42:O46 O50:O54 O10:O14 O18:O22 O26:O30" name="Range3"/>
    <protectedRange sqref="I34:I38 I42:I46 I50:I54 I10:I14 I18:I22 I26:I30" name="Range2"/>
    <protectedRange sqref="D34:D38 D42:D46 D50:D54 D10:D14 D18:D22 D26:D30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5" priority="1" operator="equal">
      <formula>$B$5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D059-4E84-485A-B082-7E9711F1F81D}">
  <sheetPr>
    <tabColor theme="5" tint="0.59999389629810485"/>
  </sheetPr>
  <dimension ref="A1:AA15"/>
  <sheetViews>
    <sheetView zoomScale="80" zoomScaleNormal="80" workbookViewId="0">
      <pane ySplit="5" topLeftCell="A6" activePane="bottomLeft" state="frozen"/>
      <selection pane="bottomLeft" activeCell="D29" sqref="D29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445</v>
      </c>
      <c r="B5" s="78">
        <f>'BUDGET SUMMARY'!B20</f>
        <v>0</v>
      </c>
      <c r="C5" s="79"/>
      <c r="D5" s="80">
        <f>D8</f>
        <v>0</v>
      </c>
      <c r="F5" s="94" t="str">
        <f>A5</f>
        <v>DSADET - DSA: DETENTION</v>
      </c>
      <c r="G5" s="78">
        <f>D5</f>
        <v>0</v>
      </c>
      <c r="H5" s="81">
        <f>I8</f>
        <v>0</v>
      </c>
      <c r="I5" s="80">
        <f>G5-H5</f>
        <v>0</v>
      </c>
      <c r="K5" s="94" t="str">
        <f>A5</f>
        <v>DSADET - DSA: DETENTION</v>
      </c>
      <c r="L5" s="78">
        <f>D5</f>
        <v>0</v>
      </c>
      <c r="M5" s="78">
        <f>H5</f>
        <v>0</v>
      </c>
      <c r="N5" s="81">
        <f>O8</f>
        <v>0</v>
      </c>
      <c r="O5" s="80">
        <f>L5-M5-N5</f>
        <v>0</v>
      </c>
      <c r="Q5" s="94" t="str">
        <f>K5</f>
        <v>DSADET - DSA: DETENTION</v>
      </c>
      <c r="R5" s="78">
        <f>D5</f>
        <v>0</v>
      </c>
      <c r="S5" s="78">
        <f>M5+N5</f>
        <v>0</v>
      </c>
      <c r="T5" s="81">
        <f>U8</f>
        <v>0</v>
      </c>
      <c r="U5" s="80">
        <f>R5-S5-T5</f>
        <v>0</v>
      </c>
      <c r="W5" s="94" t="str">
        <f>Q5</f>
        <v>DSADET - DSA: DETENTION</v>
      </c>
      <c r="X5" s="78">
        <f>D5</f>
        <v>0</v>
      </c>
      <c r="Y5" s="78">
        <f>S5+T5</f>
        <v>0</v>
      </c>
      <c r="Z5" s="81">
        <f>AA8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406</v>
      </c>
      <c r="B8" s="82"/>
      <c r="C8" s="82"/>
      <c r="D8" s="83">
        <f>D10+D11+D12+D13+D14</f>
        <v>0</v>
      </c>
      <c r="F8" s="71" t="str">
        <f>A8</f>
        <v>DETENTION / PRE. ADJ.</v>
      </c>
      <c r="G8" s="84">
        <f>D8</f>
        <v>0</v>
      </c>
      <c r="H8" s="82"/>
      <c r="I8" s="83">
        <f>I10+I11+I12+I13+I14</f>
        <v>0</v>
      </c>
      <c r="K8" s="71" t="str">
        <f>F8</f>
        <v>DETENTION / PRE. ADJ.</v>
      </c>
      <c r="L8" s="84">
        <f>G8-I8</f>
        <v>0</v>
      </c>
      <c r="M8" s="85"/>
      <c r="N8" s="82"/>
      <c r="O8" s="83">
        <f>O10+O11+O12+O13+O14</f>
        <v>0</v>
      </c>
      <c r="Q8" s="71" t="str">
        <f>K8</f>
        <v>DETENTION / PRE. ADJ.</v>
      </c>
      <c r="R8" s="84">
        <f>L8-O8</f>
        <v>0</v>
      </c>
      <c r="S8" s="85"/>
      <c r="T8" s="82"/>
      <c r="U8" s="83">
        <f>U10+U11+U12+U13+U14</f>
        <v>0</v>
      </c>
      <c r="W8" s="71" t="str">
        <f>Q8</f>
        <v>DETENTION / PRE. ADJ.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x14ac:dyDescent="0.25">
      <c r="M15" s="92"/>
      <c r="S15" s="92"/>
      <c r="Y15" s="92"/>
    </row>
  </sheetData>
  <sheetProtection algorithmName="SHA-512" hashValue="XnOJ74XOUCYvvtPL5Hi8p8cGICPPdoZpQ2bP39tEnp8jhvpwwEl5ojeiKCZAbpVUoi2L9wDiHSZYK4iy6Fv/SA==" saltValue="/Ky01uWmQiVyeiXchSk9Rw==" spinCount="100000" sheet="1" objects="1" scenarios="1"/>
  <protectedRanges>
    <protectedRange sqref="AA10:AA14" name="Range5"/>
    <protectedRange sqref="U10:U14" name="Range4"/>
    <protectedRange sqref="O10:O14" name="Range3"/>
    <protectedRange sqref="I10:I14" name="Range2"/>
    <protectedRange sqref="D10:D1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4" priority="1" operator="equal">
      <formula>$B$5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CE1C-E364-4076-823F-90423D645CAE}">
  <sheetPr>
    <tabColor theme="5" tint="0.59999389629810485"/>
  </sheetPr>
  <dimension ref="A1:AA38"/>
  <sheetViews>
    <sheetView zoomScale="80" zoomScaleNormal="80" workbookViewId="0">
      <pane ySplit="5" topLeftCell="A6" activePane="bottomLeft" state="frozen"/>
      <selection pane="bottomLeft" activeCell="B5" sqref="B5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412</v>
      </c>
      <c r="B5" s="78">
        <f>'BUDGET SUMMARY'!B21</f>
        <v>0</v>
      </c>
      <c r="C5" s="79"/>
      <c r="D5" s="80">
        <f>D8+D16+D24+D32</f>
        <v>0</v>
      </c>
      <c r="F5" s="94" t="s">
        <v>412</v>
      </c>
      <c r="G5" s="78">
        <f>D5</f>
        <v>0</v>
      </c>
      <c r="H5" s="81">
        <f>I8+I16+I24+I32</f>
        <v>0</v>
      </c>
      <c r="I5" s="80">
        <f>G5-H5</f>
        <v>0</v>
      </c>
      <c r="K5" s="94" t="s">
        <v>412</v>
      </c>
      <c r="L5" s="78">
        <f>D5</f>
        <v>0</v>
      </c>
      <c r="M5" s="78">
        <f>H5</f>
        <v>0</v>
      </c>
      <c r="N5" s="81">
        <f>O8+O16+O24+O32</f>
        <v>0</v>
      </c>
      <c r="O5" s="80">
        <f>L5-M5-N5</f>
        <v>0</v>
      </c>
      <c r="Q5" s="94" t="s">
        <v>412</v>
      </c>
      <c r="R5" s="78">
        <f>D5</f>
        <v>0</v>
      </c>
      <c r="S5" s="78">
        <f>M5+N5</f>
        <v>0</v>
      </c>
      <c r="T5" s="81">
        <f>U8+U16+U24+U32</f>
        <v>0</v>
      </c>
      <c r="U5" s="80">
        <f>R5-S5-T5</f>
        <v>0</v>
      </c>
      <c r="W5" s="94" t="s">
        <v>412</v>
      </c>
      <c r="X5" s="78">
        <f>D5</f>
        <v>0</v>
      </c>
      <c r="Y5" s="78">
        <f>S5+T5</f>
        <v>0</v>
      </c>
      <c r="Z5" s="81">
        <f>AA8+AA16+AA24+AA32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399</v>
      </c>
      <c r="B8" s="82"/>
      <c r="C8" s="82"/>
      <c r="D8" s="83">
        <f>D10+D11+D12+D13+D14</f>
        <v>0</v>
      </c>
      <c r="F8" s="71" t="s">
        <v>399</v>
      </c>
      <c r="G8" s="84">
        <f>D8</f>
        <v>0</v>
      </c>
      <c r="H8" s="82"/>
      <c r="I8" s="83">
        <f>I10+I11+I12+I13+I14</f>
        <v>0</v>
      </c>
      <c r="K8" s="71" t="s">
        <v>399</v>
      </c>
      <c r="L8" s="84">
        <f>G8-I8</f>
        <v>0</v>
      </c>
      <c r="M8" s="85"/>
      <c r="N8" s="82"/>
      <c r="O8" s="83">
        <f>O10+O11+O12+O13+O14</f>
        <v>0</v>
      </c>
      <c r="Q8" s="71" t="s">
        <v>399</v>
      </c>
      <c r="R8" s="84">
        <f>L8-O8</f>
        <v>0</v>
      </c>
      <c r="S8" s="85"/>
      <c r="T8" s="82"/>
      <c r="U8" s="83">
        <f>U10+U11+U12+U13+U14</f>
        <v>0</v>
      </c>
      <c r="W8" s="71" t="s">
        <v>399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400</v>
      </c>
      <c r="B16" s="82"/>
      <c r="C16" s="82"/>
      <c r="D16" s="83">
        <f>D18+D19+D20+D21+D22</f>
        <v>0</v>
      </c>
      <c r="F16" s="71" t="s">
        <v>400</v>
      </c>
      <c r="G16" s="84">
        <f>D16</f>
        <v>0</v>
      </c>
      <c r="H16" s="82"/>
      <c r="I16" s="83">
        <f>I18+I19+I20+I21+I22</f>
        <v>0</v>
      </c>
      <c r="K16" s="71" t="s">
        <v>400</v>
      </c>
      <c r="L16" s="84">
        <f>G16-I16</f>
        <v>0</v>
      </c>
      <c r="M16" s="85"/>
      <c r="N16" s="82"/>
      <c r="O16" s="83">
        <f>O18+O19+O20+O21+O22</f>
        <v>0</v>
      </c>
      <c r="Q16" s="71" t="s">
        <v>400</v>
      </c>
      <c r="R16" s="84">
        <f>L16-O16</f>
        <v>0</v>
      </c>
      <c r="S16" s="85"/>
      <c r="T16" s="82"/>
      <c r="U16" s="83">
        <f>U18+U19+U20+U21+U22</f>
        <v>0</v>
      </c>
      <c r="W16" s="71" t="s">
        <v>400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401</v>
      </c>
      <c r="B24" s="82"/>
      <c r="C24" s="82"/>
      <c r="D24" s="83">
        <f>D26+D27+D28+D29+D30</f>
        <v>0</v>
      </c>
      <c r="F24" s="71" t="s">
        <v>401</v>
      </c>
      <c r="G24" s="84">
        <f>D24</f>
        <v>0</v>
      </c>
      <c r="H24" s="82"/>
      <c r="I24" s="83">
        <f>I26+I27+I28+I29+I30</f>
        <v>0</v>
      </c>
      <c r="K24" s="71" t="s">
        <v>401</v>
      </c>
      <c r="L24" s="84">
        <f>G24-I24</f>
        <v>0</v>
      </c>
      <c r="M24" s="85"/>
      <c r="N24" s="82"/>
      <c r="O24" s="83">
        <f>O26+O27+O28+O29+O30</f>
        <v>0</v>
      </c>
      <c r="Q24" s="71" t="s">
        <v>401</v>
      </c>
      <c r="R24" s="84">
        <f>L24-O24</f>
        <v>0</v>
      </c>
      <c r="S24" s="85"/>
      <c r="T24" s="82"/>
      <c r="U24" s="83">
        <f>U26+U27+U28+U29+U30</f>
        <v>0</v>
      </c>
      <c r="W24" s="71" t="s">
        <v>401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402</v>
      </c>
      <c r="B32" s="82"/>
      <c r="C32" s="82"/>
      <c r="D32" s="83">
        <f>D34+D35+D36+D37+D38</f>
        <v>0</v>
      </c>
      <c r="F32" s="71" t="s">
        <v>402</v>
      </c>
      <c r="G32" s="84">
        <f>D32</f>
        <v>0</v>
      </c>
      <c r="H32" s="82"/>
      <c r="I32" s="83">
        <f>I34+I35+I36+I37+I38</f>
        <v>0</v>
      </c>
      <c r="K32" s="71" t="s">
        <v>402</v>
      </c>
      <c r="L32" s="84">
        <f>G32-I32</f>
        <v>0</v>
      </c>
      <c r="M32" s="85"/>
      <c r="N32" s="82"/>
      <c r="O32" s="83">
        <f>O34+O35+O36+O37+O38</f>
        <v>0</v>
      </c>
      <c r="Q32" s="71" t="s">
        <v>402</v>
      </c>
      <c r="R32" s="84">
        <f>L32-O32</f>
        <v>0</v>
      </c>
      <c r="S32" s="85"/>
      <c r="T32" s="82"/>
      <c r="U32" s="83">
        <f>U34+U35+U36+U37+U38</f>
        <v>0</v>
      </c>
      <c r="W32" s="71" t="s">
        <v>402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</sheetData>
  <sheetProtection algorithmName="SHA-512" hashValue="6ovC/RAhc10/kjd2Bz9U/X0wqXprJCx/MWn/TMPSsXrnhQBqiGA5fQpJn2eKWZpwy1SP2lwPSjGcHUe3xqfhJw==" saltValue="sS/lzz7u+SGh+tO/LgSh5w==" spinCount="100000" sheet="1" objects="1" scenarios="1"/>
  <protectedRanges>
    <protectedRange sqref="AA26:AA30 AA34:AA38 AA10:AA14 AA18:AA22" name="Range5"/>
    <protectedRange sqref="U26:U30 U34:U38 U10:U14 U18:U22" name="Range4"/>
    <protectedRange sqref="O26:O30 O34:O38 O10:O14 O18:O22" name="Range3"/>
    <protectedRange sqref="I26:I30 I34:I38 I10:I14 I18:I22" name="Range2"/>
    <protectedRange sqref="D26:D30 D34:D38 D10:D14 D18:D22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3" priority="1" operator="equal">
      <formula>$B$5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3B45-C14A-49F0-BAC5-C8E4E3FDB805}">
  <sheetPr>
    <tabColor theme="5" tint="0.59999389629810485"/>
  </sheetPr>
  <dimension ref="A1:AA94"/>
  <sheetViews>
    <sheetView zoomScale="80" zoomScaleNormal="80" workbookViewId="0">
      <pane ySplit="5" topLeftCell="A6" activePane="bottomLeft" state="frozen"/>
      <selection pane="bottomLeft" activeCell="B6" sqref="B6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453</v>
      </c>
      <c r="B5" s="78">
        <f>'BUDGET SUMMARY'!B24</f>
        <v>0</v>
      </c>
      <c r="C5" s="79"/>
      <c r="D5" s="80">
        <f>D8+D16+D24+D32+D40+D48+D56+D64+D72+D80+D88</f>
        <v>0</v>
      </c>
      <c r="F5" s="94" t="str">
        <f>A5</f>
        <v>DSASUP - DSA: SUPPLEMENT</v>
      </c>
      <c r="G5" s="78">
        <f>D5</f>
        <v>0</v>
      </c>
      <c r="H5" s="81">
        <f>I8+I16+I24+I32+I40+I48+I56+I72+I80+I88</f>
        <v>0</v>
      </c>
      <c r="I5" s="80">
        <f>G5-H5</f>
        <v>0</v>
      </c>
      <c r="K5" s="94" t="str">
        <f>F5</f>
        <v>DSASUP - DSA: SUPPLEMENT</v>
      </c>
      <c r="L5" s="78">
        <f>D5</f>
        <v>0</v>
      </c>
      <c r="M5" s="78">
        <f>H5</f>
        <v>0</v>
      </c>
      <c r="N5" s="81">
        <f>O8+O16+O24+O32+O40+O48+O56+O72+O80+O88</f>
        <v>0</v>
      </c>
      <c r="O5" s="80">
        <f>L5-M5-N5</f>
        <v>0</v>
      </c>
      <c r="Q5" s="94" t="str">
        <f>K5</f>
        <v>DSASUP - DSA: SUPPLEMENT</v>
      </c>
      <c r="R5" s="78">
        <f>D5</f>
        <v>0</v>
      </c>
      <c r="S5" s="78">
        <f>M5+N5</f>
        <v>0</v>
      </c>
      <c r="T5" s="81">
        <f>U8+U16+U24+U32+U40+U48+U56+U72+U80+U88</f>
        <v>0</v>
      </c>
      <c r="U5" s="80">
        <f>R5-S5-T5</f>
        <v>0</v>
      </c>
      <c r="W5" s="94" t="str">
        <f>Q5</f>
        <v>DSASUP - DSA: SUPPLEMENT</v>
      </c>
      <c r="X5" s="78">
        <f>D5</f>
        <v>0</v>
      </c>
      <c r="Y5" s="78">
        <f>S5+T5</f>
        <v>0</v>
      </c>
      <c r="Z5" s="81">
        <f>AA8+AA16+AA24+AA32+AA40+AA48+AA56+AA72+AA80+AA88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396</v>
      </c>
      <c r="B8" s="82"/>
      <c r="C8" s="82"/>
      <c r="D8" s="83">
        <f>D10+D11+D12+D13+D14</f>
        <v>0</v>
      </c>
      <c r="F8" s="71" t="s">
        <v>396</v>
      </c>
      <c r="G8" s="84">
        <f>D8</f>
        <v>0</v>
      </c>
      <c r="H8" s="82"/>
      <c r="I8" s="83">
        <f>I10+I11+I12+I13+I14</f>
        <v>0</v>
      </c>
      <c r="K8" s="71" t="s">
        <v>396</v>
      </c>
      <c r="L8" s="84">
        <f>G8-I8</f>
        <v>0</v>
      </c>
      <c r="M8" s="85"/>
      <c r="N8" s="82"/>
      <c r="O8" s="83">
        <f>O10+O11+O12+O13+O14</f>
        <v>0</v>
      </c>
      <c r="Q8" s="71" t="s">
        <v>396</v>
      </c>
      <c r="R8" s="84">
        <f>L8-O8</f>
        <v>0</v>
      </c>
      <c r="S8" s="85"/>
      <c r="T8" s="82"/>
      <c r="U8" s="83">
        <f>U10+U11+U12+U13+U14</f>
        <v>0</v>
      </c>
      <c r="W8" s="71" t="s">
        <v>396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398</v>
      </c>
      <c r="B16" s="82"/>
      <c r="C16" s="82"/>
      <c r="D16" s="83">
        <f>D18+D19+D20+D21+D22</f>
        <v>0</v>
      </c>
      <c r="F16" s="71" t="s">
        <v>398</v>
      </c>
      <c r="G16" s="84">
        <f>D16</f>
        <v>0</v>
      </c>
      <c r="H16" s="82"/>
      <c r="I16" s="83">
        <f>I18+I19+I20+I21+I22</f>
        <v>0</v>
      </c>
      <c r="K16" s="71" t="s">
        <v>398</v>
      </c>
      <c r="L16" s="84">
        <f>G16-I16</f>
        <v>0</v>
      </c>
      <c r="M16" s="85"/>
      <c r="N16" s="82"/>
      <c r="O16" s="83">
        <f>O18+O19+O20+O21+O22</f>
        <v>0</v>
      </c>
      <c r="Q16" s="71" t="s">
        <v>398</v>
      </c>
      <c r="R16" s="84">
        <f>L16-O16</f>
        <v>0</v>
      </c>
      <c r="S16" s="85"/>
      <c r="T16" s="82"/>
      <c r="U16" s="83">
        <f>U18+U19+U20+U21+U22</f>
        <v>0</v>
      </c>
      <c r="W16" s="71" t="s">
        <v>398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399</v>
      </c>
      <c r="B24" s="82"/>
      <c r="C24" s="82"/>
      <c r="D24" s="83">
        <f>D26+D27+D28+D29+D30</f>
        <v>0</v>
      </c>
      <c r="F24" s="71" t="s">
        <v>399</v>
      </c>
      <c r="G24" s="84">
        <f>D24</f>
        <v>0</v>
      </c>
      <c r="H24" s="82"/>
      <c r="I24" s="83">
        <f>I26+I27+I28+I29+I30</f>
        <v>0</v>
      </c>
      <c r="K24" s="71" t="s">
        <v>399</v>
      </c>
      <c r="L24" s="84">
        <f>G24-I24</f>
        <v>0</v>
      </c>
      <c r="M24" s="85"/>
      <c r="N24" s="82"/>
      <c r="O24" s="83">
        <f>O26+O27+O28+O29+O30</f>
        <v>0</v>
      </c>
      <c r="Q24" s="71" t="s">
        <v>399</v>
      </c>
      <c r="R24" s="84">
        <f>L24-O24</f>
        <v>0</v>
      </c>
      <c r="S24" s="85"/>
      <c r="T24" s="82"/>
      <c r="U24" s="83">
        <f>U26+U27+U28+U29+U30</f>
        <v>0</v>
      </c>
      <c r="W24" s="71" t="s">
        <v>399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400</v>
      </c>
      <c r="B32" s="82"/>
      <c r="C32" s="82"/>
      <c r="D32" s="83">
        <f>D34+D35+D36+D37+D38</f>
        <v>0</v>
      </c>
      <c r="F32" s="71" t="s">
        <v>400</v>
      </c>
      <c r="G32" s="84">
        <f>D32</f>
        <v>0</v>
      </c>
      <c r="H32" s="82"/>
      <c r="I32" s="83">
        <f>I34+I35+I36+I37+I38</f>
        <v>0</v>
      </c>
      <c r="K32" s="71" t="s">
        <v>400</v>
      </c>
      <c r="L32" s="84">
        <f>G32-I32</f>
        <v>0</v>
      </c>
      <c r="M32" s="85"/>
      <c r="N32" s="82"/>
      <c r="O32" s="83">
        <f>O34+O35+O36+O37+O38</f>
        <v>0</v>
      </c>
      <c r="Q32" s="71" t="s">
        <v>400</v>
      </c>
      <c r="R32" s="84">
        <f>L32-O32</f>
        <v>0</v>
      </c>
      <c r="S32" s="85"/>
      <c r="T32" s="82"/>
      <c r="U32" s="83">
        <f>U34+U35+U36+U37+U38</f>
        <v>0</v>
      </c>
      <c r="W32" s="71" t="s">
        <v>400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401</v>
      </c>
      <c r="B40" s="82"/>
      <c r="C40" s="82"/>
      <c r="D40" s="83">
        <f>D42+D43+D44+D45+D46</f>
        <v>0</v>
      </c>
      <c r="F40" s="71" t="s">
        <v>401</v>
      </c>
      <c r="G40" s="84">
        <f>D40</f>
        <v>0</v>
      </c>
      <c r="H40" s="82"/>
      <c r="I40" s="83">
        <f>I42+I43+I44+I45+I46</f>
        <v>0</v>
      </c>
      <c r="K40" s="71" t="s">
        <v>401</v>
      </c>
      <c r="L40" s="84">
        <f>G40-I40</f>
        <v>0</v>
      </c>
      <c r="M40" s="85"/>
      <c r="N40" s="82"/>
      <c r="O40" s="83">
        <f>O42+O43+O44+O45+O46</f>
        <v>0</v>
      </c>
      <c r="Q40" s="71" t="s">
        <v>401</v>
      </c>
      <c r="R40" s="84">
        <f>L40-O40</f>
        <v>0</v>
      </c>
      <c r="S40" s="85"/>
      <c r="T40" s="82"/>
      <c r="U40" s="83">
        <f>U42+U43+U44+U45+U46</f>
        <v>0</v>
      </c>
      <c r="W40" s="71" t="s">
        <v>401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402</v>
      </c>
      <c r="B48" s="82"/>
      <c r="C48" s="82"/>
      <c r="D48" s="83">
        <f>D50+D51+D52+D53+D54</f>
        <v>0</v>
      </c>
      <c r="F48" s="71" t="s">
        <v>402</v>
      </c>
      <c r="G48" s="84">
        <f>D48</f>
        <v>0</v>
      </c>
      <c r="H48" s="82"/>
      <c r="I48" s="83">
        <f>I50+I51+I52+I53+I54</f>
        <v>0</v>
      </c>
      <c r="K48" s="71" t="s">
        <v>402</v>
      </c>
      <c r="L48" s="84">
        <f>G48-I48</f>
        <v>0</v>
      </c>
      <c r="M48" s="85"/>
      <c r="N48" s="82"/>
      <c r="O48" s="83">
        <f>O50+O51+O52+O53+O54</f>
        <v>0</v>
      </c>
      <c r="Q48" s="71" t="s">
        <v>402</v>
      </c>
      <c r="R48" s="84">
        <f>L48-O48</f>
        <v>0</v>
      </c>
      <c r="S48" s="85"/>
      <c r="T48" s="82"/>
      <c r="U48" s="83">
        <f>U50+U51+U52+U53+U54</f>
        <v>0</v>
      </c>
      <c r="W48" s="71" t="s">
        <v>402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403</v>
      </c>
      <c r="B56" s="82"/>
      <c r="C56" s="82"/>
      <c r="D56" s="83">
        <f>D58+D59+D60+D61+D62</f>
        <v>0</v>
      </c>
      <c r="F56" s="71" t="s">
        <v>403</v>
      </c>
      <c r="G56" s="84">
        <f>D56</f>
        <v>0</v>
      </c>
      <c r="H56" s="82"/>
      <c r="I56" s="83">
        <f>I58+I59+I60+I61+I62</f>
        <v>0</v>
      </c>
      <c r="K56" s="71" t="s">
        <v>403</v>
      </c>
      <c r="L56" s="84">
        <f>G56-I56</f>
        <v>0</v>
      </c>
      <c r="M56" s="85"/>
      <c r="N56" s="82"/>
      <c r="O56" s="83">
        <f>O58+O59+O60+O61+O62</f>
        <v>0</v>
      </c>
      <c r="Q56" s="71" t="s">
        <v>403</v>
      </c>
      <c r="R56" s="84">
        <f>L56-O56</f>
        <v>0</v>
      </c>
      <c r="S56" s="85"/>
      <c r="T56" s="82"/>
      <c r="U56" s="83">
        <f>U58+U59+U60+U61+U62</f>
        <v>0</v>
      </c>
      <c r="W56" s="71" t="s">
        <v>403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  <row r="63" spans="1:27" ht="15.75" thickBot="1" x14ac:dyDescent="0.3"/>
    <row r="64" spans="1:27" x14ac:dyDescent="0.25">
      <c r="A64" s="71" t="s">
        <v>404</v>
      </c>
      <c r="B64" s="82"/>
      <c r="C64" s="82"/>
      <c r="D64" s="83">
        <f>D66+D67+D68+D69+D70</f>
        <v>0</v>
      </c>
      <c r="F64" s="71" t="s">
        <v>404</v>
      </c>
      <c r="G64" s="84">
        <f>D64</f>
        <v>0</v>
      </c>
      <c r="H64" s="82"/>
      <c r="I64" s="83">
        <f>I66+I67+I68+I69+I70</f>
        <v>0</v>
      </c>
      <c r="K64" s="71" t="s">
        <v>404</v>
      </c>
      <c r="L64" s="84">
        <f>G64-I64</f>
        <v>0</v>
      </c>
      <c r="M64" s="85"/>
      <c r="N64" s="82"/>
      <c r="O64" s="83">
        <f>O66+O67+O68+O69+O70</f>
        <v>0</v>
      </c>
      <c r="Q64" s="71" t="s">
        <v>404</v>
      </c>
      <c r="R64" s="84">
        <f>L64-O64</f>
        <v>0</v>
      </c>
      <c r="S64" s="85"/>
      <c r="T64" s="82"/>
      <c r="U64" s="83">
        <f>U66+U67+U68+U69+U70</f>
        <v>0</v>
      </c>
      <c r="W64" s="71" t="s">
        <v>404</v>
      </c>
      <c r="X64" s="84">
        <f>R64-U64</f>
        <v>0</v>
      </c>
      <c r="Y64" s="85"/>
      <c r="Z64" s="82"/>
      <c r="AA64" s="83">
        <f>AA66+AA67+AA68+AA69+AA70</f>
        <v>0</v>
      </c>
    </row>
    <row r="65" spans="1:27" x14ac:dyDescent="0.25">
      <c r="A65" s="72"/>
      <c r="B65" s="73"/>
      <c r="C65" s="73"/>
      <c r="D65" s="74"/>
      <c r="F65" s="72"/>
      <c r="G65" s="93"/>
      <c r="H65" s="73"/>
      <c r="I65" s="74"/>
      <c r="K65" s="72"/>
      <c r="L65" s="93"/>
      <c r="M65" s="43"/>
      <c r="N65" s="73"/>
      <c r="O65" s="74"/>
      <c r="Q65" s="72"/>
      <c r="R65" s="93"/>
      <c r="S65" s="43"/>
      <c r="T65" s="73"/>
      <c r="U65" s="74"/>
      <c r="W65" s="72"/>
      <c r="X65" s="93"/>
      <c r="Y65" s="43"/>
      <c r="Z65" s="73"/>
      <c r="AA65" s="74"/>
    </row>
    <row r="66" spans="1:27" x14ac:dyDescent="0.25">
      <c r="A66" s="72" t="s">
        <v>357</v>
      </c>
      <c r="B66" s="73"/>
      <c r="C66" s="73"/>
      <c r="D66" s="86"/>
      <c r="F66" s="72" t="s">
        <v>357</v>
      </c>
      <c r="G66" s="87">
        <f>D66</f>
        <v>0</v>
      </c>
      <c r="H66" s="73"/>
      <c r="I66" s="86"/>
      <c r="K66" s="72" t="s">
        <v>357</v>
      </c>
      <c r="L66" s="87">
        <f>G66-I66</f>
        <v>0</v>
      </c>
      <c r="M66" s="43"/>
      <c r="N66" s="73"/>
      <c r="O66" s="86"/>
      <c r="Q66" s="72" t="s">
        <v>357</v>
      </c>
      <c r="R66" s="87">
        <f>L66-O66</f>
        <v>0</v>
      </c>
      <c r="S66" s="43"/>
      <c r="T66" s="73"/>
      <c r="U66" s="86"/>
      <c r="W66" s="72" t="s">
        <v>357</v>
      </c>
      <c r="X66" s="87">
        <f>R66-U66</f>
        <v>0</v>
      </c>
      <c r="Y66" s="43"/>
      <c r="Z66" s="73"/>
      <c r="AA66" s="86"/>
    </row>
    <row r="67" spans="1:27" x14ac:dyDescent="0.25">
      <c r="A67" s="72" t="s">
        <v>359</v>
      </c>
      <c r="B67" s="73"/>
      <c r="C67" s="73"/>
      <c r="D67" s="86"/>
      <c r="F67" s="72" t="s">
        <v>359</v>
      </c>
      <c r="G67" s="87">
        <f>D67</f>
        <v>0</v>
      </c>
      <c r="H67" s="73"/>
      <c r="I67" s="86"/>
      <c r="K67" s="72" t="s">
        <v>359</v>
      </c>
      <c r="L67" s="87">
        <f>G67-I67</f>
        <v>0</v>
      </c>
      <c r="M67" s="43"/>
      <c r="N67" s="73"/>
      <c r="O67" s="86"/>
      <c r="Q67" s="72" t="s">
        <v>359</v>
      </c>
      <c r="R67" s="87">
        <f>L67-O67</f>
        <v>0</v>
      </c>
      <c r="S67" s="43"/>
      <c r="T67" s="73"/>
      <c r="U67" s="86"/>
      <c r="W67" s="72" t="s">
        <v>359</v>
      </c>
      <c r="X67" s="87">
        <f>R67-U67</f>
        <v>0</v>
      </c>
      <c r="Y67" s="43"/>
      <c r="Z67" s="73"/>
      <c r="AA67" s="86"/>
    </row>
    <row r="68" spans="1:27" x14ac:dyDescent="0.25">
      <c r="A68" s="72" t="s">
        <v>397</v>
      </c>
      <c r="B68" s="73"/>
      <c r="C68" s="73"/>
      <c r="D68" s="86"/>
      <c r="F68" s="72" t="s">
        <v>397</v>
      </c>
      <c r="G68" s="87">
        <f>D68</f>
        <v>0</v>
      </c>
      <c r="H68" s="73"/>
      <c r="I68" s="86"/>
      <c r="K68" s="72" t="s">
        <v>397</v>
      </c>
      <c r="L68" s="87">
        <f>G68-I68</f>
        <v>0</v>
      </c>
      <c r="M68" s="43"/>
      <c r="N68" s="73"/>
      <c r="O68" s="86"/>
      <c r="Q68" s="72" t="s">
        <v>397</v>
      </c>
      <c r="R68" s="87">
        <f>L68-O68</f>
        <v>0</v>
      </c>
      <c r="S68" s="43"/>
      <c r="T68" s="73"/>
      <c r="U68" s="86"/>
      <c r="W68" s="72" t="s">
        <v>397</v>
      </c>
      <c r="X68" s="87">
        <f>R68-U68</f>
        <v>0</v>
      </c>
      <c r="Y68" s="43"/>
      <c r="Z68" s="73"/>
      <c r="AA68" s="86"/>
    </row>
    <row r="69" spans="1:27" x14ac:dyDescent="0.25">
      <c r="A69" s="72" t="s">
        <v>363</v>
      </c>
      <c r="B69" s="73"/>
      <c r="C69" s="73"/>
      <c r="D69" s="86"/>
      <c r="F69" s="72" t="s">
        <v>363</v>
      </c>
      <c r="G69" s="87">
        <f>D69</f>
        <v>0</v>
      </c>
      <c r="H69" s="73"/>
      <c r="I69" s="86"/>
      <c r="K69" s="72" t="s">
        <v>363</v>
      </c>
      <c r="L69" s="87">
        <f>G69-I69</f>
        <v>0</v>
      </c>
      <c r="M69" s="43"/>
      <c r="N69" s="73"/>
      <c r="O69" s="86"/>
      <c r="Q69" s="72" t="s">
        <v>363</v>
      </c>
      <c r="R69" s="87">
        <f>L69-O69</f>
        <v>0</v>
      </c>
      <c r="S69" s="43"/>
      <c r="T69" s="73"/>
      <c r="U69" s="86"/>
      <c r="W69" s="72" t="s">
        <v>363</v>
      </c>
      <c r="X69" s="87">
        <f>R69-U69</f>
        <v>0</v>
      </c>
      <c r="Y69" s="43"/>
      <c r="Z69" s="73"/>
      <c r="AA69" s="86"/>
    </row>
    <row r="70" spans="1:27" ht="15.75" thickBot="1" x14ac:dyDescent="0.3">
      <c r="A70" s="88" t="s">
        <v>365</v>
      </c>
      <c r="B70" s="89"/>
      <c r="C70" s="89"/>
      <c r="D70" s="90"/>
      <c r="F70" s="88" t="s">
        <v>365</v>
      </c>
      <c r="G70" s="91">
        <f>D70</f>
        <v>0</v>
      </c>
      <c r="H70" s="89"/>
      <c r="I70" s="90"/>
      <c r="K70" s="88" t="s">
        <v>365</v>
      </c>
      <c r="L70" s="91">
        <f>G70-I70</f>
        <v>0</v>
      </c>
      <c r="M70" s="79"/>
      <c r="N70" s="89"/>
      <c r="O70" s="90"/>
      <c r="Q70" s="88" t="s">
        <v>365</v>
      </c>
      <c r="R70" s="91">
        <f>L70-O70</f>
        <v>0</v>
      </c>
      <c r="S70" s="79"/>
      <c r="T70" s="89"/>
      <c r="U70" s="90"/>
      <c r="W70" s="88" t="s">
        <v>365</v>
      </c>
      <c r="X70" s="91">
        <f>R70-U70</f>
        <v>0</v>
      </c>
      <c r="Y70" s="79"/>
      <c r="Z70" s="89"/>
      <c r="AA70" s="90"/>
    </row>
    <row r="71" spans="1:27" ht="15.75" thickBot="1" x14ac:dyDescent="0.3"/>
    <row r="72" spans="1:27" x14ac:dyDescent="0.25">
      <c r="A72" s="71" t="s">
        <v>405</v>
      </c>
      <c r="B72" s="82"/>
      <c r="C72" s="82"/>
      <c r="D72" s="83">
        <f>D74+D75+D76+D77+D78</f>
        <v>0</v>
      </c>
      <c r="F72" s="71" t="s">
        <v>405</v>
      </c>
      <c r="G72" s="84">
        <f>D72</f>
        <v>0</v>
      </c>
      <c r="H72" s="82"/>
      <c r="I72" s="83">
        <f>I74+I75+I76+I77+I78</f>
        <v>0</v>
      </c>
      <c r="K72" s="71" t="s">
        <v>405</v>
      </c>
      <c r="L72" s="84">
        <f>G72-I72</f>
        <v>0</v>
      </c>
      <c r="M72" s="85"/>
      <c r="N72" s="82"/>
      <c r="O72" s="83">
        <f>O74+O75+O76+O77+O78</f>
        <v>0</v>
      </c>
      <c r="Q72" s="71" t="s">
        <v>405</v>
      </c>
      <c r="R72" s="84">
        <f>L72-O72</f>
        <v>0</v>
      </c>
      <c r="S72" s="85"/>
      <c r="T72" s="82"/>
      <c r="U72" s="83">
        <f>U74+U75+U76+U77+U78</f>
        <v>0</v>
      </c>
      <c r="W72" s="71" t="s">
        <v>405</v>
      </c>
      <c r="X72" s="84">
        <f>R72-U72</f>
        <v>0</v>
      </c>
      <c r="Y72" s="85"/>
      <c r="Z72" s="82"/>
      <c r="AA72" s="83">
        <f>AA74+AA75+AA76+AA77+AA78</f>
        <v>0</v>
      </c>
    </row>
    <row r="73" spans="1:27" x14ac:dyDescent="0.25">
      <c r="A73" s="72"/>
      <c r="B73" s="73"/>
      <c r="C73" s="73"/>
      <c r="D73" s="74"/>
      <c r="F73" s="72"/>
      <c r="G73" s="93"/>
      <c r="H73" s="73"/>
      <c r="I73" s="74"/>
      <c r="K73" s="72"/>
      <c r="L73" s="93"/>
      <c r="M73" s="43"/>
      <c r="N73" s="73"/>
      <c r="O73" s="74"/>
      <c r="Q73" s="72"/>
      <c r="R73" s="93"/>
      <c r="S73" s="43"/>
      <c r="T73" s="73"/>
      <c r="U73" s="74"/>
      <c r="W73" s="72"/>
      <c r="X73" s="93"/>
      <c r="Y73" s="43"/>
      <c r="Z73" s="73"/>
      <c r="AA73" s="74"/>
    </row>
    <row r="74" spans="1:27" x14ac:dyDescent="0.25">
      <c r="A74" s="72" t="s">
        <v>357</v>
      </c>
      <c r="B74" s="73"/>
      <c r="C74" s="73"/>
      <c r="D74" s="86"/>
      <c r="F74" s="72" t="s">
        <v>357</v>
      </c>
      <c r="G74" s="87">
        <f>D74</f>
        <v>0</v>
      </c>
      <c r="H74" s="73"/>
      <c r="I74" s="86"/>
      <c r="K74" s="72" t="s">
        <v>357</v>
      </c>
      <c r="L74" s="87">
        <f>G74-I74</f>
        <v>0</v>
      </c>
      <c r="M74" s="43"/>
      <c r="N74" s="73"/>
      <c r="O74" s="86"/>
      <c r="Q74" s="72" t="s">
        <v>357</v>
      </c>
      <c r="R74" s="87">
        <f>L74-O74</f>
        <v>0</v>
      </c>
      <c r="S74" s="43"/>
      <c r="T74" s="73"/>
      <c r="U74" s="86"/>
      <c r="W74" s="72" t="s">
        <v>357</v>
      </c>
      <c r="X74" s="87">
        <f>R74-U74</f>
        <v>0</v>
      </c>
      <c r="Y74" s="43"/>
      <c r="Z74" s="73"/>
      <c r="AA74" s="86"/>
    </row>
    <row r="75" spans="1:27" x14ac:dyDescent="0.25">
      <c r="A75" s="72" t="s">
        <v>359</v>
      </c>
      <c r="B75" s="73"/>
      <c r="C75" s="73"/>
      <c r="D75" s="86"/>
      <c r="F75" s="72" t="s">
        <v>359</v>
      </c>
      <c r="G75" s="87">
        <f>D75</f>
        <v>0</v>
      </c>
      <c r="H75" s="73"/>
      <c r="I75" s="86"/>
      <c r="K75" s="72" t="s">
        <v>359</v>
      </c>
      <c r="L75" s="87">
        <f>G75-I75</f>
        <v>0</v>
      </c>
      <c r="M75" s="43"/>
      <c r="N75" s="73"/>
      <c r="O75" s="86"/>
      <c r="Q75" s="72" t="s">
        <v>359</v>
      </c>
      <c r="R75" s="87">
        <f>L75-O75</f>
        <v>0</v>
      </c>
      <c r="S75" s="43"/>
      <c r="T75" s="73"/>
      <c r="U75" s="86"/>
      <c r="W75" s="72" t="s">
        <v>359</v>
      </c>
      <c r="X75" s="87">
        <f>R75-U75</f>
        <v>0</v>
      </c>
      <c r="Y75" s="43"/>
      <c r="Z75" s="73"/>
      <c r="AA75" s="86"/>
    </row>
    <row r="76" spans="1:27" x14ac:dyDescent="0.25">
      <c r="A76" s="72" t="s">
        <v>397</v>
      </c>
      <c r="B76" s="73"/>
      <c r="C76" s="73"/>
      <c r="D76" s="86"/>
      <c r="F76" s="72" t="s">
        <v>397</v>
      </c>
      <c r="G76" s="87">
        <f>D76</f>
        <v>0</v>
      </c>
      <c r="H76" s="73"/>
      <c r="I76" s="86"/>
      <c r="K76" s="72" t="s">
        <v>397</v>
      </c>
      <c r="L76" s="87">
        <f>G76-I76</f>
        <v>0</v>
      </c>
      <c r="M76" s="43"/>
      <c r="N76" s="73"/>
      <c r="O76" s="86"/>
      <c r="Q76" s="72" t="s">
        <v>397</v>
      </c>
      <c r="R76" s="87">
        <f>L76-O76</f>
        <v>0</v>
      </c>
      <c r="S76" s="43"/>
      <c r="T76" s="73"/>
      <c r="U76" s="86"/>
      <c r="W76" s="72" t="s">
        <v>397</v>
      </c>
      <c r="X76" s="87">
        <f>R76-U76</f>
        <v>0</v>
      </c>
      <c r="Y76" s="43"/>
      <c r="Z76" s="73"/>
      <c r="AA76" s="86"/>
    </row>
    <row r="77" spans="1:27" x14ac:dyDescent="0.25">
      <c r="A77" s="72" t="s">
        <v>363</v>
      </c>
      <c r="B77" s="73"/>
      <c r="C77" s="73"/>
      <c r="D77" s="86"/>
      <c r="F77" s="72" t="s">
        <v>363</v>
      </c>
      <c r="G77" s="87">
        <f>D77</f>
        <v>0</v>
      </c>
      <c r="H77" s="73"/>
      <c r="I77" s="86"/>
      <c r="K77" s="72" t="s">
        <v>363</v>
      </c>
      <c r="L77" s="87">
        <f>G77-I77</f>
        <v>0</v>
      </c>
      <c r="M77" s="43"/>
      <c r="N77" s="73"/>
      <c r="O77" s="86"/>
      <c r="Q77" s="72" t="s">
        <v>363</v>
      </c>
      <c r="R77" s="87">
        <f>L77-O77</f>
        <v>0</v>
      </c>
      <c r="S77" s="43"/>
      <c r="T77" s="73"/>
      <c r="U77" s="86"/>
      <c r="W77" s="72" t="s">
        <v>363</v>
      </c>
      <c r="X77" s="87">
        <f>R77-U77</f>
        <v>0</v>
      </c>
      <c r="Y77" s="43"/>
      <c r="Z77" s="73"/>
      <c r="AA77" s="86"/>
    </row>
    <row r="78" spans="1:27" ht="15.75" thickBot="1" x14ac:dyDescent="0.3">
      <c r="A78" s="88" t="s">
        <v>365</v>
      </c>
      <c r="B78" s="89"/>
      <c r="C78" s="89"/>
      <c r="D78" s="90"/>
      <c r="F78" s="88" t="s">
        <v>365</v>
      </c>
      <c r="G78" s="91">
        <f>D78</f>
        <v>0</v>
      </c>
      <c r="H78" s="89"/>
      <c r="I78" s="90"/>
      <c r="K78" s="88" t="s">
        <v>365</v>
      </c>
      <c r="L78" s="91">
        <f>G78-I78</f>
        <v>0</v>
      </c>
      <c r="M78" s="79"/>
      <c r="N78" s="89"/>
      <c r="O78" s="90"/>
      <c r="Q78" s="88" t="s">
        <v>365</v>
      </c>
      <c r="R78" s="91">
        <f>L78-O78</f>
        <v>0</v>
      </c>
      <c r="S78" s="79"/>
      <c r="T78" s="89"/>
      <c r="U78" s="90"/>
      <c r="W78" s="88" t="s">
        <v>365</v>
      </c>
      <c r="X78" s="91">
        <f>R78-U78</f>
        <v>0</v>
      </c>
      <c r="Y78" s="79"/>
      <c r="Z78" s="89"/>
      <c r="AA78" s="90"/>
    </row>
    <row r="79" spans="1:27" ht="15.75" thickBot="1" x14ac:dyDescent="0.3"/>
    <row r="80" spans="1:27" x14ac:dyDescent="0.25">
      <c r="A80" s="71" t="s">
        <v>406</v>
      </c>
      <c r="B80" s="82"/>
      <c r="C80" s="82"/>
      <c r="D80" s="83">
        <f>D82+D83+D84+D85+D86</f>
        <v>0</v>
      </c>
      <c r="F80" s="71" t="s">
        <v>406</v>
      </c>
      <c r="G80" s="84">
        <f>D80</f>
        <v>0</v>
      </c>
      <c r="H80" s="82"/>
      <c r="I80" s="83">
        <f>I82+I83+I84+I85+I86</f>
        <v>0</v>
      </c>
      <c r="K80" s="71" t="s">
        <v>406</v>
      </c>
      <c r="L80" s="84">
        <f>G80-I80</f>
        <v>0</v>
      </c>
      <c r="M80" s="85"/>
      <c r="N80" s="82"/>
      <c r="O80" s="83">
        <f>O82+O83+O84+O85+O86</f>
        <v>0</v>
      </c>
      <c r="Q80" s="71" t="s">
        <v>406</v>
      </c>
      <c r="R80" s="84">
        <f>L80-O80</f>
        <v>0</v>
      </c>
      <c r="S80" s="85"/>
      <c r="T80" s="82"/>
      <c r="U80" s="83">
        <f>U82+U83+U84+U85+U86</f>
        <v>0</v>
      </c>
      <c r="W80" s="71" t="s">
        <v>406</v>
      </c>
      <c r="X80" s="84">
        <f>R80-U80</f>
        <v>0</v>
      </c>
      <c r="Y80" s="85"/>
      <c r="Z80" s="82"/>
      <c r="AA80" s="83">
        <f>AA82+AA83+AA84+AA85+AA86</f>
        <v>0</v>
      </c>
    </row>
    <row r="81" spans="1:27" x14ac:dyDescent="0.25">
      <c r="A81" s="72"/>
      <c r="B81" s="73"/>
      <c r="C81" s="73"/>
      <c r="D81" s="74"/>
      <c r="F81" s="72"/>
      <c r="G81" s="93"/>
      <c r="H81" s="73"/>
      <c r="I81" s="74"/>
      <c r="K81" s="72"/>
      <c r="L81" s="93"/>
      <c r="M81" s="43"/>
      <c r="N81" s="73"/>
      <c r="O81" s="74"/>
      <c r="Q81" s="72"/>
      <c r="R81" s="93"/>
      <c r="S81" s="43"/>
      <c r="T81" s="73"/>
      <c r="U81" s="74"/>
      <c r="W81" s="72"/>
      <c r="X81" s="93"/>
      <c r="Y81" s="43"/>
      <c r="Z81" s="73"/>
      <c r="AA81" s="74"/>
    </row>
    <row r="82" spans="1:27" x14ac:dyDescent="0.25">
      <c r="A82" s="72" t="s">
        <v>357</v>
      </c>
      <c r="B82" s="73"/>
      <c r="C82" s="73"/>
      <c r="D82" s="86"/>
      <c r="F82" s="72" t="s">
        <v>357</v>
      </c>
      <c r="G82" s="87">
        <f>D82</f>
        <v>0</v>
      </c>
      <c r="H82" s="73"/>
      <c r="I82" s="86"/>
      <c r="K82" s="72" t="s">
        <v>357</v>
      </c>
      <c r="L82" s="87">
        <f>G82-I82</f>
        <v>0</v>
      </c>
      <c r="M82" s="43"/>
      <c r="N82" s="73"/>
      <c r="O82" s="86"/>
      <c r="Q82" s="72" t="s">
        <v>357</v>
      </c>
      <c r="R82" s="87">
        <f>L82-O82</f>
        <v>0</v>
      </c>
      <c r="S82" s="43"/>
      <c r="T82" s="73"/>
      <c r="U82" s="86"/>
      <c r="W82" s="72" t="s">
        <v>357</v>
      </c>
      <c r="X82" s="87">
        <f>R82-U82</f>
        <v>0</v>
      </c>
      <c r="Y82" s="43"/>
      <c r="Z82" s="73"/>
      <c r="AA82" s="86"/>
    </row>
    <row r="83" spans="1:27" x14ac:dyDescent="0.25">
      <c r="A83" s="72" t="s">
        <v>359</v>
      </c>
      <c r="B83" s="73"/>
      <c r="C83" s="73"/>
      <c r="D83" s="86"/>
      <c r="F83" s="72" t="s">
        <v>359</v>
      </c>
      <c r="G83" s="87">
        <f>D83</f>
        <v>0</v>
      </c>
      <c r="H83" s="73"/>
      <c r="I83" s="86"/>
      <c r="K83" s="72" t="s">
        <v>359</v>
      </c>
      <c r="L83" s="87">
        <f>G83-I83</f>
        <v>0</v>
      </c>
      <c r="M83" s="43"/>
      <c r="N83" s="73"/>
      <c r="O83" s="86"/>
      <c r="Q83" s="72" t="s">
        <v>359</v>
      </c>
      <c r="R83" s="87">
        <f>L83-O83</f>
        <v>0</v>
      </c>
      <c r="S83" s="43"/>
      <c r="T83" s="73"/>
      <c r="U83" s="86"/>
      <c r="W83" s="72" t="s">
        <v>359</v>
      </c>
      <c r="X83" s="87">
        <f>R83-U83</f>
        <v>0</v>
      </c>
      <c r="Y83" s="43"/>
      <c r="Z83" s="73"/>
      <c r="AA83" s="86"/>
    </row>
    <row r="84" spans="1:27" x14ac:dyDescent="0.25">
      <c r="A84" s="72" t="s">
        <v>397</v>
      </c>
      <c r="B84" s="73"/>
      <c r="C84" s="73"/>
      <c r="D84" s="86"/>
      <c r="F84" s="72" t="s">
        <v>397</v>
      </c>
      <c r="G84" s="87">
        <f>D84</f>
        <v>0</v>
      </c>
      <c r="H84" s="73"/>
      <c r="I84" s="86"/>
      <c r="K84" s="72" t="s">
        <v>397</v>
      </c>
      <c r="L84" s="87">
        <f>G84-I84</f>
        <v>0</v>
      </c>
      <c r="M84" s="43"/>
      <c r="N84" s="73"/>
      <c r="O84" s="86"/>
      <c r="Q84" s="72" t="s">
        <v>397</v>
      </c>
      <c r="R84" s="87">
        <f>L84-O84</f>
        <v>0</v>
      </c>
      <c r="S84" s="43"/>
      <c r="T84" s="73"/>
      <c r="U84" s="86"/>
      <c r="W84" s="72" t="s">
        <v>397</v>
      </c>
      <c r="X84" s="87">
        <f>R84-U84</f>
        <v>0</v>
      </c>
      <c r="Y84" s="43"/>
      <c r="Z84" s="73"/>
      <c r="AA84" s="86"/>
    </row>
    <row r="85" spans="1:27" x14ac:dyDescent="0.25">
      <c r="A85" s="72" t="s">
        <v>363</v>
      </c>
      <c r="B85" s="73"/>
      <c r="C85" s="73"/>
      <c r="D85" s="86"/>
      <c r="F85" s="72" t="s">
        <v>363</v>
      </c>
      <c r="G85" s="87">
        <f>D85</f>
        <v>0</v>
      </c>
      <c r="H85" s="73"/>
      <c r="I85" s="86"/>
      <c r="K85" s="72" t="s">
        <v>363</v>
      </c>
      <c r="L85" s="87">
        <f>G85-I85</f>
        <v>0</v>
      </c>
      <c r="M85" s="43"/>
      <c r="N85" s="73"/>
      <c r="O85" s="86"/>
      <c r="Q85" s="72" t="s">
        <v>363</v>
      </c>
      <c r="R85" s="87">
        <f>L85-O85</f>
        <v>0</v>
      </c>
      <c r="S85" s="43"/>
      <c r="T85" s="73"/>
      <c r="U85" s="86"/>
      <c r="W85" s="72" t="s">
        <v>363</v>
      </c>
      <c r="X85" s="87">
        <f>R85-U85</f>
        <v>0</v>
      </c>
      <c r="Y85" s="43"/>
      <c r="Z85" s="73"/>
      <c r="AA85" s="86"/>
    </row>
    <row r="86" spans="1:27" ht="15.75" thickBot="1" x14ac:dyDescent="0.3">
      <c r="A86" s="88" t="s">
        <v>365</v>
      </c>
      <c r="B86" s="89"/>
      <c r="C86" s="89"/>
      <c r="D86" s="90"/>
      <c r="F86" s="88" t="s">
        <v>365</v>
      </c>
      <c r="G86" s="91">
        <f>D86</f>
        <v>0</v>
      </c>
      <c r="H86" s="89"/>
      <c r="I86" s="90"/>
      <c r="K86" s="88" t="s">
        <v>365</v>
      </c>
      <c r="L86" s="91">
        <f>G86-I86</f>
        <v>0</v>
      </c>
      <c r="M86" s="79"/>
      <c r="N86" s="89"/>
      <c r="O86" s="90"/>
      <c r="Q86" s="88" t="s">
        <v>365</v>
      </c>
      <c r="R86" s="91">
        <f>L86-O86</f>
        <v>0</v>
      </c>
      <c r="S86" s="79"/>
      <c r="T86" s="89"/>
      <c r="U86" s="90"/>
      <c r="W86" s="88" t="s">
        <v>365</v>
      </c>
      <c r="X86" s="91">
        <f>R86-U86</f>
        <v>0</v>
      </c>
      <c r="Y86" s="79"/>
      <c r="Z86" s="89"/>
      <c r="AA86" s="90"/>
    </row>
    <row r="87" spans="1:27" ht="15.75" thickBot="1" x14ac:dyDescent="0.3"/>
    <row r="88" spans="1:27" x14ac:dyDescent="0.25">
      <c r="A88" s="71" t="s">
        <v>407</v>
      </c>
      <c r="B88" s="82"/>
      <c r="C88" s="82"/>
      <c r="D88" s="83">
        <f>D90+D91+D92+D93+D94</f>
        <v>0</v>
      </c>
      <c r="F88" s="71" t="s">
        <v>407</v>
      </c>
      <c r="G88" s="84">
        <f>D88</f>
        <v>0</v>
      </c>
      <c r="H88" s="82"/>
      <c r="I88" s="83">
        <f>I90+I91+I92+I93+I94</f>
        <v>0</v>
      </c>
      <c r="K88" s="71" t="s">
        <v>407</v>
      </c>
      <c r="L88" s="84">
        <f>G88-I88</f>
        <v>0</v>
      </c>
      <c r="M88" s="85"/>
      <c r="N88" s="82"/>
      <c r="O88" s="83">
        <f>O90+O91+O92+O93+O94</f>
        <v>0</v>
      </c>
      <c r="Q88" s="71" t="s">
        <v>407</v>
      </c>
      <c r="R88" s="84">
        <f>L88-O88</f>
        <v>0</v>
      </c>
      <c r="S88" s="85"/>
      <c r="T88" s="82"/>
      <c r="U88" s="83">
        <f>U90+U91+U92+U93+U94</f>
        <v>0</v>
      </c>
      <c r="W88" s="71" t="s">
        <v>407</v>
      </c>
      <c r="X88" s="84">
        <f>R88-U88</f>
        <v>0</v>
      </c>
      <c r="Y88" s="85"/>
      <c r="Z88" s="82"/>
      <c r="AA88" s="83">
        <f>AA90+AA91+AA92+AA93+AA94</f>
        <v>0</v>
      </c>
    </row>
    <row r="89" spans="1:27" x14ac:dyDescent="0.25">
      <c r="A89" s="72"/>
      <c r="B89" s="73"/>
      <c r="C89" s="73"/>
      <c r="D89" s="74"/>
      <c r="F89" s="72"/>
      <c r="G89" s="93"/>
      <c r="H89" s="73"/>
      <c r="I89" s="74"/>
      <c r="K89" s="72"/>
      <c r="L89" s="93"/>
      <c r="M89" s="43"/>
      <c r="N89" s="73"/>
      <c r="O89" s="74"/>
      <c r="Q89" s="72"/>
      <c r="R89" s="93"/>
      <c r="S89" s="43"/>
      <c r="T89" s="73"/>
      <c r="U89" s="74"/>
      <c r="W89" s="72"/>
      <c r="X89" s="93"/>
      <c r="Y89" s="43"/>
      <c r="Z89" s="73"/>
      <c r="AA89" s="74"/>
    </row>
    <row r="90" spans="1:27" x14ac:dyDescent="0.25">
      <c r="A90" s="72" t="s">
        <v>357</v>
      </c>
      <c r="B90" s="73"/>
      <c r="C90" s="73"/>
      <c r="D90" s="86"/>
      <c r="F90" s="72" t="s">
        <v>357</v>
      </c>
      <c r="G90" s="87">
        <f>D90</f>
        <v>0</v>
      </c>
      <c r="H90" s="73"/>
      <c r="I90" s="86"/>
      <c r="K90" s="72" t="s">
        <v>357</v>
      </c>
      <c r="L90" s="87">
        <f>G90-I90</f>
        <v>0</v>
      </c>
      <c r="M90" s="43"/>
      <c r="N90" s="73"/>
      <c r="O90" s="86"/>
      <c r="Q90" s="72" t="s">
        <v>357</v>
      </c>
      <c r="R90" s="87">
        <f>L90-O90</f>
        <v>0</v>
      </c>
      <c r="S90" s="43"/>
      <c r="T90" s="73"/>
      <c r="U90" s="86"/>
      <c r="W90" s="72" t="s">
        <v>357</v>
      </c>
      <c r="X90" s="87">
        <f>R90-U90</f>
        <v>0</v>
      </c>
      <c r="Y90" s="43"/>
      <c r="Z90" s="73"/>
      <c r="AA90" s="86"/>
    </row>
    <row r="91" spans="1:27" x14ac:dyDescent="0.25">
      <c r="A91" s="72" t="s">
        <v>359</v>
      </c>
      <c r="B91" s="73"/>
      <c r="C91" s="73"/>
      <c r="D91" s="86"/>
      <c r="F91" s="72" t="s">
        <v>359</v>
      </c>
      <c r="G91" s="87">
        <f>D91</f>
        <v>0</v>
      </c>
      <c r="H91" s="73"/>
      <c r="I91" s="86"/>
      <c r="K91" s="72" t="s">
        <v>359</v>
      </c>
      <c r="L91" s="87">
        <f>G91-I91</f>
        <v>0</v>
      </c>
      <c r="M91" s="43"/>
      <c r="N91" s="73"/>
      <c r="O91" s="86"/>
      <c r="Q91" s="72" t="s">
        <v>359</v>
      </c>
      <c r="R91" s="87">
        <f>L91-O91</f>
        <v>0</v>
      </c>
      <c r="S91" s="43"/>
      <c r="T91" s="73"/>
      <c r="U91" s="86"/>
      <c r="W91" s="72" t="s">
        <v>359</v>
      </c>
      <c r="X91" s="87">
        <f>R91-U91</f>
        <v>0</v>
      </c>
      <c r="Y91" s="43"/>
      <c r="Z91" s="73"/>
      <c r="AA91" s="86"/>
    </row>
    <row r="92" spans="1:27" x14ac:dyDescent="0.25">
      <c r="A92" s="72" t="s">
        <v>397</v>
      </c>
      <c r="B92" s="73"/>
      <c r="C92" s="73"/>
      <c r="D92" s="86"/>
      <c r="F92" s="72" t="s">
        <v>397</v>
      </c>
      <c r="G92" s="87">
        <f>D92</f>
        <v>0</v>
      </c>
      <c r="H92" s="73"/>
      <c r="I92" s="86"/>
      <c r="K92" s="72" t="s">
        <v>397</v>
      </c>
      <c r="L92" s="87">
        <f>G92-I92</f>
        <v>0</v>
      </c>
      <c r="M92" s="43"/>
      <c r="N92" s="73"/>
      <c r="O92" s="86"/>
      <c r="Q92" s="72" t="s">
        <v>397</v>
      </c>
      <c r="R92" s="87">
        <f>L92-O92</f>
        <v>0</v>
      </c>
      <c r="S92" s="43"/>
      <c r="T92" s="73"/>
      <c r="U92" s="86"/>
      <c r="W92" s="72" t="s">
        <v>397</v>
      </c>
      <c r="X92" s="87">
        <f>R92-U92</f>
        <v>0</v>
      </c>
      <c r="Y92" s="43"/>
      <c r="Z92" s="73"/>
      <c r="AA92" s="86"/>
    </row>
    <row r="93" spans="1:27" x14ac:dyDescent="0.25">
      <c r="A93" s="72" t="s">
        <v>363</v>
      </c>
      <c r="B93" s="73"/>
      <c r="C93" s="73"/>
      <c r="D93" s="86"/>
      <c r="F93" s="72" t="s">
        <v>363</v>
      </c>
      <c r="G93" s="87">
        <f>D93</f>
        <v>0</v>
      </c>
      <c r="H93" s="73"/>
      <c r="I93" s="86"/>
      <c r="K93" s="72" t="s">
        <v>363</v>
      </c>
      <c r="L93" s="87">
        <f>G93-I93</f>
        <v>0</v>
      </c>
      <c r="M93" s="43"/>
      <c r="N93" s="73"/>
      <c r="O93" s="86"/>
      <c r="Q93" s="72" t="s">
        <v>363</v>
      </c>
      <c r="R93" s="87">
        <f>L93-O93</f>
        <v>0</v>
      </c>
      <c r="S93" s="43"/>
      <c r="T93" s="73"/>
      <c r="U93" s="86"/>
      <c r="W93" s="72" t="s">
        <v>363</v>
      </c>
      <c r="X93" s="87">
        <f>R93-U93</f>
        <v>0</v>
      </c>
      <c r="Y93" s="43"/>
      <c r="Z93" s="73"/>
      <c r="AA93" s="86"/>
    </row>
    <row r="94" spans="1:27" ht="15.75" thickBot="1" x14ac:dyDescent="0.3">
      <c r="A94" s="88" t="s">
        <v>365</v>
      </c>
      <c r="B94" s="89"/>
      <c r="C94" s="89"/>
      <c r="D94" s="90"/>
      <c r="F94" s="88" t="s">
        <v>365</v>
      </c>
      <c r="G94" s="91">
        <f>D94</f>
        <v>0</v>
      </c>
      <c r="H94" s="89"/>
      <c r="I94" s="90"/>
      <c r="K94" s="88" t="s">
        <v>365</v>
      </c>
      <c r="L94" s="91">
        <f>G94-I94</f>
        <v>0</v>
      </c>
      <c r="M94" s="79"/>
      <c r="N94" s="89"/>
      <c r="O94" s="90"/>
      <c r="Q94" s="88" t="s">
        <v>365</v>
      </c>
      <c r="R94" s="91">
        <f>L94-O94</f>
        <v>0</v>
      </c>
      <c r="S94" s="79"/>
      <c r="T94" s="89"/>
      <c r="U94" s="90"/>
      <c r="W94" s="88" t="s">
        <v>365</v>
      </c>
      <c r="X94" s="91">
        <f>R94-U94</f>
        <v>0</v>
      </c>
      <c r="Y94" s="79"/>
      <c r="Z94" s="89"/>
      <c r="AA94" s="90"/>
    </row>
  </sheetData>
  <sheetProtection algorithmName="SHA-512" hashValue="D96DNlEjHIVITf0V2QBReSiwMCuyO7lORJdF689JcttbEa2udG/Idreqek2x6wWNpvBq2LlsNsgeaNbIeBUiyg==" saltValue="TYWkIp9EwS0Bh4bYlxrNEg==" spinCount="100000" sheet="1" objects="1" scenarios="1"/>
  <protectedRanges>
    <protectedRange sqref="AA10:AA14 AA18:AA22 AA26:AA30 AA34:AA38 AA42:AA46 AA50:AA54 AA58:AA62 AA66:AA70 AA74:AA78 AA82:AA86 AA90:AA94" name="Range5_1"/>
    <protectedRange sqref="U10:U14 U18:U22 U26:U30 U34:U38 U42:U46 U50:U54 U58:U62 U66:U70 U74:U78 U82:U86 U90:U94" name="Range4_1"/>
    <protectedRange sqref="O10:O14 O18:O22 O26:O30 O34:O38 O42:O46 O50:O54 O58:O62 O66:O70 O74:O78 O82:O86 O90:O94" name="Range3_1"/>
    <protectedRange sqref="I10:I14 I18:I22 I26:I30 I34:I38 I42:I46 I50:I54 I58:I62 I66:I70 I74:I78 I82:I86 I90:I94" name="Range2_1"/>
    <protectedRange sqref="D10:D14 D18:D22 D26:D30 D34:D38 D42:D46 D50:D54 D58:D62 D66:D70 D74:D78 D82:D86 D90:D94" name="Range1_1"/>
  </protectedRanges>
  <mergeCells count="10">
    <mergeCell ref="B2:D2"/>
    <mergeCell ref="G2:I2"/>
    <mergeCell ref="L2:O2"/>
    <mergeCell ref="R2:U2"/>
    <mergeCell ref="X2:AA2"/>
    <mergeCell ref="A1:D1"/>
    <mergeCell ref="F1:I1"/>
    <mergeCell ref="K1:O1"/>
    <mergeCell ref="Q1:U1"/>
    <mergeCell ref="W1:AA1"/>
  </mergeCells>
  <conditionalFormatting sqref="D5">
    <cfRule type="cellIs" dxfId="2" priority="1" operator="equal">
      <formula>$B$5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826C-44BF-4D0F-A71D-F04C69ECA376}">
  <sheetPr>
    <tabColor theme="5" tint="0.59999389629810485"/>
  </sheetPr>
  <dimension ref="A1:AA94"/>
  <sheetViews>
    <sheetView zoomScale="80" zoomScaleNormal="80" workbookViewId="0">
      <pane ySplit="5" topLeftCell="A6" activePane="bottomLeft" state="frozen"/>
      <selection pane="bottomLeft" activeCell="B5" sqref="B5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433</v>
      </c>
      <c r="B5" s="78">
        <f>'BUDGET SUMMARY'!B25</f>
        <v>0</v>
      </c>
      <c r="C5" s="79"/>
      <c r="D5" s="80">
        <f>D8+D16+D24+D32+D40+D48+D56+D64+D72+D80+D88</f>
        <v>0</v>
      </c>
      <c r="F5" s="94" t="str">
        <f>A5</f>
        <v>S&amp;E - Supplemental &amp; Emergent</v>
      </c>
      <c r="G5" s="78">
        <f>D5</f>
        <v>0</v>
      </c>
      <c r="H5" s="81">
        <f>I8+I16+I24+I32+I40+I48+I56+I72+I80+I88</f>
        <v>0</v>
      </c>
      <c r="I5" s="80">
        <f>G5-H5</f>
        <v>0</v>
      </c>
      <c r="K5" s="94" t="str">
        <f>F5</f>
        <v>S&amp;E - Supplemental &amp; Emergent</v>
      </c>
      <c r="L5" s="78">
        <f>D5</f>
        <v>0</v>
      </c>
      <c r="M5" s="78">
        <f>H5</f>
        <v>0</v>
      </c>
      <c r="N5" s="81">
        <f>O8+O16+O24+O32+O40+O48+O56+O72+O80+O88</f>
        <v>0</v>
      </c>
      <c r="O5" s="80">
        <f>L5-M5-N5</f>
        <v>0</v>
      </c>
      <c r="Q5" s="94" t="str">
        <f>K5</f>
        <v>S&amp;E - Supplemental &amp; Emergent</v>
      </c>
      <c r="R5" s="78">
        <f>D5</f>
        <v>0</v>
      </c>
      <c r="S5" s="78">
        <f>M5+N5</f>
        <v>0</v>
      </c>
      <c r="T5" s="81">
        <f>U8+U16+U24+U32+U40+U48+U56+U72+U80+U88</f>
        <v>0</v>
      </c>
      <c r="U5" s="80">
        <f>R5-S5-T5</f>
        <v>0</v>
      </c>
      <c r="W5" s="94" t="str">
        <f>Q5</f>
        <v>S&amp;E - Supplemental &amp; Emergent</v>
      </c>
      <c r="X5" s="78">
        <f>D5</f>
        <v>0</v>
      </c>
      <c r="Y5" s="78">
        <f>S5+T5</f>
        <v>0</v>
      </c>
      <c r="Z5" s="81">
        <f>AA8+AA16+AA24+AA32+AA40+AA48+AA56+AA72+AA80+AA88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396</v>
      </c>
      <c r="B8" s="82"/>
      <c r="C8" s="82"/>
      <c r="D8" s="83">
        <f>D10+D11+D12+D13+D14</f>
        <v>0</v>
      </c>
      <c r="F8" s="71" t="s">
        <v>396</v>
      </c>
      <c r="G8" s="84">
        <f>D8</f>
        <v>0</v>
      </c>
      <c r="H8" s="82"/>
      <c r="I8" s="83">
        <f>I10+I11+I12+I13+I14</f>
        <v>0</v>
      </c>
      <c r="K8" s="71" t="s">
        <v>396</v>
      </c>
      <c r="L8" s="84">
        <f>G8-I8</f>
        <v>0</v>
      </c>
      <c r="M8" s="85"/>
      <c r="N8" s="82"/>
      <c r="O8" s="83">
        <f>O10+O11+O12+O13+O14</f>
        <v>0</v>
      </c>
      <c r="Q8" s="71" t="s">
        <v>396</v>
      </c>
      <c r="R8" s="84">
        <f>L8-O8</f>
        <v>0</v>
      </c>
      <c r="S8" s="85"/>
      <c r="T8" s="82"/>
      <c r="U8" s="83">
        <f>U10+U11+U12+U13+U14</f>
        <v>0</v>
      </c>
      <c r="W8" s="71" t="s">
        <v>396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398</v>
      </c>
      <c r="B16" s="82"/>
      <c r="C16" s="82"/>
      <c r="D16" s="83">
        <f>D18+D19+D20+D21+D22</f>
        <v>0</v>
      </c>
      <c r="F16" s="71" t="s">
        <v>398</v>
      </c>
      <c r="G16" s="84">
        <f>D16</f>
        <v>0</v>
      </c>
      <c r="H16" s="82"/>
      <c r="I16" s="83">
        <f>I18+I19+I20+I21+I22</f>
        <v>0</v>
      </c>
      <c r="K16" s="71" t="s">
        <v>398</v>
      </c>
      <c r="L16" s="84">
        <f>G16-I16</f>
        <v>0</v>
      </c>
      <c r="M16" s="85"/>
      <c r="N16" s="82"/>
      <c r="O16" s="83">
        <f>O18+O19+O20+O21+O22</f>
        <v>0</v>
      </c>
      <c r="Q16" s="71" t="s">
        <v>398</v>
      </c>
      <c r="R16" s="84">
        <f>L16-O16</f>
        <v>0</v>
      </c>
      <c r="S16" s="85"/>
      <c r="T16" s="82"/>
      <c r="U16" s="83">
        <f>U18+U19+U20+U21+U22</f>
        <v>0</v>
      </c>
      <c r="W16" s="71" t="s">
        <v>398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399</v>
      </c>
      <c r="B24" s="82"/>
      <c r="C24" s="82"/>
      <c r="D24" s="83">
        <f>D26+D27+D28+D29+D30</f>
        <v>0</v>
      </c>
      <c r="F24" s="71" t="s">
        <v>399</v>
      </c>
      <c r="G24" s="84">
        <f>D24</f>
        <v>0</v>
      </c>
      <c r="H24" s="82"/>
      <c r="I24" s="83">
        <f>I26+I27+I28+I29+I30</f>
        <v>0</v>
      </c>
      <c r="K24" s="71" t="s">
        <v>399</v>
      </c>
      <c r="L24" s="84">
        <f>G24-I24</f>
        <v>0</v>
      </c>
      <c r="M24" s="85"/>
      <c r="N24" s="82"/>
      <c r="O24" s="83">
        <f>O26+O27+O28+O29+O30</f>
        <v>0</v>
      </c>
      <c r="Q24" s="71" t="s">
        <v>399</v>
      </c>
      <c r="R24" s="84">
        <f>L24-O24</f>
        <v>0</v>
      </c>
      <c r="S24" s="85"/>
      <c r="T24" s="82"/>
      <c r="U24" s="83">
        <f>U26+U27+U28+U29+U30</f>
        <v>0</v>
      </c>
      <c r="W24" s="71" t="s">
        <v>399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400</v>
      </c>
      <c r="B32" s="82"/>
      <c r="C32" s="82"/>
      <c r="D32" s="83">
        <f>D34+D35+D36+D37+D38</f>
        <v>0</v>
      </c>
      <c r="F32" s="71" t="s">
        <v>400</v>
      </c>
      <c r="G32" s="84">
        <f>D32</f>
        <v>0</v>
      </c>
      <c r="H32" s="82"/>
      <c r="I32" s="83">
        <f>I34+I35+I36+I37+I38</f>
        <v>0</v>
      </c>
      <c r="K32" s="71" t="s">
        <v>400</v>
      </c>
      <c r="L32" s="84">
        <f>G32-I32</f>
        <v>0</v>
      </c>
      <c r="M32" s="85"/>
      <c r="N32" s="82"/>
      <c r="O32" s="83">
        <f>O34+O35+O36+O37+O38</f>
        <v>0</v>
      </c>
      <c r="Q32" s="71" t="s">
        <v>400</v>
      </c>
      <c r="R32" s="84">
        <f>L32-O32</f>
        <v>0</v>
      </c>
      <c r="S32" s="85"/>
      <c r="T32" s="82"/>
      <c r="U32" s="83">
        <f>U34+U35+U36+U37+U38</f>
        <v>0</v>
      </c>
      <c r="W32" s="71" t="s">
        <v>400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401</v>
      </c>
      <c r="B40" s="82"/>
      <c r="C40" s="82"/>
      <c r="D40" s="83">
        <f>D42+D43+D44+D45+D46</f>
        <v>0</v>
      </c>
      <c r="F40" s="71" t="s">
        <v>401</v>
      </c>
      <c r="G40" s="84">
        <f>D40</f>
        <v>0</v>
      </c>
      <c r="H40" s="82"/>
      <c r="I40" s="83">
        <f>I42+I43+I44+I45+I46</f>
        <v>0</v>
      </c>
      <c r="K40" s="71" t="s">
        <v>401</v>
      </c>
      <c r="L40" s="84">
        <f>G40-I40</f>
        <v>0</v>
      </c>
      <c r="M40" s="85"/>
      <c r="N40" s="82"/>
      <c r="O40" s="83">
        <f>O42+O43+O44+O45+O46</f>
        <v>0</v>
      </c>
      <c r="Q40" s="71" t="s">
        <v>401</v>
      </c>
      <c r="R40" s="84">
        <f>L40-O40</f>
        <v>0</v>
      </c>
      <c r="S40" s="85"/>
      <c r="T40" s="82"/>
      <c r="U40" s="83">
        <f>U42+U43+U44+U45+U46</f>
        <v>0</v>
      </c>
      <c r="W40" s="71" t="s">
        <v>401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402</v>
      </c>
      <c r="B48" s="82"/>
      <c r="C48" s="82"/>
      <c r="D48" s="83">
        <f>D50+D51+D52+D53+D54</f>
        <v>0</v>
      </c>
      <c r="F48" s="71" t="s">
        <v>402</v>
      </c>
      <c r="G48" s="84">
        <f>D48</f>
        <v>0</v>
      </c>
      <c r="H48" s="82"/>
      <c r="I48" s="83">
        <f>I50+I51+I52+I53+I54</f>
        <v>0</v>
      </c>
      <c r="K48" s="71" t="s">
        <v>402</v>
      </c>
      <c r="L48" s="84">
        <f>G48-I48</f>
        <v>0</v>
      </c>
      <c r="M48" s="85"/>
      <c r="N48" s="82"/>
      <c r="O48" s="83">
        <f>O50+O51+O52+O53+O54</f>
        <v>0</v>
      </c>
      <c r="Q48" s="71" t="s">
        <v>402</v>
      </c>
      <c r="R48" s="84">
        <f>L48-O48</f>
        <v>0</v>
      </c>
      <c r="S48" s="85"/>
      <c r="T48" s="82"/>
      <c r="U48" s="83">
        <f>U50+U51+U52+U53+U54</f>
        <v>0</v>
      </c>
      <c r="W48" s="71" t="s">
        <v>402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403</v>
      </c>
      <c r="B56" s="82"/>
      <c r="C56" s="82"/>
      <c r="D56" s="83">
        <f>D58+D59+D60+D61+D62</f>
        <v>0</v>
      </c>
      <c r="F56" s="71" t="s">
        <v>403</v>
      </c>
      <c r="G56" s="84">
        <f>D56</f>
        <v>0</v>
      </c>
      <c r="H56" s="82"/>
      <c r="I56" s="83">
        <f>I58+I59+I60+I61+I62</f>
        <v>0</v>
      </c>
      <c r="K56" s="71" t="s">
        <v>403</v>
      </c>
      <c r="L56" s="84">
        <f>G56-I56</f>
        <v>0</v>
      </c>
      <c r="M56" s="85"/>
      <c r="N56" s="82"/>
      <c r="O56" s="83">
        <f>O58+O59+O60+O61+O62</f>
        <v>0</v>
      </c>
      <c r="Q56" s="71" t="s">
        <v>403</v>
      </c>
      <c r="R56" s="84">
        <f>L56-O56</f>
        <v>0</v>
      </c>
      <c r="S56" s="85"/>
      <c r="T56" s="82"/>
      <c r="U56" s="83">
        <f>U58+U59+U60+U61+U62</f>
        <v>0</v>
      </c>
      <c r="W56" s="71" t="s">
        <v>403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  <row r="63" spans="1:27" ht="15.75" thickBot="1" x14ac:dyDescent="0.3"/>
    <row r="64" spans="1:27" x14ac:dyDescent="0.25">
      <c r="A64" s="71" t="s">
        <v>404</v>
      </c>
      <c r="B64" s="82"/>
      <c r="C64" s="82"/>
      <c r="D64" s="83">
        <f>D66+D67+D68+D69+D70</f>
        <v>0</v>
      </c>
      <c r="F64" s="71" t="s">
        <v>404</v>
      </c>
      <c r="G64" s="84">
        <f>D64</f>
        <v>0</v>
      </c>
      <c r="H64" s="82"/>
      <c r="I64" s="83">
        <f>I66+I67+I68+I69+I70</f>
        <v>0</v>
      </c>
      <c r="K64" s="71" t="s">
        <v>404</v>
      </c>
      <c r="L64" s="84">
        <f>G64-I64</f>
        <v>0</v>
      </c>
      <c r="M64" s="85"/>
      <c r="N64" s="82"/>
      <c r="O64" s="83">
        <f>O66+O67+O68+O69+O70</f>
        <v>0</v>
      </c>
      <c r="Q64" s="71" t="s">
        <v>404</v>
      </c>
      <c r="R64" s="84">
        <f>L64-O64</f>
        <v>0</v>
      </c>
      <c r="S64" s="85"/>
      <c r="T64" s="82"/>
      <c r="U64" s="83">
        <f>U66+U67+U68+U69+U70</f>
        <v>0</v>
      </c>
      <c r="W64" s="71" t="s">
        <v>404</v>
      </c>
      <c r="X64" s="84">
        <f>R64-U64</f>
        <v>0</v>
      </c>
      <c r="Y64" s="85"/>
      <c r="Z64" s="82"/>
      <c r="AA64" s="83">
        <f>AA66+AA67+AA68+AA69+AA70</f>
        <v>0</v>
      </c>
    </row>
    <row r="65" spans="1:27" x14ac:dyDescent="0.25">
      <c r="A65" s="72"/>
      <c r="B65" s="73"/>
      <c r="C65" s="73"/>
      <c r="D65" s="74"/>
      <c r="F65" s="72"/>
      <c r="G65" s="93"/>
      <c r="H65" s="73"/>
      <c r="I65" s="74"/>
      <c r="K65" s="72"/>
      <c r="L65" s="93"/>
      <c r="M65" s="43"/>
      <c r="N65" s="73"/>
      <c r="O65" s="74"/>
      <c r="Q65" s="72"/>
      <c r="R65" s="93"/>
      <c r="S65" s="43"/>
      <c r="T65" s="73"/>
      <c r="U65" s="74"/>
      <c r="W65" s="72"/>
      <c r="X65" s="93"/>
      <c r="Y65" s="43"/>
      <c r="Z65" s="73"/>
      <c r="AA65" s="74"/>
    </row>
    <row r="66" spans="1:27" x14ac:dyDescent="0.25">
      <c r="A66" s="72" t="s">
        <v>357</v>
      </c>
      <c r="B66" s="73"/>
      <c r="C66" s="73"/>
      <c r="D66" s="86"/>
      <c r="F66" s="72" t="s">
        <v>357</v>
      </c>
      <c r="G66" s="87">
        <f>D66</f>
        <v>0</v>
      </c>
      <c r="H66" s="73"/>
      <c r="I66" s="86"/>
      <c r="K66" s="72" t="s">
        <v>357</v>
      </c>
      <c r="L66" s="87">
        <f>G66-I66</f>
        <v>0</v>
      </c>
      <c r="M66" s="43"/>
      <c r="N66" s="73"/>
      <c r="O66" s="86"/>
      <c r="Q66" s="72" t="s">
        <v>357</v>
      </c>
      <c r="R66" s="87">
        <f>L66-O66</f>
        <v>0</v>
      </c>
      <c r="S66" s="43"/>
      <c r="T66" s="73"/>
      <c r="U66" s="86"/>
      <c r="W66" s="72" t="s">
        <v>357</v>
      </c>
      <c r="X66" s="87">
        <f>R66-U66</f>
        <v>0</v>
      </c>
      <c r="Y66" s="43"/>
      <c r="Z66" s="73"/>
      <c r="AA66" s="86"/>
    </row>
    <row r="67" spans="1:27" x14ac:dyDescent="0.25">
      <c r="A67" s="72" t="s">
        <v>359</v>
      </c>
      <c r="B67" s="73"/>
      <c r="C67" s="73"/>
      <c r="D67" s="86"/>
      <c r="F67" s="72" t="s">
        <v>359</v>
      </c>
      <c r="G67" s="87">
        <f>D67</f>
        <v>0</v>
      </c>
      <c r="H67" s="73"/>
      <c r="I67" s="86"/>
      <c r="K67" s="72" t="s">
        <v>359</v>
      </c>
      <c r="L67" s="87">
        <f>G67-I67</f>
        <v>0</v>
      </c>
      <c r="M67" s="43"/>
      <c r="N67" s="73"/>
      <c r="O67" s="86"/>
      <c r="Q67" s="72" t="s">
        <v>359</v>
      </c>
      <c r="R67" s="87">
        <f>L67-O67</f>
        <v>0</v>
      </c>
      <c r="S67" s="43"/>
      <c r="T67" s="73"/>
      <c r="U67" s="86"/>
      <c r="W67" s="72" t="s">
        <v>359</v>
      </c>
      <c r="X67" s="87">
        <f>R67-U67</f>
        <v>0</v>
      </c>
      <c r="Y67" s="43"/>
      <c r="Z67" s="73"/>
      <c r="AA67" s="86"/>
    </row>
    <row r="68" spans="1:27" x14ac:dyDescent="0.25">
      <c r="A68" s="72" t="s">
        <v>397</v>
      </c>
      <c r="B68" s="73"/>
      <c r="C68" s="73"/>
      <c r="D68" s="86"/>
      <c r="F68" s="72" t="s">
        <v>397</v>
      </c>
      <c r="G68" s="87">
        <f>D68</f>
        <v>0</v>
      </c>
      <c r="H68" s="73"/>
      <c r="I68" s="86"/>
      <c r="K68" s="72" t="s">
        <v>397</v>
      </c>
      <c r="L68" s="87">
        <f>G68-I68</f>
        <v>0</v>
      </c>
      <c r="M68" s="43"/>
      <c r="N68" s="73"/>
      <c r="O68" s="86"/>
      <c r="Q68" s="72" t="s">
        <v>397</v>
      </c>
      <c r="R68" s="87">
        <f>L68-O68</f>
        <v>0</v>
      </c>
      <c r="S68" s="43"/>
      <c r="T68" s="73"/>
      <c r="U68" s="86"/>
      <c r="W68" s="72" t="s">
        <v>397</v>
      </c>
      <c r="X68" s="87">
        <f>R68-U68</f>
        <v>0</v>
      </c>
      <c r="Y68" s="43"/>
      <c r="Z68" s="73"/>
      <c r="AA68" s="86"/>
    </row>
    <row r="69" spans="1:27" x14ac:dyDescent="0.25">
      <c r="A69" s="72" t="s">
        <v>363</v>
      </c>
      <c r="B69" s="73"/>
      <c r="C69" s="73"/>
      <c r="D69" s="86"/>
      <c r="F69" s="72" t="s">
        <v>363</v>
      </c>
      <c r="G69" s="87">
        <f>D69</f>
        <v>0</v>
      </c>
      <c r="H69" s="73"/>
      <c r="I69" s="86"/>
      <c r="K69" s="72" t="s">
        <v>363</v>
      </c>
      <c r="L69" s="87">
        <f>G69-I69</f>
        <v>0</v>
      </c>
      <c r="M69" s="43"/>
      <c r="N69" s="73"/>
      <c r="O69" s="86"/>
      <c r="Q69" s="72" t="s">
        <v>363</v>
      </c>
      <c r="R69" s="87">
        <f>L69-O69</f>
        <v>0</v>
      </c>
      <c r="S69" s="43"/>
      <c r="T69" s="73"/>
      <c r="U69" s="86"/>
      <c r="W69" s="72" t="s">
        <v>363</v>
      </c>
      <c r="X69" s="87">
        <f>R69-U69</f>
        <v>0</v>
      </c>
      <c r="Y69" s="43"/>
      <c r="Z69" s="73"/>
      <c r="AA69" s="86"/>
    </row>
    <row r="70" spans="1:27" ht="15.75" thickBot="1" x14ac:dyDescent="0.3">
      <c r="A70" s="88" t="s">
        <v>365</v>
      </c>
      <c r="B70" s="89"/>
      <c r="C70" s="89"/>
      <c r="D70" s="90"/>
      <c r="F70" s="88" t="s">
        <v>365</v>
      </c>
      <c r="G70" s="91">
        <f>D70</f>
        <v>0</v>
      </c>
      <c r="H70" s="89"/>
      <c r="I70" s="90"/>
      <c r="K70" s="88" t="s">
        <v>365</v>
      </c>
      <c r="L70" s="91">
        <f>G70-I70</f>
        <v>0</v>
      </c>
      <c r="M70" s="79"/>
      <c r="N70" s="89"/>
      <c r="O70" s="90"/>
      <c r="Q70" s="88" t="s">
        <v>365</v>
      </c>
      <c r="R70" s="91">
        <f>L70-O70</f>
        <v>0</v>
      </c>
      <c r="S70" s="79"/>
      <c r="T70" s="89"/>
      <c r="U70" s="90"/>
      <c r="W70" s="88" t="s">
        <v>365</v>
      </c>
      <c r="X70" s="91">
        <f>R70-U70</f>
        <v>0</v>
      </c>
      <c r="Y70" s="79"/>
      <c r="Z70" s="89"/>
      <c r="AA70" s="90"/>
    </row>
    <row r="71" spans="1:27" ht="15.75" thickBot="1" x14ac:dyDescent="0.3"/>
    <row r="72" spans="1:27" x14ac:dyDescent="0.25">
      <c r="A72" s="71" t="s">
        <v>405</v>
      </c>
      <c r="B72" s="82"/>
      <c r="C72" s="82"/>
      <c r="D72" s="83">
        <f>D74+D75+D76+D77+D78</f>
        <v>0</v>
      </c>
      <c r="F72" s="71" t="s">
        <v>405</v>
      </c>
      <c r="G72" s="84">
        <f>D72</f>
        <v>0</v>
      </c>
      <c r="H72" s="82"/>
      <c r="I72" s="83">
        <f>I74+I75+I76+I77+I78</f>
        <v>0</v>
      </c>
      <c r="K72" s="71" t="s">
        <v>405</v>
      </c>
      <c r="L72" s="84">
        <f>G72-I72</f>
        <v>0</v>
      </c>
      <c r="M72" s="85"/>
      <c r="N72" s="82"/>
      <c r="O72" s="83">
        <f>O74+O75+O76+O77+O78</f>
        <v>0</v>
      </c>
      <c r="Q72" s="71" t="s">
        <v>405</v>
      </c>
      <c r="R72" s="84">
        <f>L72-O72</f>
        <v>0</v>
      </c>
      <c r="S72" s="85"/>
      <c r="T72" s="82"/>
      <c r="U72" s="83">
        <f>U74+U75+U76+U77+U78</f>
        <v>0</v>
      </c>
      <c r="W72" s="71" t="s">
        <v>405</v>
      </c>
      <c r="X72" s="84">
        <f>R72-U72</f>
        <v>0</v>
      </c>
      <c r="Y72" s="85"/>
      <c r="Z72" s="82"/>
      <c r="AA72" s="83">
        <f>AA74+AA75+AA76+AA77+AA78</f>
        <v>0</v>
      </c>
    </row>
    <row r="73" spans="1:27" x14ac:dyDescent="0.25">
      <c r="A73" s="72"/>
      <c r="B73" s="73"/>
      <c r="C73" s="73"/>
      <c r="D73" s="74"/>
      <c r="F73" s="72"/>
      <c r="G73" s="93"/>
      <c r="H73" s="73"/>
      <c r="I73" s="74"/>
      <c r="K73" s="72"/>
      <c r="L73" s="93"/>
      <c r="M73" s="43"/>
      <c r="N73" s="73"/>
      <c r="O73" s="74"/>
      <c r="Q73" s="72"/>
      <c r="R73" s="93"/>
      <c r="S73" s="43"/>
      <c r="T73" s="73"/>
      <c r="U73" s="74"/>
      <c r="W73" s="72"/>
      <c r="X73" s="93"/>
      <c r="Y73" s="43"/>
      <c r="Z73" s="73"/>
      <c r="AA73" s="74"/>
    </row>
    <row r="74" spans="1:27" x14ac:dyDescent="0.25">
      <c r="A74" s="72" t="s">
        <v>357</v>
      </c>
      <c r="B74" s="73"/>
      <c r="C74" s="73"/>
      <c r="D74" s="86"/>
      <c r="F74" s="72" t="s">
        <v>357</v>
      </c>
      <c r="G74" s="87">
        <f>D74</f>
        <v>0</v>
      </c>
      <c r="H74" s="73"/>
      <c r="I74" s="86"/>
      <c r="K74" s="72" t="s">
        <v>357</v>
      </c>
      <c r="L74" s="87">
        <f>G74-I74</f>
        <v>0</v>
      </c>
      <c r="M74" s="43"/>
      <c r="N74" s="73"/>
      <c r="O74" s="86"/>
      <c r="Q74" s="72" t="s">
        <v>357</v>
      </c>
      <c r="R74" s="87">
        <f>L74-O74</f>
        <v>0</v>
      </c>
      <c r="S74" s="43"/>
      <c r="T74" s="73"/>
      <c r="U74" s="86"/>
      <c r="W74" s="72" t="s">
        <v>357</v>
      </c>
      <c r="X74" s="87">
        <f>R74-U74</f>
        <v>0</v>
      </c>
      <c r="Y74" s="43"/>
      <c r="Z74" s="73"/>
      <c r="AA74" s="86"/>
    </row>
    <row r="75" spans="1:27" x14ac:dyDescent="0.25">
      <c r="A75" s="72" t="s">
        <v>359</v>
      </c>
      <c r="B75" s="73"/>
      <c r="C75" s="73"/>
      <c r="D75" s="86"/>
      <c r="F75" s="72" t="s">
        <v>359</v>
      </c>
      <c r="G75" s="87">
        <f>D75</f>
        <v>0</v>
      </c>
      <c r="H75" s="73"/>
      <c r="I75" s="86"/>
      <c r="K75" s="72" t="s">
        <v>359</v>
      </c>
      <c r="L75" s="87">
        <f>G75-I75</f>
        <v>0</v>
      </c>
      <c r="M75" s="43"/>
      <c r="N75" s="73"/>
      <c r="O75" s="86"/>
      <c r="Q75" s="72" t="s">
        <v>359</v>
      </c>
      <c r="R75" s="87">
        <f>L75-O75</f>
        <v>0</v>
      </c>
      <c r="S75" s="43"/>
      <c r="T75" s="73"/>
      <c r="U75" s="86"/>
      <c r="W75" s="72" t="s">
        <v>359</v>
      </c>
      <c r="X75" s="87">
        <f>R75-U75</f>
        <v>0</v>
      </c>
      <c r="Y75" s="43"/>
      <c r="Z75" s="73"/>
      <c r="AA75" s="86"/>
    </row>
    <row r="76" spans="1:27" x14ac:dyDescent="0.25">
      <c r="A76" s="72" t="s">
        <v>397</v>
      </c>
      <c r="B76" s="73"/>
      <c r="C76" s="73"/>
      <c r="D76" s="86"/>
      <c r="F76" s="72" t="s">
        <v>397</v>
      </c>
      <c r="G76" s="87">
        <f>D76</f>
        <v>0</v>
      </c>
      <c r="H76" s="73"/>
      <c r="I76" s="86"/>
      <c r="K76" s="72" t="s">
        <v>397</v>
      </c>
      <c r="L76" s="87">
        <f>G76-I76</f>
        <v>0</v>
      </c>
      <c r="M76" s="43"/>
      <c r="N76" s="73"/>
      <c r="O76" s="86"/>
      <c r="Q76" s="72" t="s">
        <v>397</v>
      </c>
      <c r="R76" s="87">
        <f>L76-O76</f>
        <v>0</v>
      </c>
      <c r="S76" s="43"/>
      <c r="T76" s="73"/>
      <c r="U76" s="86"/>
      <c r="W76" s="72" t="s">
        <v>397</v>
      </c>
      <c r="X76" s="87">
        <f>R76-U76</f>
        <v>0</v>
      </c>
      <c r="Y76" s="43"/>
      <c r="Z76" s="73"/>
      <c r="AA76" s="86"/>
    </row>
    <row r="77" spans="1:27" x14ac:dyDescent="0.25">
      <c r="A77" s="72" t="s">
        <v>363</v>
      </c>
      <c r="B77" s="73"/>
      <c r="C77" s="73"/>
      <c r="D77" s="86"/>
      <c r="F77" s="72" t="s">
        <v>363</v>
      </c>
      <c r="G77" s="87">
        <f>D77</f>
        <v>0</v>
      </c>
      <c r="H77" s="73"/>
      <c r="I77" s="86"/>
      <c r="K77" s="72" t="s">
        <v>363</v>
      </c>
      <c r="L77" s="87">
        <f>G77-I77</f>
        <v>0</v>
      </c>
      <c r="M77" s="43"/>
      <c r="N77" s="73"/>
      <c r="O77" s="86"/>
      <c r="Q77" s="72" t="s">
        <v>363</v>
      </c>
      <c r="R77" s="87">
        <f>L77-O77</f>
        <v>0</v>
      </c>
      <c r="S77" s="43"/>
      <c r="T77" s="73"/>
      <c r="U77" s="86"/>
      <c r="W77" s="72" t="s">
        <v>363</v>
      </c>
      <c r="X77" s="87">
        <f>R77-U77</f>
        <v>0</v>
      </c>
      <c r="Y77" s="43"/>
      <c r="Z77" s="73"/>
      <c r="AA77" s="86"/>
    </row>
    <row r="78" spans="1:27" ht="15.75" thickBot="1" x14ac:dyDescent="0.3">
      <c r="A78" s="88" t="s">
        <v>365</v>
      </c>
      <c r="B78" s="89"/>
      <c r="C78" s="89"/>
      <c r="D78" s="90"/>
      <c r="F78" s="88" t="s">
        <v>365</v>
      </c>
      <c r="G78" s="91">
        <f>D78</f>
        <v>0</v>
      </c>
      <c r="H78" s="89"/>
      <c r="I78" s="90"/>
      <c r="K78" s="88" t="s">
        <v>365</v>
      </c>
      <c r="L78" s="91">
        <f>G78-I78</f>
        <v>0</v>
      </c>
      <c r="M78" s="79"/>
      <c r="N78" s="89"/>
      <c r="O78" s="90"/>
      <c r="Q78" s="88" t="s">
        <v>365</v>
      </c>
      <c r="R78" s="91">
        <f>L78-O78</f>
        <v>0</v>
      </c>
      <c r="S78" s="79"/>
      <c r="T78" s="89"/>
      <c r="U78" s="90"/>
      <c r="W78" s="88" t="s">
        <v>365</v>
      </c>
      <c r="X78" s="91">
        <f>R78-U78</f>
        <v>0</v>
      </c>
      <c r="Y78" s="79"/>
      <c r="Z78" s="89"/>
      <c r="AA78" s="90"/>
    </row>
    <row r="79" spans="1:27" ht="15.75" thickBot="1" x14ac:dyDescent="0.3"/>
    <row r="80" spans="1:27" x14ac:dyDescent="0.25">
      <c r="A80" s="71" t="s">
        <v>406</v>
      </c>
      <c r="B80" s="82"/>
      <c r="C80" s="82"/>
      <c r="D80" s="83">
        <f>D82+D83+D84+D85+D86</f>
        <v>0</v>
      </c>
      <c r="F80" s="71" t="s">
        <v>406</v>
      </c>
      <c r="G80" s="84">
        <f>D80</f>
        <v>0</v>
      </c>
      <c r="H80" s="82"/>
      <c r="I80" s="83">
        <f>I82+I83+I84+I85+I86</f>
        <v>0</v>
      </c>
      <c r="K80" s="71" t="s">
        <v>406</v>
      </c>
      <c r="L80" s="84">
        <f>G80-I80</f>
        <v>0</v>
      </c>
      <c r="M80" s="85"/>
      <c r="N80" s="82"/>
      <c r="O80" s="83">
        <f>O82+O83+O84+O85+O86</f>
        <v>0</v>
      </c>
      <c r="Q80" s="71" t="s">
        <v>406</v>
      </c>
      <c r="R80" s="84">
        <f>L80-O80</f>
        <v>0</v>
      </c>
      <c r="S80" s="85"/>
      <c r="T80" s="82"/>
      <c r="U80" s="83">
        <f>U82+U83+U84+U85+U86</f>
        <v>0</v>
      </c>
      <c r="W80" s="71" t="s">
        <v>406</v>
      </c>
      <c r="X80" s="84">
        <f>R80-U80</f>
        <v>0</v>
      </c>
      <c r="Y80" s="85"/>
      <c r="Z80" s="82"/>
      <c r="AA80" s="83">
        <f>AA82+AA83+AA84+AA85+AA86</f>
        <v>0</v>
      </c>
    </row>
    <row r="81" spans="1:27" x14ac:dyDescent="0.25">
      <c r="A81" s="72"/>
      <c r="B81" s="73"/>
      <c r="C81" s="73"/>
      <c r="D81" s="74"/>
      <c r="F81" s="72"/>
      <c r="G81" s="93"/>
      <c r="H81" s="73"/>
      <c r="I81" s="74"/>
      <c r="K81" s="72"/>
      <c r="L81" s="93"/>
      <c r="M81" s="43"/>
      <c r="N81" s="73"/>
      <c r="O81" s="74"/>
      <c r="Q81" s="72"/>
      <c r="R81" s="93"/>
      <c r="S81" s="43"/>
      <c r="T81" s="73"/>
      <c r="U81" s="74"/>
      <c r="W81" s="72"/>
      <c r="X81" s="93"/>
      <c r="Y81" s="43"/>
      <c r="Z81" s="73"/>
      <c r="AA81" s="74"/>
    </row>
    <row r="82" spans="1:27" x14ac:dyDescent="0.25">
      <c r="A82" s="72" t="s">
        <v>357</v>
      </c>
      <c r="B82" s="73"/>
      <c r="C82" s="73"/>
      <c r="D82" s="86"/>
      <c r="F82" s="72" t="s">
        <v>357</v>
      </c>
      <c r="G82" s="87">
        <f>D82</f>
        <v>0</v>
      </c>
      <c r="H82" s="73"/>
      <c r="I82" s="86"/>
      <c r="K82" s="72" t="s">
        <v>357</v>
      </c>
      <c r="L82" s="87">
        <f>G82-I82</f>
        <v>0</v>
      </c>
      <c r="M82" s="43"/>
      <c r="N82" s="73"/>
      <c r="O82" s="86"/>
      <c r="Q82" s="72" t="s">
        <v>357</v>
      </c>
      <c r="R82" s="87">
        <f>L82-O82</f>
        <v>0</v>
      </c>
      <c r="S82" s="43"/>
      <c r="T82" s="73"/>
      <c r="U82" s="86"/>
      <c r="W82" s="72" t="s">
        <v>357</v>
      </c>
      <c r="X82" s="87">
        <f>R82-U82</f>
        <v>0</v>
      </c>
      <c r="Y82" s="43"/>
      <c r="Z82" s="73"/>
      <c r="AA82" s="86"/>
    </row>
    <row r="83" spans="1:27" x14ac:dyDescent="0.25">
      <c r="A83" s="72" t="s">
        <v>359</v>
      </c>
      <c r="B83" s="73"/>
      <c r="C83" s="73"/>
      <c r="D83" s="86"/>
      <c r="F83" s="72" t="s">
        <v>359</v>
      </c>
      <c r="G83" s="87">
        <f>D83</f>
        <v>0</v>
      </c>
      <c r="H83" s="73"/>
      <c r="I83" s="86"/>
      <c r="K83" s="72" t="s">
        <v>359</v>
      </c>
      <c r="L83" s="87">
        <f>G83-I83</f>
        <v>0</v>
      </c>
      <c r="M83" s="43"/>
      <c r="N83" s="73"/>
      <c r="O83" s="86"/>
      <c r="Q83" s="72" t="s">
        <v>359</v>
      </c>
      <c r="R83" s="87">
        <f>L83-O83</f>
        <v>0</v>
      </c>
      <c r="S83" s="43"/>
      <c r="T83" s="73"/>
      <c r="U83" s="86"/>
      <c r="W83" s="72" t="s">
        <v>359</v>
      </c>
      <c r="X83" s="87">
        <f>R83-U83</f>
        <v>0</v>
      </c>
      <c r="Y83" s="43"/>
      <c r="Z83" s="73"/>
      <c r="AA83" s="86"/>
    </row>
    <row r="84" spans="1:27" x14ac:dyDescent="0.25">
      <c r="A84" s="72" t="s">
        <v>397</v>
      </c>
      <c r="B84" s="73"/>
      <c r="C84" s="73"/>
      <c r="D84" s="86"/>
      <c r="F84" s="72" t="s">
        <v>397</v>
      </c>
      <c r="G84" s="87">
        <f>D84</f>
        <v>0</v>
      </c>
      <c r="H84" s="73"/>
      <c r="I84" s="86"/>
      <c r="K84" s="72" t="s">
        <v>397</v>
      </c>
      <c r="L84" s="87">
        <f>G84-I84</f>
        <v>0</v>
      </c>
      <c r="M84" s="43"/>
      <c r="N84" s="73"/>
      <c r="O84" s="86"/>
      <c r="Q84" s="72" t="s">
        <v>397</v>
      </c>
      <c r="R84" s="87">
        <f>L84-O84</f>
        <v>0</v>
      </c>
      <c r="S84" s="43"/>
      <c r="T84" s="73"/>
      <c r="U84" s="86"/>
      <c r="W84" s="72" t="s">
        <v>397</v>
      </c>
      <c r="X84" s="87">
        <f>R84-U84</f>
        <v>0</v>
      </c>
      <c r="Y84" s="43"/>
      <c r="Z84" s="73"/>
      <c r="AA84" s="86"/>
    </row>
    <row r="85" spans="1:27" x14ac:dyDescent="0.25">
      <c r="A85" s="72" t="s">
        <v>363</v>
      </c>
      <c r="B85" s="73"/>
      <c r="C85" s="73"/>
      <c r="D85" s="86"/>
      <c r="F85" s="72" t="s">
        <v>363</v>
      </c>
      <c r="G85" s="87">
        <f>D85</f>
        <v>0</v>
      </c>
      <c r="H85" s="73"/>
      <c r="I85" s="86"/>
      <c r="K85" s="72" t="s">
        <v>363</v>
      </c>
      <c r="L85" s="87">
        <f>G85-I85</f>
        <v>0</v>
      </c>
      <c r="M85" s="43"/>
      <c r="N85" s="73"/>
      <c r="O85" s="86"/>
      <c r="Q85" s="72" t="s">
        <v>363</v>
      </c>
      <c r="R85" s="87">
        <f>L85-O85</f>
        <v>0</v>
      </c>
      <c r="S85" s="43"/>
      <c r="T85" s="73"/>
      <c r="U85" s="86"/>
      <c r="W85" s="72" t="s">
        <v>363</v>
      </c>
      <c r="X85" s="87">
        <f>R85-U85</f>
        <v>0</v>
      </c>
      <c r="Y85" s="43"/>
      <c r="Z85" s="73"/>
      <c r="AA85" s="86"/>
    </row>
    <row r="86" spans="1:27" ht="15.75" thickBot="1" x14ac:dyDescent="0.3">
      <c r="A86" s="88" t="s">
        <v>365</v>
      </c>
      <c r="B86" s="89"/>
      <c r="C86" s="89"/>
      <c r="D86" s="90"/>
      <c r="F86" s="88" t="s">
        <v>365</v>
      </c>
      <c r="G86" s="91">
        <f>D86</f>
        <v>0</v>
      </c>
      <c r="H86" s="89"/>
      <c r="I86" s="90"/>
      <c r="K86" s="88" t="s">
        <v>365</v>
      </c>
      <c r="L86" s="91">
        <f>G86-I86</f>
        <v>0</v>
      </c>
      <c r="M86" s="79"/>
      <c r="N86" s="89"/>
      <c r="O86" s="90"/>
      <c r="Q86" s="88" t="s">
        <v>365</v>
      </c>
      <c r="R86" s="91">
        <f>L86-O86</f>
        <v>0</v>
      </c>
      <c r="S86" s="79"/>
      <c r="T86" s="89"/>
      <c r="U86" s="90"/>
      <c r="W86" s="88" t="s">
        <v>365</v>
      </c>
      <c r="X86" s="91">
        <f>R86-U86</f>
        <v>0</v>
      </c>
      <c r="Y86" s="79"/>
      <c r="Z86" s="89"/>
      <c r="AA86" s="90"/>
    </row>
    <row r="87" spans="1:27" ht="15.75" thickBot="1" x14ac:dyDescent="0.3"/>
    <row r="88" spans="1:27" x14ac:dyDescent="0.25">
      <c r="A88" s="71" t="s">
        <v>407</v>
      </c>
      <c r="B88" s="82"/>
      <c r="C88" s="82"/>
      <c r="D88" s="83">
        <f>D90+D91+D92+D93+D94</f>
        <v>0</v>
      </c>
      <c r="F88" s="71" t="s">
        <v>407</v>
      </c>
      <c r="G88" s="84">
        <f>D88</f>
        <v>0</v>
      </c>
      <c r="H88" s="82"/>
      <c r="I88" s="83">
        <f>I90+I91+I92+I93+I94</f>
        <v>0</v>
      </c>
      <c r="K88" s="71" t="s">
        <v>407</v>
      </c>
      <c r="L88" s="84">
        <f>G88-I88</f>
        <v>0</v>
      </c>
      <c r="M88" s="85"/>
      <c r="N88" s="82"/>
      <c r="O88" s="83">
        <f>O90+O91+O92+O93+O94</f>
        <v>0</v>
      </c>
      <c r="Q88" s="71" t="s">
        <v>407</v>
      </c>
      <c r="R88" s="84">
        <f>L88-O88</f>
        <v>0</v>
      </c>
      <c r="S88" s="85"/>
      <c r="T88" s="82"/>
      <c r="U88" s="83">
        <f>U90+U91+U92+U93+U94</f>
        <v>0</v>
      </c>
      <c r="W88" s="71" t="s">
        <v>407</v>
      </c>
      <c r="X88" s="84">
        <f>R88-U88</f>
        <v>0</v>
      </c>
      <c r="Y88" s="85"/>
      <c r="Z88" s="82"/>
      <c r="AA88" s="83">
        <f>AA90+AA91+AA92+AA93+AA94</f>
        <v>0</v>
      </c>
    </row>
    <row r="89" spans="1:27" x14ac:dyDescent="0.25">
      <c r="A89" s="72"/>
      <c r="B89" s="73"/>
      <c r="C89" s="73"/>
      <c r="D89" s="74"/>
      <c r="F89" s="72"/>
      <c r="G89" s="93"/>
      <c r="H89" s="73"/>
      <c r="I89" s="74"/>
      <c r="K89" s="72"/>
      <c r="L89" s="93"/>
      <c r="M89" s="43"/>
      <c r="N89" s="73"/>
      <c r="O89" s="74"/>
      <c r="Q89" s="72"/>
      <c r="R89" s="93"/>
      <c r="S89" s="43"/>
      <c r="T89" s="73"/>
      <c r="U89" s="74"/>
      <c r="W89" s="72"/>
      <c r="X89" s="93"/>
      <c r="Y89" s="43"/>
      <c r="Z89" s="73"/>
      <c r="AA89" s="74"/>
    </row>
    <row r="90" spans="1:27" x14ac:dyDescent="0.25">
      <c r="A90" s="72" t="s">
        <v>357</v>
      </c>
      <c r="B90" s="73"/>
      <c r="C90" s="73"/>
      <c r="D90" s="86"/>
      <c r="F90" s="72" t="s">
        <v>357</v>
      </c>
      <c r="G90" s="87">
        <f>D90</f>
        <v>0</v>
      </c>
      <c r="H90" s="73"/>
      <c r="I90" s="86"/>
      <c r="K90" s="72" t="s">
        <v>357</v>
      </c>
      <c r="L90" s="87">
        <f>G90-I90</f>
        <v>0</v>
      </c>
      <c r="M90" s="43"/>
      <c r="N90" s="73"/>
      <c r="O90" s="86"/>
      <c r="Q90" s="72" t="s">
        <v>357</v>
      </c>
      <c r="R90" s="87">
        <f>L90-O90</f>
        <v>0</v>
      </c>
      <c r="S90" s="43"/>
      <c r="T90" s="73"/>
      <c r="U90" s="86"/>
      <c r="W90" s="72" t="s">
        <v>357</v>
      </c>
      <c r="X90" s="87">
        <f>R90-U90</f>
        <v>0</v>
      </c>
      <c r="Y90" s="43"/>
      <c r="Z90" s="73"/>
      <c r="AA90" s="86"/>
    </row>
    <row r="91" spans="1:27" x14ac:dyDescent="0.25">
      <c r="A91" s="72" t="s">
        <v>359</v>
      </c>
      <c r="B91" s="73"/>
      <c r="C91" s="73"/>
      <c r="D91" s="86"/>
      <c r="F91" s="72" t="s">
        <v>359</v>
      </c>
      <c r="G91" s="87">
        <f>D91</f>
        <v>0</v>
      </c>
      <c r="H91" s="73"/>
      <c r="I91" s="86"/>
      <c r="K91" s="72" t="s">
        <v>359</v>
      </c>
      <c r="L91" s="87">
        <f>G91-I91</f>
        <v>0</v>
      </c>
      <c r="M91" s="43"/>
      <c r="N91" s="73"/>
      <c r="O91" s="86"/>
      <c r="Q91" s="72" t="s">
        <v>359</v>
      </c>
      <c r="R91" s="87">
        <f>L91-O91</f>
        <v>0</v>
      </c>
      <c r="S91" s="43"/>
      <c r="T91" s="73"/>
      <c r="U91" s="86"/>
      <c r="W91" s="72" t="s">
        <v>359</v>
      </c>
      <c r="X91" s="87">
        <f>R91-U91</f>
        <v>0</v>
      </c>
      <c r="Y91" s="43"/>
      <c r="Z91" s="73"/>
      <c r="AA91" s="86"/>
    </row>
    <row r="92" spans="1:27" x14ac:dyDescent="0.25">
      <c r="A92" s="72" t="s">
        <v>397</v>
      </c>
      <c r="B92" s="73"/>
      <c r="C92" s="73"/>
      <c r="D92" s="86"/>
      <c r="F92" s="72" t="s">
        <v>397</v>
      </c>
      <c r="G92" s="87">
        <f>D92</f>
        <v>0</v>
      </c>
      <c r="H92" s="73"/>
      <c r="I92" s="86"/>
      <c r="K92" s="72" t="s">
        <v>397</v>
      </c>
      <c r="L92" s="87">
        <f>G92-I92</f>
        <v>0</v>
      </c>
      <c r="M92" s="43"/>
      <c r="N92" s="73"/>
      <c r="O92" s="86"/>
      <c r="Q92" s="72" t="s">
        <v>397</v>
      </c>
      <c r="R92" s="87">
        <f>L92-O92</f>
        <v>0</v>
      </c>
      <c r="S92" s="43"/>
      <c r="T92" s="73"/>
      <c r="U92" s="86"/>
      <c r="W92" s="72" t="s">
        <v>397</v>
      </c>
      <c r="X92" s="87">
        <f>R92-U92</f>
        <v>0</v>
      </c>
      <c r="Y92" s="43"/>
      <c r="Z92" s="73"/>
      <c r="AA92" s="86"/>
    </row>
    <row r="93" spans="1:27" x14ac:dyDescent="0.25">
      <c r="A93" s="72" t="s">
        <v>363</v>
      </c>
      <c r="B93" s="73"/>
      <c r="C93" s="73"/>
      <c r="D93" s="86"/>
      <c r="F93" s="72" t="s">
        <v>363</v>
      </c>
      <c r="G93" s="87">
        <f>D93</f>
        <v>0</v>
      </c>
      <c r="H93" s="73"/>
      <c r="I93" s="86"/>
      <c r="K93" s="72" t="s">
        <v>363</v>
      </c>
      <c r="L93" s="87">
        <f>G93-I93</f>
        <v>0</v>
      </c>
      <c r="M93" s="43"/>
      <c r="N93" s="73"/>
      <c r="O93" s="86"/>
      <c r="Q93" s="72" t="s">
        <v>363</v>
      </c>
      <c r="R93" s="87">
        <f>L93-O93</f>
        <v>0</v>
      </c>
      <c r="S93" s="43"/>
      <c r="T93" s="73"/>
      <c r="U93" s="86"/>
      <c r="W93" s="72" t="s">
        <v>363</v>
      </c>
      <c r="X93" s="87">
        <f>R93-U93</f>
        <v>0</v>
      </c>
      <c r="Y93" s="43"/>
      <c r="Z93" s="73"/>
      <c r="AA93" s="86"/>
    </row>
    <row r="94" spans="1:27" ht="15.75" thickBot="1" x14ac:dyDescent="0.3">
      <c r="A94" s="88" t="s">
        <v>365</v>
      </c>
      <c r="B94" s="89"/>
      <c r="C94" s="89"/>
      <c r="D94" s="90"/>
      <c r="F94" s="88" t="s">
        <v>365</v>
      </c>
      <c r="G94" s="91">
        <f>D94</f>
        <v>0</v>
      </c>
      <c r="H94" s="89"/>
      <c r="I94" s="90"/>
      <c r="K94" s="88" t="s">
        <v>365</v>
      </c>
      <c r="L94" s="91">
        <f>G94-I94</f>
        <v>0</v>
      </c>
      <c r="M94" s="79"/>
      <c r="N94" s="89"/>
      <c r="O94" s="90"/>
      <c r="Q94" s="88" t="s">
        <v>365</v>
      </c>
      <c r="R94" s="91">
        <f>L94-O94</f>
        <v>0</v>
      </c>
      <c r="S94" s="79"/>
      <c r="T94" s="89"/>
      <c r="U94" s="90"/>
      <c r="W94" s="88" t="s">
        <v>365</v>
      </c>
      <c r="X94" s="91">
        <f>R94-U94</f>
        <v>0</v>
      </c>
      <c r="Y94" s="79"/>
      <c r="Z94" s="89"/>
      <c r="AA94" s="90"/>
    </row>
  </sheetData>
  <sheetProtection algorithmName="SHA-512" hashValue="+yfzR3CqAwyWKHc3OVmFUMyhW7FWnX3lQnyiV1ApUOSUh1ESUCJEQOpcgtxa7K2bVk0pUJy8H1M1+AP/nreBuQ==" saltValue="ebT1Lo89pXJjaJjFHYl2Vg==" spinCount="100000" sheet="1" objects="1" scenarios="1"/>
  <protectedRanges>
    <protectedRange sqref="AA10:AA14 AA18:AA22 AA26:AA30 AA34:AA38 AA42:AA46 AA50:AA54 AA58:AA62 AA66:AA70 AA74:AA78 AA82:AA86 AA90:AA94" name="Range5_1"/>
    <protectedRange sqref="U10:U14 U18:U22 U26:U30 U34:U38 U42:U46 U50:U54 U58:U62 U66:U70 U74:U78 U82:U86 U90:U94" name="Range4_1"/>
    <protectedRange sqref="O10:O14 O18:O22 O26:O30 O34:O38 O42:O46 O50:O54 O58:O62 O66:O70 O74:O78 O82:O86 O90:O94" name="Range3_1"/>
    <protectedRange sqref="I10:I14 I18:I22 I26:I30 I34:I38 I42:I46 I50:I54 I58:I62 I66:I70 I74:I78 I82:I86 I90:I94" name="Range2_1"/>
    <protectedRange sqref="D10:D14 D18:D22 D26:D30 D34:D38 D42:D46 D50:D54 D58:D62 D66:D70 D74:D78 D82:D86 D90:D94" name="Range1_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1" priority="1" operator="equal">
      <formula>$B$5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0531-8916-4FFD-AA95-D917E351EB0F}">
  <sheetPr>
    <tabColor theme="5" tint="0.59999389629810485"/>
  </sheetPr>
  <dimension ref="A1:AA38"/>
  <sheetViews>
    <sheetView zoomScale="80" zoomScaleNormal="80" workbookViewId="0">
      <pane ySplit="5" topLeftCell="A6" activePane="bottomLeft" state="frozen"/>
      <selection pane="bottomLeft" activeCell="B7" sqref="B7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351</v>
      </c>
      <c r="B5" s="78">
        <f>'BUDGET SUMMARY'!B26</f>
        <v>0</v>
      </c>
      <c r="C5" s="79"/>
      <c r="D5" s="80">
        <f>D8+D16+D24+D32</f>
        <v>0</v>
      </c>
      <c r="F5" s="94" t="s">
        <v>351</v>
      </c>
      <c r="G5" s="78">
        <f>D5</f>
        <v>0</v>
      </c>
      <c r="H5" s="81">
        <f>I8+I16+I24+I32</f>
        <v>0</v>
      </c>
      <c r="I5" s="80">
        <f>G5-H5</f>
        <v>0</v>
      </c>
      <c r="K5" s="94" t="s">
        <v>351</v>
      </c>
      <c r="L5" s="78">
        <f>D5</f>
        <v>0</v>
      </c>
      <c r="M5" s="78">
        <f>H5</f>
        <v>0</v>
      </c>
      <c r="N5" s="81">
        <f>O8+O16+O24+O32</f>
        <v>0</v>
      </c>
      <c r="O5" s="80">
        <f>L5-M5-N5</f>
        <v>0</v>
      </c>
      <c r="Q5" s="94" t="s">
        <v>351</v>
      </c>
      <c r="R5" s="78">
        <f>D5</f>
        <v>0</v>
      </c>
      <c r="S5" s="78">
        <f>M5+N5</f>
        <v>0</v>
      </c>
      <c r="T5" s="81">
        <f>U8+U16+U24+U32</f>
        <v>0</v>
      </c>
      <c r="U5" s="80">
        <f>R5-S5-T5</f>
        <v>0</v>
      </c>
      <c r="W5" s="94" t="s">
        <v>351</v>
      </c>
      <c r="X5" s="78">
        <f>D5</f>
        <v>0</v>
      </c>
      <c r="Y5" s="78">
        <f>S5+T5</f>
        <v>0</v>
      </c>
      <c r="Z5" s="81">
        <f>AA8+AA16+AA24+AA32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404</v>
      </c>
      <c r="B8" s="82"/>
      <c r="C8" s="82"/>
      <c r="D8" s="83">
        <f>D10+D11+D12+D13+D14</f>
        <v>0</v>
      </c>
      <c r="F8" s="71" t="s">
        <v>404</v>
      </c>
      <c r="G8" s="84">
        <f>D8</f>
        <v>0</v>
      </c>
      <c r="H8" s="82"/>
      <c r="I8" s="83">
        <f>I10+I11+I12+I13+I14</f>
        <v>0</v>
      </c>
      <c r="K8" s="71" t="s">
        <v>404</v>
      </c>
      <c r="L8" s="84">
        <f>G8-I8</f>
        <v>0</v>
      </c>
      <c r="M8" s="85"/>
      <c r="N8" s="82"/>
      <c r="O8" s="83">
        <f>O10+O11+O12+O13+O14</f>
        <v>0</v>
      </c>
      <c r="Q8" s="71" t="s">
        <v>404</v>
      </c>
      <c r="R8" s="84">
        <f>L8-O8</f>
        <v>0</v>
      </c>
      <c r="S8" s="85"/>
      <c r="T8" s="82"/>
      <c r="U8" s="83">
        <f>U10+U11+U12+U13+U14</f>
        <v>0</v>
      </c>
      <c r="W8" s="71" t="s">
        <v>404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93"/>
      <c r="H9" s="73"/>
      <c r="I9" s="74"/>
      <c r="K9" s="72"/>
      <c r="L9" s="93"/>
      <c r="M9" s="43"/>
      <c r="N9" s="73"/>
      <c r="O9" s="74"/>
      <c r="Q9" s="72"/>
      <c r="R9" s="93"/>
      <c r="S9" s="43"/>
      <c r="T9" s="73"/>
      <c r="U9" s="74"/>
      <c r="W9" s="72"/>
      <c r="X9" s="93"/>
      <c r="Y9" s="43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/>
    <row r="16" spans="1:27" x14ac:dyDescent="0.25">
      <c r="A16" s="71" t="s">
        <v>405</v>
      </c>
      <c r="B16" s="82"/>
      <c r="C16" s="82"/>
      <c r="D16" s="83">
        <f>D18+D19+D20+D21+D22</f>
        <v>0</v>
      </c>
      <c r="F16" s="71" t="s">
        <v>405</v>
      </c>
      <c r="G16" s="84">
        <f>D16</f>
        <v>0</v>
      </c>
      <c r="H16" s="82"/>
      <c r="I16" s="83">
        <f>I18+I19+I20+I21+I22</f>
        <v>0</v>
      </c>
      <c r="K16" s="71" t="s">
        <v>405</v>
      </c>
      <c r="L16" s="84">
        <f>G16-I16</f>
        <v>0</v>
      </c>
      <c r="M16" s="85"/>
      <c r="N16" s="82"/>
      <c r="O16" s="83">
        <f>O18+O19+O20+O21+O22</f>
        <v>0</v>
      </c>
      <c r="Q16" s="71" t="s">
        <v>405</v>
      </c>
      <c r="R16" s="84">
        <f>L16-O16</f>
        <v>0</v>
      </c>
      <c r="S16" s="85"/>
      <c r="T16" s="82"/>
      <c r="U16" s="83">
        <f>U18+U19+U20+U21+U22</f>
        <v>0</v>
      </c>
      <c r="W16" s="71" t="s">
        <v>405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406</v>
      </c>
      <c r="B24" s="82"/>
      <c r="C24" s="82"/>
      <c r="D24" s="83">
        <f>D26+D27+D28+D29+D30</f>
        <v>0</v>
      </c>
      <c r="F24" s="71" t="s">
        <v>406</v>
      </c>
      <c r="G24" s="84">
        <f>D24</f>
        <v>0</v>
      </c>
      <c r="H24" s="82"/>
      <c r="I24" s="83">
        <f>I26+I27+I28+I29+I30</f>
        <v>0</v>
      </c>
      <c r="K24" s="71" t="s">
        <v>406</v>
      </c>
      <c r="L24" s="84">
        <f>G24-I24</f>
        <v>0</v>
      </c>
      <c r="M24" s="85"/>
      <c r="N24" s="82"/>
      <c r="O24" s="83">
        <f>O26+O27+O28+O29+O30</f>
        <v>0</v>
      </c>
      <c r="Q24" s="71" t="s">
        <v>406</v>
      </c>
      <c r="R24" s="84">
        <f>L24-O24</f>
        <v>0</v>
      </c>
      <c r="S24" s="85"/>
      <c r="T24" s="82"/>
      <c r="U24" s="83">
        <f>U26+U27+U28+U29+U30</f>
        <v>0</v>
      </c>
      <c r="W24" s="71" t="s">
        <v>406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407</v>
      </c>
      <c r="B32" s="82"/>
      <c r="C32" s="82"/>
      <c r="D32" s="83">
        <f>D34+D35+D36+D37+D38</f>
        <v>0</v>
      </c>
      <c r="F32" s="71" t="s">
        <v>407</v>
      </c>
      <c r="G32" s="84">
        <f>D32</f>
        <v>0</v>
      </c>
      <c r="H32" s="82"/>
      <c r="I32" s="83">
        <f>I34+I35+I36+I37+I38</f>
        <v>0</v>
      </c>
      <c r="K32" s="71" t="s">
        <v>407</v>
      </c>
      <c r="L32" s="84">
        <f>G32-I32</f>
        <v>0</v>
      </c>
      <c r="M32" s="85"/>
      <c r="N32" s="82"/>
      <c r="O32" s="83">
        <f>O34+O35+O36+O37+O38</f>
        <v>0</v>
      </c>
      <c r="Q32" s="71" t="s">
        <v>407</v>
      </c>
      <c r="R32" s="84">
        <f>L32-O32</f>
        <v>0</v>
      </c>
      <c r="S32" s="85"/>
      <c r="T32" s="82"/>
      <c r="U32" s="83">
        <f>U34+U35+U36+U37+U38</f>
        <v>0</v>
      </c>
      <c r="W32" s="71" t="s">
        <v>407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</sheetData>
  <sheetProtection algorithmName="SHA-512" hashValue="BMnUdN3zTESlPqhaPbWSqIb8Dv7djsUsCNznuQrwfk71iQvO4zMu7BPQtnWVGjRhwKr+6UiTVlt7X52/cLUvHQ==" saltValue="cGvy7u+w3970iTxutU/u5Q==" spinCount="100000" sheet="1" objects="1" scenarios="1"/>
  <protectedRanges>
    <protectedRange sqref="AA18:AA22 AA26:AA30 AA34:AA38 AA10:AA14" name="Range5"/>
    <protectedRange sqref="U18:U22 U26:U30 U34:U38 U10:U14" name="Range4"/>
    <protectedRange sqref="O18:O22 O26:O30 O34:O38 O10:O14" name="Range3"/>
    <protectedRange sqref="I18:I22 I26:I30 I34:I38 I10:I14" name="Range2"/>
    <protectedRange sqref="D18:D22 D26:D30 D34:D38 D10:D1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0" priority="1" operator="equal">
      <formula>$B$5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61D5-ACCB-4FB9-A069-6BFDFA6A84AA}">
  <sheetPr>
    <tabColor theme="8" tint="0.59999389629810485"/>
  </sheetPr>
  <dimension ref="A1:R27"/>
  <sheetViews>
    <sheetView zoomScale="80" zoomScaleNormal="80" workbookViewId="0">
      <pane xSplit="2" ySplit="2" topLeftCell="C3" activePane="bottomRight" state="frozen"/>
      <selection activeCell="L8" sqref="L8"/>
      <selection pane="topRight" activeCell="L8" sqref="L8"/>
      <selection pane="bottomLeft" activeCell="L8" sqref="L8"/>
      <selection pane="bottomRight" activeCell="J24" sqref="J24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454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'A - STATE AID'!I8</f>
        <v>0</v>
      </c>
      <c r="D3" s="57"/>
      <c r="E3" s="39">
        <f>LOCAL!I8</f>
        <v>0</v>
      </c>
      <c r="F3" s="57"/>
      <c r="G3" s="57"/>
      <c r="H3" s="57"/>
      <c r="I3" s="39">
        <f>'B - BORDER'!I8</f>
        <v>0</v>
      </c>
      <c r="J3" s="57"/>
      <c r="K3" s="58"/>
      <c r="L3" s="58"/>
      <c r="M3" s="57"/>
      <c r="N3" s="57"/>
      <c r="O3" s="39">
        <f>'DSASUP - DSA SUPPLEMENT'!I8</f>
        <v>0</v>
      </c>
      <c r="P3" s="39">
        <f>'S&amp;E - Supp &amp; Emergent'!I8</f>
        <v>0</v>
      </c>
      <c r="Q3" s="57"/>
      <c r="R3" s="40">
        <f>SUM(C3:Q3)</f>
        <v>0</v>
      </c>
    </row>
    <row r="4" spans="1:18" ht="26.25" customHeight="1" thickBot="1" x14ac:dyDescent="0.3">
      <c r="A4" s="118"/>
      <c r="B4" s="44" t="s">
        <v>358</v>
      </c>
      <c r="C4" s="39">
        <f>'A - STATE AID'!I16</f>
        <v>0</v>
      </c>
      <c r="D4" s="60">
        <f>'SADJ - SALARY ADJUSTMENT'!I8</f>
        <v>0</v>
      </c>
      <c r="E4" s="39">
        <f>LOCAL!I16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'DSASUP - DSA SUPPLEMENT'!I16</f>
        <v>0</v>
      </c>
      <c r="P4" s="39">
        <f>'S&amp;E - Supp &amp; Emergent'!I16</f>
        <v>0</v>
      </c>
      <c r="Q4" s="57"/>
      <c r="R4" s="40">
        <f t="shared" ref="R4:R13" si="0">SUM(C4:Q4)</f>
        <v>0</v>
      </c>
    </row>
    <row r="5" spans="1:18" ht="26.25" customHeight="1" thickBot="1" x14ac:dyDescent="0.3">
      <c r="A5" s="118"/>
      <c r="B5" s="44" t="s">
        <v>360</v>
      </c>
      <c r="C5" s="39">
        <f>'A - STATE AID'!I24</f>
        <v>0</v>
      </c>
      <c r="D5" s="57"/>
      <c r="E5" s="39">
        <f>LOCAL!I24</f>
        <v>0</v>
      </c>
      <c r="F5" s="57"/>
      <c r="G5" s="60">
        <f>'VP - VOCATIONAL (PILOT)'!I8</f>
        <v>0</v>
      </c>
      <c r="H5" s="60">
        <f>'MT - MULTI-SYSTEMIC'!I8</f>
        <v>0</v>
      </c>
      <c r="I5" s="39">
        <f>'B - BORDER'!I16</f>
        <v>0</v>
      </c>
      <c r="J5" s="39">
        <f>'M - SNDP'!I8</f>
        <v>0</v>
      </c>
      <c r="K5" s="39">
        <f>'S - PREV&amp;INTER.'!I8</f>
        <v>0</v>
      </c>
      <c r="L5" s="58"/>
      <c r="M5" s="57"/>
      <c r="N5" s="60">
        <f>'DSACP - DSA COMM PRGMS'!I8</f>
        <v>0</v>
      </c>
      <c r="O5" s="39">
        <f>'DSASUP - DSA SUPPLEMENT'!I24</f>
        <v>0</v>
      </c>
      <c r="P5" s="39">
        <f>'S&amp;E - Supp &amp; Emergent'!I24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'A - STATE AID'!I32</f>
        <v>0</v>
      </c>
      <c r="D6" s="61">
        <f>'SADJ - SALARY ADJUSTMENT'!I16</f>
        <v>0</v>
      </c>
      <c r="E6" s="47">
        <f>LOCAL!I32</f>
        <v>0</v>
      </c>
      <c r="F6" s="59"/>
      <c r="G6" s="59"/>
      <c r="H6" s="61">
        <f>'MT - MULTI-SYSTEMIC'!I16</f>
        <v>0</v>
      </c>
      <c r="I6" s="47">
        <f>'B - BORDER'!I24</f>
        <v>0</v>
      </c>
      <c r="J6" s="47">
        <f>'M - SNDP'!I16</f>
        <v>0</v>
      </c>
      <c r="K6" s="47">
        <f>'S - PREV&amp;INTER.'!I16</f>
        <v>0</v>
      </c>
      <c r="L6" s="61">
        <f>'DSARES - DSA RESIDENTIAL'!I8</f>
        <v>0</v>
      </c>
      <c r="M6" s="59"/>
      <c r="N6" s="61">
        <f>'DSACP - DSA COMM PRGMS'!I16</f>
        <v>0</v>
      </c>
      <c r="O6" s="47">
        <f>'DSASUP - DSA SUPPLEMENT'!I32</f>
        <v>0</v>
      </c>
      <c r="P6" s="47">
        <f>'S&amp;E - Supp &amp; Emergent'!I32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'A - STATE AID'!I40</f>
        <v>0</v>
      </c>
      <c r="D7" s="57"/>
      <c r="E7" s="60">
        <f>LOCAL!I40</f>
        <v>0</v>
      </c>
      <c r="F7" s="57"/>
      <c r="G7" s="60">
        <f>'VP - VOCATIONAL (PILOT)'!I16</f>
        <v>0</v>
      </c>
      <c r="H7" s="60">
        <f>'MT - MULTI-SYSTEMIC'!I24</f>
        <v>0</v>
      </c>
      <c r="I7" s="39">
        <f>'B - BORDER'!I32</f>
        <v>0</v>
      </c>
      <c r="J7" s="39">
        <f>'M - SNDP'!I24</f>
        <v>0</v>
      </c>
      <c r="K7" s="39">
        <f>'S - PREV&amp;INTER.'!I24</f>
        <v>0</v>
      </c>
      <c r="L7" s="58"/>
      <c r="M7" s="57"/>
      <c r="N7" s="60">
        <f>'DSACP - DSA COMM PRGMS'!I24</f>
        <v>0</v>
      </c>
      <c r="O7" s="60">
        <f>'DSASUP - DSA SUPPLEMENT'!I40</f>
        <v>0</v>
      </c>
      <c r="P7" s="60">
        <f>'S&amp;E - Supp &amp; Emergent'!I40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'A - STATE AID'!I48</f>
        <v>0</v>
      </c>
      <c r="D8" s="60">
        <f>'SADJ - SALARY ADJUSTMENT'!I24</f>
        <v>0</v>
      </c>
      <c r="E8" s="60">
        <f>LOCAL!I48</f>
        <v>0</v>
      </c>
      <c r="F8" s="57"/>
      <c r="G8" s="60">
        <f>'VP - VOCATIONAL (PILOT)'!I24</f>
        <v>0</v>
      </c>
      <c r="H8" s="60">
        <f>'MT - MULTI-SYSTEMIC'!I32</f>
        <v>0</v>
      </c>
      <c r="I8" s="39">
        <f>'B - BORDER'!I40</f>
        <v>0</v>
      </c>
      <c r="J8" s="39">
        <f>'M - SNDP'!I32</f>
        <v>0</v>
      </c>
      <c r="K8" s="39">
        <f>'S - PREV&amp;INTER.'!I32</f>
        <v>0</v>
      </c>
      <c r="L8" s="58"/>
      <c r="M8" s="57"/>
      <c r="N8" s="60">
        <f>'DSACP - DSA COMM PRGMS'!I32</f>
        <v>0</v>
      </c>
      <c r="O8" s="60">
        <f>'DSASUP - DSA SUPPLEMENT'!I48</f>
        <v>0</v>
      </c>
      <c r="P8" s="60">
        <f>'S&amp;E - Supp &amp; Emergent'!I48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'A - STATE AID'!I56</f>
        <v>0</v>
      </c>
      <c r="D9" s="59"/>
      <c r="E9" s="61">
        <f>LOCAL!I56</f>
        <v>0</v>
      </c>
      <c r="F9" s="59"/>
      <c r="G9" s="59"/>
      <c r="H9" s="59"/>
      <c r="I9" s="61">
        <f>'B - BORDER'!I48</f>
        <v>0</v>
      </c>
      <c r="J9" s="62"/>
      <c r="K9" s="62"/>
      <c r="L9" s="61">
        <f>'DSARES - DSA RESIDENTIAL'!I16</f>
        <v>0</v>
      </c>
      <c r="M9" s="59"/>
      <c r="N9" s="59"/>
      <c r="O9" s="61">
        <f>'DSASUP - DSA SUPPLEMENT'!I56</f>
        <v>0</v>
      </c>
      <c r="P9" s="61">
        <f>'S&amp;E - Supp &amp; Emergent'!I56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'A - STATE AID'!I64</f>
        <v>0</v>
      </c>
      <c r="D10" s="60">
        <f>'SADJ - SALARY ADJUSTMENT'!I32</f>
        <v>0</v>
      </c>
      <c r="E10" s="60">
        <f>LOCAL!I64</f>
        <v>0</v>
      </c>
      <c r="F10" s="58"/>
      <c r="G10" s="58"/>
      <c r="H10" s="58"/>
      <c r="I10" s="57"/>
      <c r="J10" s="57"/>
      <c r="K10" s="57"/>
      <c r="L10" s="60">
        <f>'DSARES - DSA RESIDENTIAL'!I24</f>
        <v>0</v>
      </c>
      <c r="M10" s="58"/>
      <c r="N10" s="58"/>
      <c r="O10" s="60">
        <f>'DSASUP - DSA SUPPLEMENT'!I64</f>
        <v>0</v>
      </c>
      <c r="P10" s="60">
        <f>'S&amp;E - Supp &amp; Emergent'!I64</f>
        <v>0</v>
      </c>
      <c r="Q10" s="60">
        <f>'PA - PREA'!I8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'A - STATE AID'!I72</f>
        <v>0</v>
      </c>
      <c r="D11" s="60">
        <f>'SADJ - SALARY ADJUSTMENT'!I40</f>
        <v>0</v>
      </c>
      <c r="E11" s="60">
        <f>LOCAL!I72</f>
        <v>0</v>
      </c>
      <c r="F11" s="39">
        <f>'D - HARRIS'!I8</f>
        <v>0</v>
      </c>
      <c r="G11" s="57"/>
      <c r="H11" s="57"/>
      <c r="I11" s="57"/>
      <c r="J11" s="57"/>
      <c r="K11" s="57"/>
      <c r="L11" s="60">
        <f>'DSARES - DSA RESIDENTIAL'!I32</f>
        <v>0</v>
      </c>
      <c r="M11" s="57"/>
      <c r="N11" s="57"/>
      <c r="O11" s="60">
        <f>'DSASUP - DSA SUPPLEMENT'!I72</f>
        <v>0</v>
      </c>
      <c r="P11" s="60">
        <f>'S&amp;E - Supp &amp; Emergent'!I72</f>
        <v>0</v>
      </c>
      <c r="Q11" s="60">
        <f>'PA - PREA'!I16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'A - STATE AID'!I80</f>
        <v>0</v>
      </c>
      <c r="D12" s="64">
        <f>'SADJ - SALARY ADJUSTMENT'!I48</f>
        <v>0</v>
      </c>
      <c r="E12" s="63">
        <f>LOCAL!I80</f>
        <v>0</v>
      </c>
      <c r="F12" s="65"/>
      <c r="G12" s="65"/>
      <c r="H12" s="65"/>
      <c r="I12" s="64">
        <f>'B - BORDER'!I56</f>
        <v>0</v>
      </c>
      <c r="J12" s="66"/>
      <c r="K12" s="66"/>
      <c r="L12" s="63">
        <f>'DSARES - DSA RESIDENTIAL'!I40</f>
        <v>0</v>
      </c>
      <c r="M12" s="64">
        <f>'DSADET - DSA DETENTION'!I8</f>
        <v>0</v>
      </c>
      <c r="N12" s="65"/>
      <c r="O12" s="63">
        <f>'DSASUP - DSA SUPPLEMENT'!I80</f>
        <v>0</v>
      </c>
      <c r="P12" s="63">
        <f>'S&amp;E - Supp &amp; Emergent'!I80</f>
        <v>0</v>
      </c>
      <c r="Q12" s="63">
        <f>'PA - PREA'!I24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'A - STATE AID'!I88</f>
        <v>0</v>
      </c>
      <c r="D13" s="67">
        <f>'SADJ - SALARY ADJUSTMENT'!I56</f>
        <v>0</v>
      </c>
      <c r="E13" s="67">
        <f>LOCAL!I88</f>
        <v>0</v>
      </c>
      <c r="F13" s="69"/>
      <c r="G13" s="69"/>
      <c r="H13" s="69"/>
      <c r="I13" s="68"/>
      <c r="J13" s="68"/>
      <c r="K13" s="68"/>
      <c r="L13" s="67">
        <f>'DSARES - DSA RESIDENTIAL'!I48</f>
        <v>0</v>
      </c>
      <c r="M13" s="69"/>
      <c r="N13" s="69"/>
      <c r="O13" s="67">
        <f>'DSASUP - DSA SUPPLEMENT'!I88</f>
        <v>0</v>
      </c>
      <c r="P13" s="67">
        <f>'S&amp;E - Supp &amp; Emergent'!I88</f>
        <v>0</v>
      </c>
      <c r="Q13" s="67">
        <f>'PA - PREA'!I32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 t="shared" ref="E14:Q14" si="1">SUM(E3:E13)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454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'A - STATE AID'!I10+'A - STATE AID'!I18+'A - STATE AID'!I26+'A - STATE AID'!I34+'A - STATE AID'!I42+'A - STATE AID'!I50+'A - STATE AID'!I58+'A - STATE AID'!I66+'A - STATE AID'!I74+'A - STATE AID'!I82+'A - STATE AID'!I90</f>
        <v>0</v>
      </c>
      <c r="D21" s="42">
        <f>'SADJ - SALARY ADJUSTMENT'!I10+'SADJ - SALARY ADJUSTMENT'!I18+'SADJ - SALARY ADJUSTMENT'!I26+'SADJ - SALARY ADJUSTMENT'!I34+'SADJ - SALARY ADJUSTMENT'!I42+'SADJ - SALARY ADJUSTMENT'!I50+'SADJ - SALARY ADJUSTMENT'!I58</f>
        <v>0</v>
      </c>
      <c r="E21" s="42">
        <f>LOCAL!I10+LOCAL!I18+LOCAL!I26+LOCAL!I34+LOCAL!I42+LOCAL!I50+LOCAL!I58+LOCAL!I66+LOCAL!I74+LOCAL!I82+LOCAL!I90</f>
        <v>0</v>
      </c>
      <c r="F21" s="42">
        <f>'D - HARRIS'!I10</f>
        <v>0</v>
      </c>
      <c r="G21" s="42">
        <f>'VP - VOCATIONAL (PILOT)'!I10+'VP - VOCATIONAL (PILOT)'!I18+'VP - VOCATIONAL (PILOT)'!I26</f>
        <v>0</v>
      </c>
      <c r="H21" s="42">
        <f>'MT - MULTI-SYSTEMIC'!I10+'MT - MULTI-SYSTEMIC'!I18+'MT - MULTI-SYSTEMIC'!I26+'MT - MULTI-SYSTEMIC'!I34</f>
        <v>0</v>
      </c>
      <c r="I21" s="42">
        <f>'B - BORDER'!I10+'B - BORDER'!I18+'B - BORDER'!I26+'B - BORDER'!I34+'B - BORDER'!I42+'B - BORDER'!I50+'B - BORDER'!I58</f>
        <v>0</v>
      </c>
      <c r="J21" s="42">
        <f>'M - SNDP'!I10+'M - SNDP'!I18+'M - SNDP'!I26+'M - SNDP'!I34</f>
        <v>0</v>
      </c>
      <c r="K21" s="42">
        <f>'S - PREV&amp;INTER.'!I10+'S - PREV&amp;INTER.'!I18+'S - PREV&amp;INTER.'!I26+'S - PREV&amp;INTER.'!I34</f>
        <v>0</v>
      </c>
      <c r="L21" s="42">
        <f>'DSARES - DSA RESIDENTIAL'!I10+'DSARES - DSA RESIDENTIAL'!I18+'DSARES - DSA RESIDENTIAL'!I26+'DSARES - DSA RESIDENTIAL'!I34+'DSARES - DSA RESIDENTIAL'!I42+'DSARES - DSA RESIDENTIAL'!I50</f>
        <v>0</v>
      </c>
      <c r="M21" s="42">
        <f>'DSADET - DSA DETENTION'!I10</f>
        <v>0</v>
      </c>
      <c r="N21" s="42">
        <f>'DSACP - DSA COMM PRGMS'!I10+'DSACP - DSA COMM PRGMS'!I18+'DSACP - DSA COMM PRGMS'!I26+'DSACP - DSA COMM PRGMS'!I34</f>
        <v>0</v>
      </c>
      <c r="O21" s="42">
        <f>'DSASUP - DSA SUPPLEMENT'!I10+'DSASUP - DSA SUPPLEMENT'!I18+'DSASUP - DSA SUPPLEMENT'!I26+'DSASUP - DSA SUPPLEMENT'!I34+'DSASUP - DSA SUPPLEMENT'!I42+'DSASUP - DSA SUPPLEMENT'!I50+'DSASUP - DSA SUPPLEMENT'!I58+'DSASUP - DSA SUPPLEMENT'!I66+'DSASUP - DSA SUPPLEMENT'!I74+'DSASUP - DSA SUPPLEMENT'!I82+'DSASUP - DSA SUPPLEMENT'!I90</f>
        <v>0</v>
      </c>
      <c r="P21" s="42">
        <f>'S&amp;E - Supp &amp; Emergent'!I10+'S&amp;E - Supp &amp; Emergent'!I18+'S&amp;E - Supp &amp; Emergent'!I26+'S&amp;E - Supp &amp; Emergent'!I34+'S&amp;E - Supp &amp; Emergent'!I42+'S&amp;E - Supp &amp; Emergent'!I50+'S&amp;E - Supp &amp; Emergent'!I58+'S&amp;E - Supp &amp; Emergent'!I66+'S&amp;E - Supp &amp; Emergent'!I74+'S&amp;E - Supp &amp; Emergent'!I82+'S&amp;E - Supp &amp; Emergent'!I90</f>
        <v>0</v>
      </c>
      <c r="Q21" s="42">
        <f>'PA - PREA'!I10+'PA - PREA'!I18+'PA - PREA'!I26+'PA - PREA'!I34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'A - STATE AID'!I11+'A - STATE AID'!I19+'A - STATE AID'!I27+'A - STATE AID'!I35+'A - STATE AID'!I43+'A - STATE AID'!I51+'A - STATE AID'!I59+'A - STATE AID'!I67+'A - STATE AID'!I75+'A - STATE AID'!I83+'A - STATE AID'!I91</f>
        <v>0</v>
      </c>
      <c r="D22" s="42">
        <f>'SADJ - SALARY ADJUSTMENT'!I11+'SADJ - SALARY ADJUSTMENT'!I19+'SADJ - SALARY ADJUSTMENT'!I27+'SADJ - SALARY ADJUSTMENT'!I35+'SADJ - SALARY ADJUSTMENT'!I43+'SADJ - SALARY ADJUSTMENT'!I51+'SADJ - SALARY ADJUSTMENT'!I59</f>
        <v>0</v>
      </c>
      <c r="E22" s="42">
        <f>LOCAL!I11+LOCAL!I19+LOCAL!I27+LOCAL!I35+LOCAL!I43+LOCAL!I51+LOCAL!I59+LOCAL!I67+LOCAL!I75+LOCAL!I83+LOCAL!I91</f>
        <v>0</v>
      </c>
      <c r="F22" s="42">
        <f>'D - HARRIS'!I11</f>
        <v>0</v>
      </c>
      <c r="G22" s="42">
        <f>'VP - VOCATIONAL (PILOT)'!I11+'VP - VOCATIONAL (PILOT)'!I19+'VP - VOCATIONAL (PILOT)'!I27</f>
        <v>0</v>
      </c>
      <c r="H22" s="42">
        <f>'MT - MULTI-SYSTEMIC'!I11+'MT - MULTI-SYSTEMIC'!I19+'MT - MULTI-SYSTEMIC'!I27+'MT - MULTI-SYSTEMIC'!I35</f>
        <v>0</v>
      </c>
      <c r="I22" s="42">
        <f>'B - BORDER'!I11+'B - BORDER'!I19+'B - BORDER'!I27+'B - BORDER'!I35+'B - BORDER'!I43+'B - BORDER'!I51+'B - BORDER'!I59</f>
        <v>0</v>
      </c>
      <c r="J22" s="42">
        <f>'M - SNDP'!I11+'M - SNDP'!I19+'M - SNDP'!I27+'M - SNDP'!I35</f>
        <v>0</v>
      </c>
      <c r="K22" s="42">
        <f>'S - PREV&amp;INTER.'!I11+'S - PREV&amp;INTER.'!I19+'S - PREV&amp;INTER.'!I27+'S - PREV&amp;INTER.'!I35</f>
        <v>0</v>
      </c>
      <c r="L22" s="42">
        <f>'DSARES - DSA RESIDENTIAL'!I11+'DSARES - DSA RESIDENTIAL'!I19+'DSARES - DSA RESIDENTIAL'!I27+'DSARES - DSA RESIDENTIAL'!I35+'DSARES - DSA RESIDENTIAL'!I43+'DSARES - DSA RESIDENTIAL'!I51</f>
        <v>0</v>
      </c>
      <c r="M22" s="42">
        <f>'DSADET - DSA DETENTION'!I11</f>
        <v>0</v>
      </c>
      <c r="N22" s="42">
        <f>'DSACP - DSA COMM PRGMS'!I11+'DSACP - DSA COMM PRGMS'!I19+'DSACP - DSA COMM PRGMS'!I27+'DSACP - DSA COMM PRGMS'!I35</f>
        <v>0</v>
      </c>
      <c r="O22" s="42">
        <f>'DSASUP - DSA SUPPLEMENT'!I11+'DSASUP - DSA SUPPLEMENT'!I19+'DSASUP - DSA SUPPLEMENT'!I27+'DSASUP - DSA SUPPLEMENT'!I35+'DSASUP - DSA SUPPLEMENT'!I43+'DSASUP - DSA SUPPLEMENT'!I51+'DSASUP - DSA SUPPLEMENT'!I59+'DSASUP - DSA SUPPLEMENT'!I67+'DSASUP - DSA SUPPLEMENT'!I75+'DSASUP - DSA SUPPLEMENT'!I83+'DSASUP - DSA SUPPLEMENT'!I91</f>
        <v>0</v>
      </c>
      <c r="P22" s="42">
        <f>'S&amp;E - Supp &amp; Emergent'!I11+'S&amp;E - Supp &amp; Emergent'!I19+'S&amp;E - Supp &amp; Emergent'!I27+'S&amp;E - Supp &amp; Emergent'!I35+'S&amp;E - Supp &amp; Emergent'!I43+'S&amp;E - Supp &amp; Emergent'!I51+'S&amp;E - Supp &amp; Emergent'!I59+'S&amp;E - Supp &amp; Emergent'!I67+'S&amp;E - Supp &amp; Emergent'!I75+'S&amp;E - Supp &amp; Emergent'!I83+'S&amp;E - Supp &amp; Emergent'!I91</f>
        <v>0</v>
      </c>
      <c r="Q22" s="42">
        <f>'PA - PREA'!I11+'PA - PREA'!I19+'PA - PREA'!I27+'PA - PREA'!I35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'A - STATE AID'!I12+'A - STATE AID'!I20+'A - STATE AID'!I28+'A - STATE AID'!I36+'A - STATE AID'!I44+'A - STATE AID'!I52+'A - STATE AID'!I60+'A - STATE AID'!I68+'A - STATE AID'!I76+'A - STATE AID'!I84+'A - STATE AID'!I92</f>
        <v>0</v>
      </c>
      <c r="D23" s="42">
        <f>'SADJ - SALARY ADJUSTMENT'!I12+'SADJ - SALARY ADJUSTMENT'!I20+'SADJ - SALARY ADJUSTMENT'!I28+'SADJ - SALARY ADJUSTMENT'!I36+'SADJ - SALARY ADJUSTMENT'!I44+'SADJ - SALARY ADJUSTMENT'!I52+'SADJ - SALARY ADJUSTMENT'!I60</f>
        <v>0</v>
      </c>
      <c r="E23" s="42">
        <f>LOCAL!I12+LOCAL!I20+LOCAL!I28+LOCAL!I36+LOCAL!I44+LOCAL!I52+LOCAL!I60+LOCAL!I68+LOCAL!I76+LOCAL!I84+LOCAL!I92</f>
        <v>0</v>
      </c>
      <c r="F23" s="42">
        <f>'D - HARRIS'!I12</f>
        <v>0</v>
      </c>
      <c r="G23" s="42">
        <f>'VP - VOCATIONAL (PILOT)'!I12+'VP - VOCATIONAL (PILOT)'!I20+'VP - VOCATIONAL (PILOT)'!I28</f>
        <v>0</v>
      </c>
      <c r="H23" s="42">
        <f>'MT - MULTI-SYSTEMIC'!I12+'MT - MULTI-SYSTEMIC'!I20+'MT - MULTI-SYSTEMIC'!I28+'MT - MULTI-SYSTEMIC'!I36</f>
        <v>0</v>
      </c>
      <c r="I23" s="42">
        <f>'B - BORDER'!I12+'B - BORDER'!I20+'B - BORDER'!I28+'B - BORDER'!I36+'B - BORDER'!I44+'B - BORDER'!I52+'B - BORDER'!I60</f>
        <v>0</v>
      </c>
      <c r="J23" s="42">
        <f>'M - SNDP'!I12+'M - SNDP'!I20+'M - SNDP'!I28+'M - SNDP'!I36</f>
        <v>0</v>
      </c>
      <c r="K23" s="42">
        <f>'S - PREV&amp;INTER.'!I12+'S - PREV&amp;INTER.'!I20+'S - PREV&amp;INTER.'!I28+'S - PREV&amp;INTER.'!I36</f>
        <v>0</v>
      </c>
      <c r="L23" s="42">
        <f>'DSARES - DSA RESIDENTIAL'!I12+'DSARES - DSA RESIDENTIAL'!I20+'DSARES - DSA RESIDENTIAL'!I28+'DSARES - DSA RESIDENTIAL'!I36+'DSARES - DSA RESIDENTIAL'!I44+'DSARES - DSA RESIDENTIAL'!I52</f>
        <v>0</v>
      </c>
      <c r="M23" s="42">
        <f>'DSADET - DSA DETENTION'!I12</f>
        <v>0</v>
      </c>
      <c r="N23" s="42">
        <f>'DSACP - DSA COMM PRGMS'!I12+'DSACP - DSA COMM PRGMS'!I20+'DSACP - DSA COMM PRGMS'!I28+'DSACP - DSA COMM PRGMS'!I36</f>
        <v>0</v>
      </c>
      <c r="O23" s="42">
        <f>'DSASUP - DSA SUPPLEMENT'!I12+'DSASUP - DSA SUPPLEMENT'!I20+'DSASUP - DSA SUPPLEMENT'!I28+'DSASUP - DSA SUPPLEMENT'!I36+'DSASUP - DSA SUPPLEMENT'!I44+'DSASUP - DSA SUPPLEMENT'!I52+'DSASUP - DSA SUPPLEMENT'!I60+'DSASUP - DSA SUPPLEMENT'!I68+'DSASUP - DSA SUPPLEMENT'!I76+'DSASUP - DSA SUPPLEMENT'!I84+'DSASUP - DSA SUPPLEMENT'!I92</f>
        <v>0</v>
      </c>
      <c r="P23" s="42">
        <f>'S&amp;E - Supp &amp; Emergent'!I12+'S&amp;E - Supp &amp; Emergent'!I20+'S&amp;E - Supp &amp; Emergent'!I28+'S&amp;E - Supp &amp; Emergent'!I36+'S&amp;E - Supp &amp; Emergent'!I44+'S&amp;E - Supp &amp; Emergent'!I52+'S&amp;E - Supp &amp; Emergent'!I60+'S&amp;E - Supp &amp; Emergent'!I68+'S&amp;E - Supp &amp; Emergent'!I76+'S&amp;E - Supp &amp; Emergent'!I84+'S&amp;E - Supp &amp; Emergent'!I92</f>
        <v>0</v>
      </c>
      <c r="Q23" s="42">
        <f>'PA - PREA'!I12+'PA - PREA'!I20+'PA - PREA'!I28+'PA - PREA'!I36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'A - STATE AID'!I13+'A - STATE AID'!I21+'A - STATE AID'!I29+'A - STATE AID'!I37+'A - STATE AID'!I45+'A - STATE AID'!I53+'A - STATE AID'!I61+'A - STATE AID'!I69+'A - STATE AID'!I77+'A - STATE AID'!I85+'A - STATE AID'!I93</f>
        <v>0</v>
      </c>
      <c r="D24" s="42">
        <f>'SADJ - SALARY ADJUSTMENT'!I13+'SADJ - SALARY ADJUSTMENT'!I21+'SADJ - SALARY ADJUSTMENT'!I29+'SADJ - SALARY ADJUSTMENT'!I37+'SADJ - SALARY ADJUSTMENT'!I45+'SADJ - SALARY ADJUSTMENT'!I53+'SADJ - SALARY ADJUSTMENT'!I61</f>
        <v>0</v>
      </c>
      <c r="E24" s="42">
        <f>LOCAL!I13+LOCAL!I21+LOCAL!I29+LOCAL!I37+LOCAL!I45+LOCAL!I53+LOCAL!I61+LOCAL!I69+LOCAL!I77+LOCAL!I85+LOCAL!I93</f>
        <v>0</v>
      </c>
      <c r="F24" s="42">
        <f>'D - HARRIS'!I13</f>
        <v>0</v>
      </c>
      <c r="G24" s="42">
        <f>'VP - VOCATIONAL (PILOT)'!I13+'VP - VOCATIONAL (PILOT)'!I21+'VP - VOCATIONAL (PILOT)'!I29</f>
        <v>0</v>
      </c>
      <c r="H24" s="42">
        <f>'MT - MULTI-SYSTEMIC'!I13+'MT - MULTI-SYSTEMIC'!I21+'MT - MULTI-SYSTEMIC'!I29+'MT - MULTI-SYSTEMIC'!I37</f>
        <v>0</v>
      </c>
      <c r="I24" s="42">
        <f>'B - BORDER'!I13+'B - BORDER'!I21+'B - BORDER'!I29+'B - BORDER'!I37+'B - BORDER'!I45+'B - BORDER'!I53+'B - BORDER'!I61</f>
        <v>0</v>
      </c>
      <c r="J24" s="42">
        <f>'M - SNDP'!I13+'M - SNDP'!I21+'M - SNDP'!I29+'M - SNDP'!I37</f>
        <v>0</v>
      </c>
      <c r="K24" s="42">
        <f>'S - PREV&amp;INTER.'!I13+'S - PREV&amp;INTER.'!I21+'S - PREV&amp;INTER.'!I29+'S - PREV&amp;INTER.'!I37</f>
        <v>0</v>
      </c>
      <c r="L24" s="42">
        <f>'DSARES - DSA RESIDENTIAL'!I13+'DSARES - DSA RESIDENTIAL'!I21+'DSARES - DSA RESIDENTIAL'!I29+'DSARES - DSA RESIDENTIAL'!I37+'DSARES - DSA RESIDENTIAL'!I45+'DSARES - DSA RESIDENTIAL'!I53</f>
        <v>0</v>
      </c>
      <c r="M24" s="42">
        <f>'DSADET - DSA DETENTION'!I13</f>
        <v>0</v>
      </c>
      <c r="N24" s="42">
        <f>'DSACP - DSA COMM PRGMS'!I13+'DSACP - DSA COMM PRGMS'!I21+'DSACP - DSA COMM PRGMS'!I29+'DSACP - DSA COMM PRGMS'!I37</f>
        <v>0</v>
      </c>
      <c r="O24" s="42">
        <f>'DSASUP - DSA SUPPLEMENT'!I13+'DSASUP - DSA SUPPLEMENT'!I21+'DSASUP - DSA SUPPLEMENT'!I29+'DSASUP - DSA SUPPLEMENT'!I37+'DSASUP - DSA SUPPLEMENT'!I45+'DSASUP - DSA SUPPLEMENT'!I53+'DSASUP - DSA SUPPLEMENT'!I61+'DSASUP - DSA SUPPLEMENT'!I69+'DSASUP - DSA SUPPLEMENT'!I77+'DSASUP - DSA SUPPLEMENT'!I85+'DSASUP - DSA SUPPLEMENT'!I93</f>
        <v>0</v>
      </c>
      <c r="P24" s="42">
        <f>'S&amp;E - Supp &amp; Emergent'!I13+'S&amp;E - Supp &amp; Emergent'!I21+'S&amp;E - Supp &amp; Emergent'!I29+'S&amp;E - Supp &amp; Emergent'!I37+'S&amp;E - Supp &amp; Emergent'!I45+'S&amp;E - Supp &amp; Emergent'!I53+'S&amp;E - Supp &amp; Emergent'!I61+'S&amp;E - Supp &amp; Emergent'!I69+'S&amp;E - Supp &amp; Emergent'!I77+'S&amp;E - Supp &amp; Emergent'!I85+'S&amp;E - Supp &amp; Emergent'!I93</f>
        <v>0</v>
      </c>
      <c r="Q24" s="42">
        <f>'PA - PREA'!I13+'PA - PREA'!I21+'PA - PREA'!I29+'PA - PREA'!I37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'A - STATE AID'!I14+'A - STATE AID'!I22+'A - STATE AID'!I30+'A - STATE AID'!I38+'A - STATE AID'!I46+'A - STATE AID'!I54+'A - STATE AID'!I62+'A - STATE AID'!I70+'A - STATE AID'!I78+'A - STATE AID'!I86+'A - STATE AID'!I94</f>
        <v>0</v>
      </c>
      <c r="D25" s="42">
        <f>'SADJ - SALARY ADJUSTMENT'!I14+'SADJ - SALARY ADJUSTMENT'!I22+'SADJ - SALARY ADJUSTMENT'!I30+'SADJ - SALARY ADJUSTMENT'!I38+'SADJ - SALARY ADJUSTMENT'!I46+'SADJ - SALARY ADJUSTMENT'!I54+'SADJ - SALARY ADJUSTMENT'!I62</f>
        <v>0</v>
      </c>
      <c r="E25" s="42">
        <f>LOCAL!I14+LOCAL!I22+LOCAL!I30+LOCAL!I38+LOCAL!I46+LOCAL!I54+LOCAL!I62+LOCAL!I70+LOCAL!I78+LOCAL!I86+LOCAL!I94</f>
        <v>0</v>
      </c>
      <c r="F25" s="42">
        <f>'D - HARRIS'!I14</f>
        <v>0</v>
      </c>
      <c r="G25" s="42">
        <f>'VP - VOCATIONAL (PILOT)'!I14+'VP - VOCATIONAL (PILOT)'!I22+'VP - VOCATIONAL (PILOT)'!I30</f>
        <v>0</v>
      </c>
      <c r="H25" s="42">
        <f>'MT - MULTI-SYSTEMIC'!I14+'MT - MULTI-SYSTEMIC'!I22+'MT - MULTI-SYSTEMIC'!I30+'MT - MULTI-SYSTEMIC'!I38</f>
        <v>0</v>
      </c>
      <c r="I25" s="42">
        <f>'B - BORDER'!I14+'B - BORDER'!I22+'B - BORDER'!I30+'B - BORDER'!I38+'B - BORDER'!I46+'B - BORDER'!I54+'B - BORDER'!I62</f>
        <v>0</v>
      </c>
      <c r="J25" s="42">
        <f>'M - SNDP'!I14+'M - SNDP'!I22+'M - SNDP'!I30+'M - SNDP'!I38</f>
        <v>0</v>
      </c>
      <c r="K25" s="42">
        <f>'S - PREV&amp;INTER.'!I14+'S - PREV&amp;INTER.'!I22+'S - PREV&amp;INTER.'!I30+'S - PREV&amp;INTER.'!I38</f>
        <v>0</v>
      </c>
      <c r="L25" s="42">
        <f>'DSARES - DSA RESIDENTIAL'!I14+'DSARES - DSA RESIDENTIAL'!I22+'DSARES - DSA RESIDENTIAL'!I30+'DSARES - DSA RESIDENTIAL'!I38+'DSARES - DSA RESIDENTIAL'!I46+'DSARES - DSA RESIDENTIAL'!I54</f>
        <v>0</v>
      </c>
      <c r="M25" s="42">
        <f>'DSADET - DSA DETENTION'!I14</f>
        <v>0</v>
      </c>
      <c r="N25" s="42">
        <f>'DSACP - DSA COMM PRGMS'!I14+'DSACP - DSA COMM PRGMS'!I22+'DSACP - DSA COMM PRGMS'!I30+'DSACP - DSA COMM PRGMS'!I38</f>
        <v>0</v>
      </c>
      <c r="O25" s="42">
        <f>'DSASUP - DSA SUPPLEMENT'!I14+'DSASUP - DSA SUPPLEMENT'!I22+'DSASUP - DSA SUPPLEMENT'!I30+'DSASUP - DSA SUPPLEMENT'!I38+'DSASUP - DSA SUPPLEMENT'!I46+'DSASUP - DSA SUPPLEMENT'!I54+'DSASUP - DSA SUPPLEMENT'!I62+'DSASUP - DSA SUPPLEMENT'!I70+'DSASUP - DSA SUPPLEMENT'!I78+'DSASUP - DSA SUPPLEMENT'!I86+'DSASUP - DSA SUPPLEMENT'!I94</f>
        <v>0</v>
      </c>
      <c r="P25" s="42">
        <f>'S&amp;E - Supp &amp; Emergent'!I14+'S&amp;E - Supp &amp; Emergent'!I22+'S&amp;E - Supp &amp; Emergent'!I30+'S&amp;E - Supp &amp; Emergent'!I38+'S&amp;E - Supp &amp; Emergent'!I46+'S&amp;E - Supp &amp; Emergent'!I54+'S&amp;E - Supp &amp; Emergent'!I62+'S&amp;E - Supp &amp; Emergent'!I70+'S&amp;E - Supp &amp; Emergent'!I78+'S&amp;E - Supp &amp; Emergent'!I86+'S&amp;E - Supp &amp; Emergent'!I94</f>
        <v>0</v>
      </c>
      <c r="Q25" s="42">
        <f>'PA - PREA'!I14+'PA - PREA'!I22+'PA - PREA'!I30+'PA - PREA'!I38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H26" si="4">SUM(G21:G25)</f>
        <v>0</v>
      </c>
      <c r="H26" s="51">
        <f t="shared" si="4"/>
        <v>0</v>
      </c>
      <c r="I26" s="51">
        <f>SUM(I21:I25)</f>
        <v>0</v>
      </c>
      <c r="J26" s="51">
        <f t="shared" ref="J26:Q26" si="5">SUM(J21:J25)</f>
        <v>0</v>
      </c>
      <c r="K26" s="51">
        <f t="shared" si="5"/>
        <v>0</v>
      </c>
      <c r="L26" s="51">
        <f t="shared" si="5"/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  <c r="Q26" s="51">
        <f t="shared" si="5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5/cZGAZhFDVU0lXjzNaKyzDHGRWMVEwwQBnhDZ5f6K2RpHon/NGJVS/a6A9O96pEDLqKmjpXGTiLipikqAGZzw==" saltValue="RAJqPjMyy7XDMrkx8lj3pA==" spinCount="100000" sheet="1" objects="1" scenarios="1"/>
  <mergeCells count="4">
    <mergeCell ref="C1:Q1"/>
    <mergeCell ref="A3:A13"/>
    <mergeCell ref="C19:Q19"/>
    <mergeCell ref="A21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6F2-FA85-4137-AE38-B763F6682E8C}">
  <sheetPr>
    <tabColor rgb="FFB1A0C7"/>
  </sheetPr>
  <dimension ref="A1:F32"/>
  <sheetViews>
    <sheetView tabSelected="1" workbookViewId="0">
      <selection activeCell="E20" sqref="E20"/>
    </sheetView>
  </sheetViews>
  <sheetFormatPr defaultRowHeight="15" x14ac:dyDescent="0.25"/>
  <cols>
    <col min="1" max="1" width="41.140625" bestFit="1" customWidth="1"/>
    <col min="2" max="2" width="19.5703125" customWidth="1"/>
    <col min="3" max="4" width="15.7109375" customWidth="1"/>
    <col min="5" max="6" width="15.7109375" style="6" customWidth="1"/>
    <col min="7" max="8" width="15.7109375" customWidth="1"/>
  </cols>
  <sheetData>
    <row r="1" spans="1:4" ht="21" x14ac:dyDescent="0.35">
      <c r="A1" s="28" t="s">
        <v>342</v>
      </c>
      <c r="B1" s="115" t="s">
        <v>4</v>
      </c>
      <c r="C1" s="115"/>
      <c r="D1" s="115"/>
    </row>
    <row r="2" spans="1:4" ht="21" x14ac:dyDescent="0.35">
      <c r="A2" s="28" t="s">
        <v>343</v>
      </c>
      <c r="B2" s="116" t="str">
        <f>VLOOKUP($B$1,'FY26 ALLOCATIONS'!$A$1:$R$168,2,FALSE)</f>
        <v>(ENTER COUNTY NUMBER ABOVE)</v>
      </c>
      <c r="C2" s="116"/>
      <c r="D2" s="116"/>
    </row>
    <row r="6" spans="1:4" ht="24.75" customHeight="1" x14ac:dyDescent="0.25">
      <c r="A6" s="107" t="s">
        <v>344</v>
      </c>
      <c r="B6" s="107" t="s">
        <v>345</v>
      </c>
      <c r="D6" s="107" t="s">
        <v>346</v>
      </c>
    </row>
    <row r="7" spans="1:4" x14ac:dyDescent="0.25">
      <c r="A7" s="29" t="s">
        <v>347</v>
      </c>
      <c r="B7" s="6">
        <f>VLOOKUP($B$1,'FY26 ALLOCATIONS'!$A$1:$R$168,4,FALSE)</f>
        <v>0</v>
      </c>
      <c r="C7" s="30"/>
      <c r="D7" s="5">
        <f>'A - STATE AID'!D5</f>
        <v>0</v>
      </c>
    </row>
    <row r="9" spans="1:4" x14ac:dyDescent="0.25">
      <c r="A9" s="107" t="s">
        <v>348</v>
      </c>
      <c r="B9" s="107" t="s">
        <v>345</v>
      </c>
      <c r="D9" s="107" t="s">
        <v>346</v>
      </c>
    </row>
    <row r="10" spans="1:4" x14ac:dyDescent="0.25">
      <c r="A10" t="s">
        <v>435</v>
      </c>
      <c r="B10" s="6">
        <f>VLOOKUP($B$1,'FY26 ALLOCATIONS'!$A$1:$R$168,5,FALSE)</f>
        <v>0</v>
      </c>
      <c r="D10" s="5">
        <f>'SADJ - SALARY ADJUSTMENT'!D5</f>
        <v>0</v>
      </c>
    </row>
    <row r="11" spans="1:4" x14ac:dyDescent="0.25">
      <c r="A11" t="s">
        <v>438</v>
      </c>
      <c r="B11" s="6">
        <f>VLOOKUP($B$1,'FY26 ALLOCATIONS'!$A$1:$R$168,6,FALSE)</f>
        <v>0</v>
      </c>
      <c r="D11" s="5">
        <f>'D - HARRIS'!D5</f>
        <v>0</v>
      </c>
    </row>
    <row r="12" spans="1:4" x14ac:dyDescent="0.25">
      <c r="A12" t="s">
        <v>439</v>
      </c>
      <c r="B12" s="6">
        <f>VLOOKUP($B$1,'FY26 ALLOCATIONS'!$A$1:$R$168,7,FALSE)</f>
        <v>0</v>
      </c>
      <c r="D12" s="5">
        <f>'VP - VOCATIONAL (PILOT)'!D5</f>
        <v>0</v>
      </c>
    </row>
    <row r="13" spans="1:4" x14ac:dyDescent="0.25">
      <c r="A13" t="s">
        <v>436</v>
      </c>
      <c r="B13" s="6">
        <f>VLOOKUP($B$1,'FY26 ALLOCATIONS'!$A$1:$R$168,8,FALSE)</f>
        <v>0</v>
      </c>
      <c r="D13" s="5">
        <f>'MT - MULTI-SYSTEMIC'!D5</f>
        <v>0</v>
      </c>
    </row>
    <row r="15" spans="1:4" x14ac:dyDescent="0.25">
      <c r="A15" s="107" t="s">
        <v>349</v>
      </c>
      <c r="B15" s="107" t="s">
        <v>345</v>
      </c>
      <c r="D15" s="107" t="s">
        <v>346</v>
      </c>
    </row>
    <row r="16" spans="1:4" x14ac:dyDescent="0.25">
      <c r="A16" t="s">
        <v>441</v>
      </c>
      <c r="B16" s="6">
        <f>VLOOKUP($B$1,'FY26 ALLOCATIONS'!$A$1:$R$168,9,FALSE)</f>
        <v>0</v>
      </c>
      <c r="D16" s="5">
        <f>'B - BORDER'!D5</f>
        <v>0</v>
      </c>
    </row>
    <row r="17" spans="1:4" x14ac:dyDescent="0.25">
      <c r="A17" t="s">
        <v>437</v>
      </c>
      <c r="B17" s="6">
        <f>VLOOKUP($B$1,'FY26 ALLOCATIONS'!$A$1:$R$168,10,FALSE)</f>
        <v>0</v>
      </c>
      <c r="D17" s="5">
        <f>'M - SNDP'!D5</f>
        <v>0</v>
      </c>
    </row>
    <row r="18" spans="1:4" x14ac:dyDescent="0.25">
      <c r="A18" t="s">
        <v>440</v>
      </c>
      <c r="B18" s="6">
        <f>VLOOKUP($B$1,'FY26 ALLOCATIONS'!$A$1:$R$168,11,FALSE)</f>
        <v>0</v>
      </c>
      <c r="D18" s="5">
        <f>'S - PREV&amp;INTER.'!D5</f>
        <v>0</v>
      </c>
    </row>
    <row r="19" spans="1:4" x14ac:dyDescent="0.25">
      <c r="A19" t="s">
        <v>430</v>
      </c>
      <c r="B19" s="6">
        <f>VLOOKUP($B$1,'FY26 ALLOCATIONS'!$A$1:$R$168,12,FALSE)</f>
        <v>0</v>
      </c>
      <c r="D19" s="5">
        <f>'DSARES - DSA RESIDENTIAL'!D5</f>
        <v>0</v>
      </c>
    </row>
    <row r="20" spans="1:4" x14ac:dyDescent="0.25">
      <c r="A20" t="s">
        <v>432</v>
      </c>
      <c r="B20" s="6">
        <f>VLOOKUP($B$1,'FY26 ALLOCATIONS'!$A$1:$R$168,13,FALSE)</f>
        <v>0</v>
      </c>
      <c r="D20" s="5">
        <f>'DSADET - DSA DETENTION'!D5</f>
        <v>0</v>
      </c>
    </row>
    <row r="21" spans="1:4" x14ac:dyDescent="0.25">
      <c r="A21" t="s">
        <v>431</v>
      </c>
      <c r="B21" s="6">
        <f>VLOOKUP($B$1,'FY26 ALLOCATIONS'!$A$1:$R$168,14,FALSE)</f>
        <v>0</v>
      </c>
      <c r="D21" s="5">
        <f>'DSACP - DSA COMM PRGMS'!D5</f>
        <v>0</v>
      </c>
    </row>
    <row r="23" spans="1:4" x14ac:dyDescent="0.25">
      <c r="A23" s="107" t="s">
        <v>350</v>
      </c>
      <c r="B23" s="107" t="s">
        <v>345</v>
      </c>
      <c r="D23" s="107" t="s">
        <v>346</v>
      </c>
    </row>
    <row r="24" spans="1:4" x14ac:dyDescent="0.25">
      <c r="A24" s="75" t="s">
        <v>450</v>
      </c>
      <c r="B24" s="108">
        <v>0</v>
      </c>
      <c r="D24" s="5">
        <f>'DSASUP - DSA SUPPLEMENT'!D5</f>
        <v>0</v>
      </c>
    </row>
    <row r="25" spans="1:4" x14ac:dyDescent="0.25">
      <c r="A25" t="s">
        <v>433</v>
      </c>
      <c r="B25" s="108">
        <v>0</v>
      </c>
      <c r="D25" s="5">
        <f>'S&amp;E - Supp &amp; Emergent'!D5</f>
        <v>0</v>
      </c>
    </row>
    <row r="26" spans="1:4" x14ac:dyDescent="0.25">
      <c r="A26" t="s">
        <v>351</v>
      </c>
      <c r="B26" s="108">
        <v>0</v>
      </c>
      <c r="D26" s="5">
        <f>'PA - PREA'!D5</f>
        <v>0</v>
      </c>
    </row>
    <row r="29" spans="1:4" x14ac:dyDescent="0.25">
      <c r="A29" s="31" t="s">
        <v>352</v>
      </c>
      <c r="B29" s="32">
        <f>B7+B10+B11+B12+B13+B16+B17+B18+B19+B20+B21+B25+B26</f>
        <v>0</v>
      </c>
      <c r="C29" s="31"/>
      <c r="D29" s="32">
        <f>D7+D11+D13+D12+D21+D16+D17+D19+D18+D20+D26+D25+D10</f>
        <v>0</v>
      </c>
    </row>
    <row r="30" spans="1:4" x14ac:dyDescent="0.25">
      <c r="A30" s="31"/>
      <c r="B30" s="31"/>
      <c r="C30" s="31"/>
      <c r="D30" s="32"/>
    </row>
    <row r="31" spans="1:4" ht="30" x14ac:dyDescent="0.25">
      <c r="B31" s="114" t="s">
        <v>451</v>
      </c>
      <c r="D31" s="107" t="s">
        <v>346</v>
      </c>
    </row>
    <row r="32" spans="1:4" x14ac:dyDescent="0.25">
      <c r="A32" s="31" t="s">
        <v>353</v>
      </c>
      <c r="B32" s="6">
        <f>VLOOKUP($B$1,'FY26 ALLOCATIONS'!$A$1:$R$168,17,FALSE)</f>
        <v>0</v>
      </c>
      <c r="D32" s="5">
        <f>LOCAL!D5</f>
        <v>0</v>
      </c>
    </row>
  </sheetData>
  <sheetProtection algorithmName="SHA-512" hashValue="JshBPu/OlMM87NuOtJVKZXeZBzkKticlGjEPp9hT9zwsJv90J2rv378rOvpf7i6O1gp7SriXFud0DmLUUZiXrQ==" saltValue="EiJhhguIzql5OjUdu2SR0g==" spinCount="100000" sheet="1" objects="1" scenarios="1"/>
  <protectedRanges>
    <protectedRange sqref="B1" name="Range1"/>
  </protectedRanges>
  <mergeCells count="2">
    <mergeCell ref="B1:D1"/>
    <mergeCell ref="B2:D2"/>
  </mergeCells>
  <conditionalFormatting sqref="D18">
    <cfRule type="cellIs" dxfId="31" priority="22" operator="equal">
      <formula>$B$18</formula>
    </cfRule>
  </conditionalFormatting>
  <conditionalFormatting sqref="D16">
    <cfRule type="cellIs" dxfId="30" priority="21" operator="equal">
      <formula>$B$16</formula>
    </cfRule>
  </conditionalFormatting>
  <conditionalFormatting sqref="D20">
    <cfRule type="cellIs" dxfId="29" priority="17" operator="equal">
      <formula>$B$20</formula>
    </cfRule>
  </conditionalFormatting>
  <conditionalFormatting sqref="D17">
    <cfRule type="cellIs" dxfId="28" priority="16" operator="equal">
      <formula>$B$17</formula>
    </cfRule>
  </conditionalFormatting>
  <conditionalFormatting sqref="D19">
    <cfRule type="cellIs" dxfId="27" priority="15" operator="equal">
      <formula>$B$19</formula>
    </cfRule>
  </conditionalFormatting>
  <conditionalFormatting sqref="D26">
    <cfRule type="cellIs" dxfId="26" priority="14" operator="equal">
      <formula>$B$26</formula>
    </cfRule>
  </conditionalFormatting>
  <conditionalFormatting sqref="D25:D26">
    <cfRule type="cellIs" dxfId="25" priority="13" operator="equal">
      <formula>$B$25</formula>
    </cfRule>
  </conditionalFormatting>
  <conditionalFormatting sqref="D29">
    <cfRule type="cellIs" dxfId="24" priority="12" operator="equal">
      <formula>$B$29</formula>
    </cfRule>
  </conditionalFormatting>
  <conditionalFormatting sqref="D7">
    <cfRule type="cellIs" dxfId="23" priority="9" operator="equal">
      <formula>$B$7</formula>
    </cfRule>
  </conditionalFormatting>
  <conditionalFormatting sqref="D10">
    <cfRule type="cellIs" dxfId="22" priority="8" operator="equal">
      <formula>$B$10</formula>
    </cfRule>
  </conditionalFormatting>
  <conditionalFormatting sqref="D11">
    <cfRule type="cellIs" dxfId="21" priority="7" operator="equal">
      <formula>$B$11</formula>
    </cfRule>
  </conditionalFormatting>
  <conditionalFormatting sqref="D12">
    <cfRule type="cellIs" dxfId="20" priority="6" operator="equal">
      <formula>$B$12</formula>
    </cfRule>
  </conditionalFormatting>
  <conditionalFormatting sqref="D13">
    <cfRule type="cellIs" dxfId="19" priority="5" operator="equal">
      <formula>$B$13</formula>
    </cfRule>
  </conditionalFormatting>
  <conditionalFormatting sqref="D21">
    <cfRule type="cellIs" dxfId="18" priority="4" operator="equal">
      <formula>$B$21</formula>
    </cfRule>
  </conditionalFormatting>
  <conditionalFormatting sqref="D32">
    <cfRule type="cellIs" dxfId="17" priority="3" operator="equal">
      <formula>$B$26</formula>
    </cfRule>
  </conditionalFormatting>
  <conditionalFormatting sqref="D32">
    <cfRule type="cellIs" dxfId="16" priority="2" operator="equal">
      <formula>$B$25</formula>
    </cfRule>
  </conditionalFormatting>
  <conditionalFormatting sqref="D24">
    <cfRule type="cellIs" dxfId="15" priority="1" operator="equal">
      <formula>$B$25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F7C5-9072-4EC9-A7CC-DFF1603B7D11}">
  <sheetPr>
    <tabColor theme="8" tint="0.59999389629810485"/>
  </sheetPr>
  <dimension ref="A1:R27"/>
  <sheetViews>
    <sheetView zoomScale="80" zoomScaleNormal="80" workbookViewId="0">
      <pane xSplit="2" ySplit="2" topLeftCell="C3" activePane="bottomRight" state="frozen"/>
      <selection activeCell="O21" sqref="O21"/>
      <selection pane="topRight" activeCell="O21" sqref="O21"/>
      <selection pane="bottomLeft" activeCell="O21" sqref="O21"/>
      <selection pane="bottomRight" activeCell="O17" sqref="O17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454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'A - STATE AID'!O8</f>
        <v>0</v>
      </c>
      <c r="D3" s="57"/>
      <c r="E3" s="39">
        <f>LOCAL!O8</f>
        <v>0</v>
      </c>
      <c r="F3" s="57"/>
      <c r="G3" s="57"/>
      <c r="H3" s="57"/>
      <c r="I3" s="39">
        <f>'B - BORDER'!O8</f>
        <v>0</v>
      </c>
      <c r="J3" s="57"/>
      <c r="K3" s="58"/>
      <c r="L3" s="58"/>
      <c r="M3" s="57"/>
      <c r="N3" s="57"/>
      <c r="O3" s="39">
        <f>'DSASUP - DSA SUPPLEMENT'!O8</f>
        <v>0</v>
      </c>
      <c r="P3" s="39">
        <f>'S&amp;E - Supp &amp; Emergent'!O8</f>
        <v>0</v>
      </c>
      <c r="Q3" s="57"/>
      <c r="R3" s="40">
        <f>SUM(C3:Q3)</f>
        <v>0</v>
      </c>
    </row>
    <row r="4" spans="1:18" ht="26.25" customHeight="1" thickBot="1" x14ac:dyDescent="0.3">
      <c r="A4" s="118"/>
      <c r="B4" s="44" t="s">
        <v>358</v>
      </c>
      <c r="C4" s="39">
        <f>'A - STATE AID'!O16</f>
        <v>0</v>
      </c>
      <c r="D4" s="60">
        <f>'SADJ - SALARY ADJUSTMENT'!O8</f>
        <v>0</v>
      </c>
      <c r="E4" s="39">
        <f>LOCAL!O16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'DSASUP - DSA SUPPLEMENT'!O16</f>
        <v>0</v>
      </c>
      <c r="P4" s="39">
        <f>'S&amp;E - Supp &amp; Emergent'!O16</f>
        <v>0</v>
      </c>
      <c r="Q4" s="57"/>
      <c r="R4" s="40">
        <f t="shared" ref="R4:R13" si="0">SUM(C4:Q4)</f>
        <v>0</v>
      </c>
    </row>
    <row r="5" spans="1:18" ht="26.25" customHeight="1" thickBot="1" x14ac:dyDescent="0.3">
      <c r="A5" s="118"/>
      <c r="B5" s="44" t="s">
        <v>360</v>
      </c>
      <c r="C5" s="39">
        <f>'A - STATE AID'!O24</f>
        <v>0</v>
      </c>
      <c r="D5" s="57"/>
      <c r="E5" s="39">
        <f>LOCAL!O24</f>
        <v>0</v>
      </c>
      <c r="F5" s="57"/>
      <c r="G5" s="60">
        <f>'VP - VOCATIONAL (PILOT)'!O8</f>
        <v>0</v>
      </c>
      <c r="H5" s="60">
        <f>'MT - MULTI-SYSTEMIC'!O8</f>
        <v>0</v>
      </c>
      <c r="I5" s="39">
        <f>'B - BORDER'!O16</f>
        <v>0</v>
      </c>
      <c r="J5" s="39">
        <f>'M - SNDP'!O8</f>
        <v>0</v>
      </c>
      <c r="K5" s="39">
        <f>'S - PREV&amp;INTER.'!O8</f>
        <v>0</v>
      </c>
      <c r="L5" s="58"/>
      <c r="M5" s="57"/>
      <c r="N5" s="60">
        <f>'DSACP - DSA COMM PRGMS'!O8</f>
        <v>0</v>
      </c>
      <c r="O5" s="39">
        <f>'DSASUP - DSA SUPPLEMENT'!O24</f>
        <v>0</v>
      </c>
      <c r="P5" s="39">
        <f>'S&amp;E - Supp &amp; Emergent'!O24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'A - STATE AID'!O32</f>
        <v>0</v>
      </c>
      <c r="D6" s="61">
        <f>'SADJ - SALARY ADJUSTMENT'!O16</f>
        <v>0</v>
      </c>
      <c r="E6" s="47">
        <f>LOCAL!O32</f>
        <v>0</v>
      </c>
      <c r="F6" s="59"/>
      <c r="G6" s="59"/>
      <c r="H6" s="61">
        <f>'MT - MULTI-SYSTEMIC'!O16</f>
        <v>0</v>
      </c>
      <c r="I6" s="47">
        <f>'B - BORDER'!O24</f>
        <v>0</v>
      </c>
      <c r="J6" s="47">
        <f>'M - SNDP'!O16</f>
        <v>0</v>
      </c>
      <c r="K6" s="47">
        <f>'S - PREV&amp;INTER.'!O16</f>
        <v>0</v>
      </c>
      <c r="L6" s="61">
        <f>'DSARES - DSA RESIDENTIAL'!O8</f>
        <v>0</v>
      </c>
      <c r="M6" s="59"/>
      <c r="N6" s="61">
        <f>'DSACP - DSA COMM PRGMS'!O16</f>
        <v>0</v>
      </c>
      <c r="O6" s="47">
        <f>'DSASUP - DSA SUPPLEMENT'!O32</f>
        <v>0</v>
      </c>
      <c r="P6" s="47">
        <f>'S&amp;E - Supp &amp; Emergent'!O32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'A - STATE AID'!O40</f>
        <v>0</v>
      </c>
      <c r="D7" s="57"/>
      <c r="E7" s="60">
        <f>LOCAL!O40</f>
        <v>0</v>
      </c>
      <c r="F7" s="57"/>
      <c r="G7" s="60">
        <f>'VP - VOCATIONAL (PILOT)'!O16</f>
        <v>0</v>
      </c>
      <c r="H7" s="60">
        <f>'MT - MULTI-SYSTEMIC'!O24</f>
        <v>0</v>
      </c>
      <c r="I7" s="39">
        <f>'B - BORDER'!O32</f>
        <v>0</v>
      </c>
      <c r="J7" s="39">
        <f>'M - SNDP'!O24</f>
        <v>0</v>
      </c>
      <c r="K7" s="39">
        <f>'S - PREV&amp;INTER.'!O24</f>
        <v>0</v>
      </c>
      <c r="L7" s="58"/>
      <c r="M7" s="57"/>
      <c r="N7" s="60">
        <f>'DSACP - DSA COMM PRGMS'!O24</f>
        <v>0</v>
      </c>
      <c r="O7" s="60">
        <f>'DSASUP - DSA SUPPLEMENT'!O40</f>
        <v>0</v>
      </c>
      <c r="P7" s="60">
        <f>'S&amp;E - Supp &amp; Emergent'!O40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'A - STATE AID'!O48</f>
        <v>0</v>
      </c>
      <c r="D8" s="60">
        <f>'SADJ - SALARY ADJUSTMENT'!O24</f>
        <v>0</v>
      </c>
      <c r="E8" s="60">
        <f>LOCAL!O48</f>
        <v>0</v>
      </c>
      <c r="F8" s="57"/>
      <c r="G8" s="60">
        <f>'VP - VOCATIONAL (PILOT)'!O24</f>
        <v>0</v>
      </c>
      <c r="H8" s="60">
        <f>'MT - MULTI-SYSTEMIC'!O32</f>
        <v>0</v>
      </c>
      <c r="I8" s="39">
        <f>'B - BORDER'!O40</f>
        <v>0</v>
      </c>
      <c r="J8" s="39">
        <f>'M - SNDP'!O32</f>
        <v>0</v>
      </c>
      <c r="K8" s="39">
        <f>'S - PREV&amp;INTER.'!O32</f>
        <v>0</v>
      </c>
      <c r="L8" s="58"/>
      <c r="M8" s="57"/>
      <c r="N8" s="60">
        <f>'DSACP - DSA COMM PRGMS'!O32</f>
        <v>0</v>
      </c>
      <c r="O8" s="60">
        <f>'DSASUP - DSA SUPPLEMENT'!O48</f>
        <v>0</v>
      </c>
      <c r="P8" s="60">
        <f>'S&amp;E - Supp &amp; Emergent'!O48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'A - STATE AID'!O56</f>
        <v>0</v>
      </c>
      <c r="D9" s="59"/>
      <c r="E9" s="61">
        <f>LOCAL!O56</f>
        <v>0</v>
      </c>
      <c r="F9" s="59"/>
      <c r="G9" s="59"/>
      <c r="H9" s="59"/>
      <c r="I9" s="61">
        <f>'B - BORDER'!O48</f>
        <v>0</v>
      </c>
      <c r="J9" s="62"/>
      <c r="K9" s="62"/>
      <c r="L9" s="61">
        <f>'DSARES - DSA RESIDENTIAL'!O16</f>
        <v>0</v>
      </c>
      <c r="M9" s="59"/>
      <c r="N9" s="59"/>
      <c r="O9" s="61">
        <f>'DSASUP - DSA SUPPLEMENT'!O56</f>
        <v>0</v>
      </c>
      <c r="P9" s="61">
        <f>'S&amp;E - Supp &amp; Emergent'!O56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'A - STATE AID'!O64</f>
        <v>0</v>
      </c>
      <c r="D10" s="60">
        <f>'SADJ - SALARY ADJUSTMENT'!O32</f>
        <v>0</v>
      </c>
      <c r="E10" s="60">
        <f>LOCAL!O64</f>
        <v>0</v>
      </c>
      <c r="F10" s="58"/>
      <c r="G10" s="58"/>
      <c r="H10" s="58"/>
      <c r="I10" s="57"/>
      <c r="J10" s="57"/>
      <c r="K10" s="57"/>
      <c r="L10" s="60">
        <f>'DSARES - DSA RESIDENTIAL'!O24</f>
        <v>0</v>
      </c>
      <c r="M10" s="58"/>
      <c r="N10" s="58"/>
      <c r="O10" s="60">
        <f>'DSASUP - DSA SUPPLEMENT'!O64</f>
        <v>0</v>
      </c>
      <c r="P10" s="60">
        <f>'S&amp;E - Supp &amp; Emergent'!O64</f>
        <v>0</v>
      </c>
      <c r="Q10" s="60">
        <f>'PA - PREA'!O8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'A - STATE AID'!O72</f>
        <v>0</v>
      </c>
      <c r="D11" s="60">
        <f>'SADJ - SALARY ADJUSTMENT'!O40</f>
        <v>0</v>
      </c>
      <c r="E11" s="60">
        <f>LOCAL!O72</f>
        <v>0</v>
      </c>
      <c r="F11" s="39">
        <f>'D - HARRIS'!O8</f>
        <v>0</v>
      </c>
      <c r="G11" s="57"/>
      <c r="H11" s="57"/>
      <c r="I11" s="57"/>
      <c r="J11" s="57"/>
      <c r="K11" s="57"/>
      <c r="L11" s="60">
        <f>'DSARES - DSA RESIDENTIAL'!O32</f>
        <v>0</v>
      </c>
      <c r="M11" s="57"/>
      <c r="N11" s="57"/>
      <c r="O11" s="60">
        <f>'DSASUP - DSA SUPPLEMENT'!O72</f>
        <v>0</v>
      </c>
      <c r="P11" s="60">
        <f>'S&amp;E - Supp &amp; Emergent'!O72</f>
        <v>0</v>
      </c>
      <c r="Q11" s="60">
        <f>'PA - PREA'!O16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'A - STATE AID'!O80</f>
        <v>0</v>
      </c>
      <c r="D12" s="64">
        <f>'SADJ - SALARY ADJUSTMENT'!O48</f>
        <v>0</v>
      </c>
      <c r="E12" s="63">
        <f>LOCAL!O80</f>
        <v>0</v>
      </c>
      <c r="F12" s="65"/>
      <c r="G12" s="65"/>
      <c r="H12" s="65"/>
      <c r="I12" s="64">
        <f>'B - BORDER'!O56</f>
        <v>0</v>
      </c>
      <c r="J12" s="66"/>
      <c r="K12" s="66"/>
      <c r="L12" s="63">
        <f>'DSARES - DSA RESIDENTIAL'!O40</f>
        <v>0</v>
      </c>
      <c r="M12" s="64">
        <f>'DSADET - DSA DETENTION'!O8</f>
        <v>0</v>
      </c>
      <c r="N12" s="65"/>
      <c r="O12" s="63">
        <f>'DSASUP - DSA SUPPLEMENT'!O80</f>
        <v>0</v>
      </c>
      <c r="P12" s="63">
        <f>'S&amp;E - Supp &amp; Emergent'!O80</f>
        <v>0</v>
      </c>
      <c r="Q12" s="63">
        <f>'PA - PREA'!O24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'A - STATE AID'!O88</f>
        <v>0</v>
      </c>
      <c r="D13" s="67">
        <f>'SADJ - SALARY ADJUSTMENT'!O56</f>
        <v>0</v>
      </c>
      <c r="E13" s="67">
        <f>LOCAL!O88</f>
        <v>0</v>
      </c>
      <c r="F13" s="69"/>
      <c r="G13" s="69"/>
      <c r="H13" s="69"/>
      <c r="I13" s="68"/>
      <c r="J13" s="68"/>
      <c r="K13" s="68"/>
      <c r="L13" s="67">
        <f>'DSARES - DSA RESIDENTIAL'!O48</f>
        <v>0</v>
      </c>
      <c r="M13" s="69"/>
      <c r="N13" s="69"/>
      <c r="O13" s="67">
        <f>'DSASUP - DSA SUPPLEMENT'!O88</f>
        <v>0</v>
      </c>
      <c r="P13" s="67">
        <f>'S&amp;E - Supp &amp; Emergent'!O88</f>
        <v>0</v>
      </c>
      <c r="Q13" s="67">
        <f>'PA - PREA'!O32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 t="shared" ref="E14:Q14" si="1">SUM(E3:E13)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454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'A - STATE AID'!O10+'A - STATE AID'!O18+'A - STATE AID'!O26+'A - STATE AID'!O34+'A - STATE AID'!O42+'A - STATE AID'!O50+'A - STATE AID'!O58+'A - STATE AID'!O66+'A - STATE AID'!O74+'A - STATE AID'!O82+'A - STATE AID'!O90</f>
        <v>0</v>
      </c>
      <c r="D21" s="42">
        <f>'SADJ - SALARY ADJUSTMENT'!O10+'SADJ - SALARY ADJUSTMENT'!O18+'SADJ - SALARY ADJUSTMENT'!O26+'SADJ - SALARY ADJUSTMENT'!O34+'SADJ - SALARY ADJUSTMENT'!O42+'SADJ - SALARY ADJUSTMENT'!O50+'SADJ - SALARY ADJUSTMENT'!O58</f>
        <v>0</v>
      </c>
      <c r="E21" s="42">
        <f>LOCAL!O10+LOCAL!O18+LOCAL!O26+LOCAL!O34+LOCAL!O42+LOCAL!O50+LOCAL!O58+LOCAL!O66+LOCAL!O74+LOCAL!O82+LOCAL!O90</f>
        <v>0</v>
      </c>
      <c r="F21" s="42">
        <f>'D - HARRIS'!O10</f>
        <v>0</v>
      </c>
      <c r="G21" s="42">
        <f>'VP - VOCATIONAL (PILOT)'!O10+'VP - VOCATIONAL (PILOT)'!O18+'VP - VOCATIONAL (PILOT)'!O26</f>
        <v>0</v>
      </c>
      <c r="H21" s="42">
        <f>'MT - MULTI-SYSTEMIC'!O10+'MT - MULTI-SYSTEMIC'!O18+'MT - MULTI-SYSTEMIC'!O26+'MT - MULTI-SYSTEMIC'!O34</f>
        <v>0</v>
      </c>
      <c r="I21" s="42">
        <f>'B - BORDER'!O10+'B - BORDER'!O18+'B - BORDER'!O26+'B - BORDER'!O34+'B - BORDER'!O42+'B - BORDER'!O50+'B - BORDER'!O58</f>
        <v>0</v>
      </c>
      <c r="J21" s="42">
        <f>'M - SNDP'!O10+'M - SNDP'!O18+'M - SNDP'!O26+'M - SNDP'!O34</f>
        <v>0</v>
      </c>
      <c r="K21" s="42">
        <f>'S - PREV&amp;INTER.'!O10+'S - PREV&amp;INTER.'!O18+'S - PREV&amp;INTER.'!O26+'S - PREV&amp;INTER.'!O34</f>
        <v>0</v>
      </c>
      <c r="L21" s="42">
        <f>'DSARES - DSA RESIDENTIAL'!O10+'DSARES - DSA RESIDENTIAL'!O18+'DSARES - DSA RESIDENTIAL'!O26+'DSARES - DSA RESIDENTIAL'!O34+'DSARES - DSA RESIDENTIAL'!O42+'DSARES - DSA RESIDENTIAL'!O50</f>
        <v>0</v>
      </c>
      <c r="M21" s="42">
        <f>'DSADET - DSA DETENTION'!O10</f>
        <v>0</v>
      </c>
      <c r="N21" s="42">
        <f>'DSACP - DSA COMM PRGMS'!O10+'DSACP - DSA COMM PRGMS'!O18+'DSACP - DSA COMM PRGMS'!O26+'DSACP - DSA COMM PRGMS'!O34</f>
        <v>0</v>
      </c>
      <c r="O21" s="42">
        <f>'DSASUP - DSA SUPPLEMENT'!O10+'DSASUP - DSA SUPPLEMENT'!O18+'DSASUP - DSA SUPPLEMENT'!O26+'DSASUP - DSA SUPPLEMENT'!O34+'DSASUP - DSA SUPPLEMENT'!O42+'DSASUP - DSA SUPPLEMENT'!O50+'DSASUP - DSA SUPPLEMENT'!O58+'DSASUP - DSA SUPPLEMENT'!O66+'DSASUP - DSA SUPPLEMENT'!O74+'DSASUP - DSA SUPPLEMENT'!O82+'DSASUP - DSA SUPPLEMENT'!O90</f>
        <v>0</v>
      </c>
      <c r="P21" s="42">
        <f>'S&amp;E - Supp &amp; Emergent'!O10+'S&amp;E - Supp &amp; Emergent'!O18+'S&amp;E - Supp &amp; Emergent'!O26+'S&amp;E - Supp &amp; Emergent'!O34+'S&amp;E - Supp &amp; Emergent'!O42+'S&amp;E - Supp &amp; Emergent'!O50+'S&amp;E - Supp &amp; Emergent'!O58+'S&amp;E - Supp &amp; Emergent'!O66+'S&amp;E - Supp &amp; Emergent'!O74+'S&amp;E - Supp &amp; Emergent'!O82+'S&amp;E - Supp &amp; Emergent'!O90</f>
        <v>0</v>
      </c>
      <c r="Q21" s="42">
        <f>'PA - PREA'!O10+'PA - PREA'!O18+'PA - PREA'!O26+'PA - PREA'!O34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'A - STATE AID'!O11+'A - STATE AID'!O19+'A - STATE AID'!O27+'A - STATE AID'!O35+'A - STATE AID'!O43+'A - STATE AID'!O51+'A - STATE AID'!O59+'A - STATE AID'!O67+'A - STATE AID'!O75+'A - STATE AID'!O83+'A - STATE AID'!O91</f>
        <v>0</v>
      </c>
      <c r="D22" s="42">
        <f>'SADJ - SALARY ADJUSTMENT'!O11+'SADJ - SALARY ADJUSTMENT'!O19+'SADJ - SALARY ADJUSTMENT'!O27+'SADJ - SALARY ADJUSTMENT'!O35+'SADJ - SALARY ADJUSTMENT'!O43+'SADJ - SALARY ADJUSTMENT'!O51+'SADJ - SALARY ADJUSTMENT'!O59</f>
        <v>0</v>
      </c>
      <c r="E22" s="42">
        <f>LOCAL!O11+LOCAL!O19+LOCAL!O27+LOCAL!O35+LOCAL!O43+LOCAL!O51+LOCAL!O59+LOCAL!O67+LOCAL!O75+LOCAL!O83+LOCAL!O91</f>
        <v>0</v>
      </c>
      <c r="F22" s="42">
        <f>'D - HARRIS'!O11</f>
        <v>0</v>
      </c>
      <c r="G22" s="42">
        <f>'VP - VOCATIONAL (PILOT)'!O11+'VP - VOCATIONAL (PILOT)'!O19+'VP - VOCATIONAL (PILOT)'!O27</f>
        <v>0</v>
      </c>
      <c r="H22" s="42">
        <f>'MT - MULTI-SYSTEMIC'!O11+'MT - MULTI-SYSTEMIC'!O19+'MT - MULTI-SYSTEMIC'!O27+'MT - MULTI-SYSTEMIC'!O35</f>
        <v>0</v>
      </c>
      <c r="I22" s="42">
        <f>'B - BORDER'!O11+'B - BORDER'!O19+'B - BORDER'!O27+'B - BORDER'!O35+'B - BORDER'!O43+'B - BORDER'!O51+'B - BORDER'!O59</f>
        <v>0</v>
      </c>
      <c r="J22" s="42">
        <f>'M - SNDP'!O11+'M - SNDP'!O19+'M - SNDP'!O27+'M - SNDP'!O35</f>
        <v>0</v>
      </c>
      <c r="K22" s="42">
        <f>'S - PREV&amp;INTER.'!O11+'S - PREV&amp;INTER.'!O19+'S - PREV&amp;INTER.'!O27+'S - PREV&amp;INTER.'!O35</f>
        <v>0</v>
      </c>
      <c r="L22" s="42">
        <f>'DSARES - DSA RESIDENTIAL'!O11+'DSARES - DSA RESIDENTIAL'!O19+'DSARES - DSA RESIDENTIAL'!O27+'DSARES - DSA RESIDENTIAL'!O35+'DSARES - DSA RESIDENTIAL'!O43+'DSARES - DSA RESIDENTIAL'!O51</f>
        <v>0</v>
      </c>
      <c r="M22" s="42">
        <f>'DSADET - DSA DETENTION'!O11</f>
        <v>0</v>
      </c>
      <c r="N22" s="42">
        <f>'DSACP - DSA COMM PRGMS'!O11+'DSACP - DSA COMM PRGMS'!O19+'DSACP - DSA COMM PRGMS'!O27+'DSACP - DSA COMM PRGMS'!O35</f>
        <v>0</v>
      </c>
      <c r="O22" s="42">
        <f>'DSASUP - DSA SUPPLEMENT'!O11+'DSASUP - DSA SUPPLEMENT'!O19+'DSASUP - DSA SUPPLEMENT'!O27+'DSASUP - DSA SUPPLEMENT'!O35+'DSASUP - DSA SUPPLEMENT'!O43+'DSASUP - DSA SUPPLEMENT'!O51+'DSASUP - DSA SUPPLEMENT'!O59+'DSASUP - DSA SUPPLEMENT'!O67+'DSASUP - DSA SUPPLEMENT'!O75+'DSASUP - DSA SUPPLEMENT'!O83+'DSASUP - DSA SUPPLEMENT'!O91</f>
        <v>0</v>
      </c>
      <c r="P22" s="42">
        <f>'S&amp;E - Supp &amp; Emergent'!O11+'S&amp;E - Supp &amp; Emergent'!O19+'S&amp;E - Supp &amp; Emergent'!O27+'S&amp;E - Supp &amp; Emergent'!O35+'S&amp;E - Supp &amp; Emergent'!O43+'S&amp;E - Supp &amp; Emergent'!O51+'S&amp;E - Supp &amp; Emergent'!O59+'S&amp;E - Supp &amp; Emergent'!O67+'S&amp;E - Supp &amp; Emergent'!O75+'S&amp;E - Supp &amp; Emergent'!O83+'S&amp;E - Supp &amp; Emergent'!O91</f>
        <v>0</v>
      </c>
      <c r="Q22" s="42">
        <f>'PA - PREA'!O11+'PA - PREA'!O19+'PA - PREA'!O27+'PA - PREA'!O35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'A - STATE AID'!O12+'A - STATE AID'!O20+'A - STATE AID'!O28+'A - STATE AID'!O36+'A - STATE AID'!O44+'A - STATE AID'!O52+'A - STATE AID'!O60+'A - STATE AID'!O68+'A - STATE AID'!O76+'A - STATE AID'!O84+'A - STATE AID'!O92</f>
        <v>0</v>
      </c>
      <c r="D23" s="42">
        <f>'SADJ - SALARY ADJUSTMENT'!O12+'SADJ - SALARY ADJUSTMENT'!O20+'SADJ - SALARY ADJUSTMENT'!O28+'SADJ - SALARY ADJUSTMENT'!O36+'SADJ - SALARY ADJUSTMENT'!O44+'SADJ - SALARY ADJUSTMENT'!O52+'SADJ - SALARY ADJUSTMENT'!O60</f>
        <v>0</v>
      </c>
      <c r="E23" s="42">
        <f>LOCAL!O12+LOCAL!O20+LOCAL!O28+LOCAL!O36+LOCAL!O44+LOCAL!O52+LOCAL!O60+LOCAL!O68+LOCAL!O76+LOCAL!O84+LOCAL!O92</f>
        <v>0</v>
      </c>
      <c r="F23" s="42">
        <f>'D - HARRIS'!O12</f>
        <v>0</v>
      </c>
      <c r="G23" s="42">
        <f>'VP - VOCATIONAL (PILOT)'!O12+'VP - VOCATIONAL (PILOT)'!O20+'VP - VOCATIONAL (PILOT)'!O28</f>
        <v>0</v>
      </c>
      <c r="H23" s="42">
        <f>'MT - MULTI-SYSTEMIC'!O12+'MT - MULTI-SYSTEMIC'!O20+'MT - MULTI-SYSTEMIC'!O28+'MT - MULTI-SYSTEMIC'!O36</f>
        <v>0</v>
      </c>
      <c r="I23" s="42">
        <f>'B - BORDER'!O12+'B - BORDER'!O20+'B - BORDER'!O28+'B - BORDER'!O36+'B - BORDER'!O44+'B - BORDER'!O52+'B - BORDER'!O60</f>
        <v>0</v>
      </c>
      <c r="J23" s="42">
        <f>'M - SNDP'!O12+'M - SNDP'!O20+'M - SNDP'!O28+'M - SNDP'!O36</f>
        <v>0</v>
      </c>
      <c r="K23" s="42">
        <f>'S - PREV&amp;INTER.'!O12+'S - PREV&amp;INTER.'!O20+'S - PREV&amp;INTER.'!O28+'S - PREV&amp;INTER.'!O36</f>
        <v>0</v>
      </c>
      <c r="L23" s="42">
        <f>'DSARES - DSA RESIDENTIAL'!O12+'DSARES - DSA RESIDENTIAL'!O20+'DSARES - DSA RESIDENTIAL'!O28+'DSARES - DSA RESIDENTIAL'!O36+'DSARES - DSA RESIDENTIAL'!O44+'DSARES - DSA RESIDENTIAL'!O52</f>
        <v>0</v>
      </c>
      <c r="M23" s="42">
        <f>'DSADET - DSA DETENTION'!O12</f>
        <v>0</v>
      </c>
      <c r="N23" s="42">
        <f>'DSACP - DSA COMM PRGMS'!O12+'DSACP - DSA COMM PRGMS'!O20+'DSACP - DSA COMM PRGMS'!O28+'DSACP - DSA COMM PRGMS'!O36</f>
        <v>0</v>
      </c>
      <c r="O23" s="42">
        <f>'DSASUP - DSA SUPPLEMENT'!O12+'DSASUP - DSA SUPPLEMENT'!O20+'DSASUP - DSA SUPPLEMENT'!O28+'DSASUP - DSA SUPPLEMENT'!O36+'DSASUP - DSA SUPPLEMENT'!O44+'DSASUP - DSA SUPPLEMENT'!O52+'DSASUP - DSA SUPPLEMENT'!O60+'DSASUP - DSA SUPPLEMENT'!O68+'DSASUP - DSA SUPPLEMENT'!O76+'DSASUP - DSA SUPPLEMENT'!O84+'DSASUP - DSA SUPPLEMENT'!O92</f>
        <v>0</v>
      </c>
      <c r="P23" s="42">
        <f>'S&amp;E - Supp &amp; Emergent'!O12+'S&amp;E - Supp &amp; Emergent'!O20+'S&amp;E - Supp &amp; Emergent'!O28+'S&amp;E - Supp &amp; Emergent'!O36+'S&amp;E - Supp &amp; Emergent'!O44+'S&amp;E - Supp &amp; Emergent'!O52+'S&amp;E - Supp &amp; Emergent'!O60+'S&amp;E - Supp &amp; Emergent'!O68+'S&amp;E - Supp &amp; Emergent'!O76+'S&amp;E - Supp &amp; Emergent'!O84+'S&amp;E - Supp &amp; Emergent'!O92</f>
        <v>0</v>
      </c>
      <c r="Q23" s="42">
        <f>'PA - PREA'!O12+'PA - PREA'!O20+'PA - PREA'!O28+'PA - PREA'!O36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'A - STATE AID'!O13+'A - STATE AID'!O21+'A - STATE AID'!O29+'A - STATE AID'!O37+'A - STATE AID'!O45+'A - STATE AID'!O53+'A - STATE AID'!O61+'A - STATE AID'!O69+'A - STATE AID'!O77+'A - STATE AID'!O85+'A - STATE AID'!O93</f>
        <v>0</v>
      </c>
      <c r="D24" s="42">
        <f>'SADJ - SALARY ADJUSTMENT'!O13+'SADJ - SALARY ADJUSTMENT'!O21+'SADJ - SALARY ADJUSTMENT'!O29+'SADJ - SALARY ADJUSTMENT'!O37+'SADJ - SALARY ADJUSTMENT'!O45+'SADJ - SALARY ADJUSTMENT'!O53+'SADJ - SALARY ADJUSTMENT'!O61</f>
        <v>0</v>
      </c>
      <c r="E24" s="42">
        <f>LOCAL!O13+LOCAL!O21+LOCAL!O29+LOCAL!O37+LOCAL!O45+LOCAL!O53+LOCAL!O61+LOCAL!O69+LOCAL!O77+LOCAL!O85+LOCAL!O93</f>
        <v>0</v>
      </c>
      <c r="F24" s="42">
        <f>'D - HARRIS'!O13</f>
        <v>0</v>
      </c>
      <c r="G24" s="42">
        <f>'VP - VOCATIONAL (PILOT)'!O13+'VP - VOCATIONAL (PILOT)'!O21+'VP - VOCATIONAL (PILOT)'!O29</f>
        <v>0</v>
      </c>
      <c r="H24" s="42">
        <f>'MT - MULTI-SYSTEMIC'!O13+'MT - MULTI-SYSTEMIC'!O21+'MT - MULTI-SYSTEMIC'!O29+'MT - MULTI-SYSTEMIC'!O37</f>
        <v>0</v>
      </c>
      <c r="I24" s="42">
        <f>'B - BORDER'!O13+'B - BORDER'!O21+'B - BORDER'!O29+'B - BORDER'!O37+'B - BORDER'!O45+'B - BORDER'!O53+'B - BORDER'!O61</f>
        <v>0</v>
      </c>
      <c r="J24" s="42">
        <f>'M - SNDP'!O13+'M - SNDP'!O21+'M - SNDP'!O29+'M - SNDP'!O37</f>
        <v>0</v>
      </c>
      <c r="K24" s="42">
        <f>'S - PREV&amp;INTER.'!O13+'S - PREV&amp;INTER.'!O21+'S - PREV&amp;INTER.'!O29+'S - PREV&amp;INTER.'!O37</f>
        <v>0</v>
      </c>
      <c r="L24" s="42">
        <f>'DSARES - DSA RESIDENTIAL'!O13+'DSARES - DSA RESIDENTIAL'!O21+'DSARES - DSA RESIDENTIAL'!O29+'DSARES - DSA RESIDENTIAL'!O37+'DSARES - DSA RESIDENTIAL'!O45+'DSARES - DSA RESIDENTIAL'!O53</f>
        <v>0</v>
      </c>
      <c r="M24" s="42">
        <f>'DSADET - DSA DETENTION'!O13</f>
        <v>0</v>
      </c>
      <c r="N24" s="42">
        <f>'DSACP - DSA COMM PRGMS'!O13+'DSACP - DSA COMM PRGMS'!O21+'DSACP - DSA COMM PRGMS'!O29+'DSACP - DSA COMM PRGMS'!O37</f>
        <v>0</v>
      </c>
      <c r="O24" s="42">
        <f>'DSASUP - DSA SUPPLEMENT'!O13+'DSASUP - DSA SUPPLEMENT'!O21+'DSASUP - DSA SUPPLEMENT'!O29+'DSASUP - DSA SUPPLEMENT'!O37+'DSASUP - DSA SUPPLEMENT'!O45+'DSASUP - DSA SUPPLEMENT'!O53+'DSASUP - DSA SUPPLEMENT'!O61+'DSASUP - DSA SUPPLEMENT'!O69+'DSASUP - DSA SUPPLEMENT'!O77+'DSASUP - DSA SUPPLEMENT'!O85+'DSASUP - DSA SUPPLEMENT'!O93</f>
        <v>0</v>
      </c>
      <c r="P24" s="42">
        <f>'S&amp;E - Supp &amp; Emergent'!O13+'S&amp;E - Supp &amp; Emergent'!O21+'S&amp;E - Supp &amp; Emergent'!O29+'S&amp;E - Supp &amp; Emergent'!O37+'S&amp;E - Supp &amp; Emergent'!O45+'S&amp;E - Supp &amp; Emergent'!O53+'S&amp;E - Supp &amp; Emergent'!O61+'S&amp;E - Supp &amp; Emergent'!O69+'S&amp;E - Supp &amp; Emergent'!O77+'S&amp;E - Supp &amp; Emergent'!O85+'S&amp;E - Supp &amp; Emergent'!O93</f>
        <v>0</v>
      </c>
      <c r="Q24" s="42">
        <f>'PA - PREA'!O13+'PA - PREA'!O21+'PA - PREA'!O29+'PA - PREA'!O37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'A - STATE AID'!O14+'A - STATE AID'!O22+'A - STATE AID'!O30+'A - STATE AID'!O38+'A - STATE AID'!O46+'A - STATE AID'!O54+'A - STATE AID'!O62+'A - STATE AID'!O70+'A - STATE AID'!O78+'A - STATE AID'!O86+'A - STATE AID'!O94</f>
        <v>0</v>
      </c>
      <c r="D25" s="42">
        <f>'SADJ - SALARY ADJUSTMENT'!O14+'SADJ - SALARY ADJUSTMENT'!O22+'SADJ - SALARY ADJUSTMENT'!O30+'SADJ - SALARY ADJUSTMENT'!O38+'SADJ - SALARY ADJUSTMENT'!O46+'SADJ - SALARY ADJUSTMENT'!O54+'SADJ - SALARY ADJUSTMENT'!O62</f>
        <v>0</v>
      </c>
      <c r="E25" s="42">
        <f>LOCAL!O14+LOCAL!O22+LOCAL!O30+LOCAL!O38+LOCAL!O46+LOCAL!O54+LOCAL!O62+LOCAL!O70+LOCAL!O78+LOCAL!O86+LOCAL!O94</f>
        <v>0</v>
      </c>
      <c r="F25" s="42">
        <f>'D - HARRIS'!O14</f>
        <v>0</v>
      </c>
      <c r="G25" s="42">
        <f>'VP - VOCATIONAL (PILOT)'!O14+'VP - VOCATIONAL (PILOT)'!O22+'VP - VOCATIONAL (PILOT)'!O30</f>
        <v>0</v>
      </c>
      <c r="H25" s="42">
        <f>'MT - MULTI-SYSTEMIC'!O14+'MT - MULTI-SYSTEMIC'!O22+'MT - MULTI-SYSTEMIC'!O30+'MT - MULTI-SYSTEMIC'!O38</f>
        <v>0</v>
      </c>
      <c r="I25" s="42">
        <f>'B - BORDER'!O14+'B - BORDER'!O22+'B - BORDER'!O30+'B - BORDER'!O38+'B - BORDER'!O46+'B - BORDER'!O54+'B - BORDER'!O62</f>
        <v>0</v>
      </c>
      <c r="J25" s="42">
        <f>'M - SNDP'!O14+'M - SNDP'!O22+'M - SNDP'!O30+'M - SNDP'!O38</f>
        <v>0</v>
      </c>
      <c r="K25" s="42">
        <f>'S - PREV&amp;INTER.'!O14+'S - PREV&amp;INTER.'!O22+'S - PREV&amp;INTER.'!O30+'S - PREV&amp;INTER.'!O38</f>
        <v>0</v>
      </c>
      <c r="L25" s="42">
        <f>'DSARES - DSA RESIDENTIAL'!O14+'DSARES - DSA RESIDENTIAL'!O22+'DSARES - DSA RESIDENTIAL'!O30+'DSARES - DSA RESIDENTIAL'!O38+'DSARES - DSA RESIDENTIAL'!O46+'DSARES - DSA RESIDENTIAL'!O54</f>
        <v>0</v>
      </c>
      <c r="M25" s="42">
        <f>'DSADET - DSA DETENTION'!O14</f>
        <v>0</v>
      </c>
      <c r="N25" s="42">
        <f>'DSACP - DSA COMM PRGMS'!O14+'DSACP - DSA COMM PRGMS'!O22+'DSACP - DSA COMM PRGMS'!O30+'DSACP - DSA COMM PRGMS'!O38</f>
        <v>0</v>
      </c>
      <c r="O25" s="42">
        <f>'DSASUP - DSA SUPPLEMENT'!O14+'DSASUP - DSA SUPPLEMENT'!O22+'DSASUP - DSA SUPPLEMENT'!O30+'DSASUP - DSA SUPPLEMENT'!O38+'DSASUP - DSA SUPPLEMENT'!O46+'DSASUP - DSA SUPPLEMENT'!O54+'DSASUP - DSA SUPPLEMENT'!O62+'DSASUP - DSA SUPPLEMENT'!O70+'DSASUP - DSA SUPPLEMENT'!O78+'DSASUP - DSA SUPPLEMENT'!O86+'DSASUP - DSA SUPPLEMENT'!O94</f>
        <v>0</v>
      </c>
      <c r="P25" s="42">
        <f>'S&amp;E - Supp &amp; Emergent'!O14+'S&amp;E - Supp &amp; Emergent'!O22+'S&amp;E - Supp &amp; Emergent'!O30+'S&amp;E - Supp &amp; Emergent'!O38+'S&amp;E - Supp &amp; Emergent'!O46+'S&amp;E - Supp &amp; Emergent'!O54+'S&amp;E - Supp &amp; Emergent'!O62+'S&amp;E - Supp &amp; Emergent'!O70+'S&amp;E - Supp &amp; Emergent'!O78+'S&amp;E - Supp &amp; Emergent'!O86+'S&amp;E - Supp &amp; Emergent'!O94</f>
        <v>0</v>
      </c>
      <c r="Q25" s="42">
        <f>'PA - PREA'!O14+'PA - PREA'!O22+'PA - PREA'!O30+'PA - PREA'!O38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H26" si="4">SUM(G21:G25)</f>
        <v>0</v>
      </c>
      <c r="H26" s="51">
        <f t="shared" si="4"/>
        <v>0</v>
      </c>
      <c r="I26" s="51">
        <f>SUM(I21:I25)</f>
        <v>0</v>
      </c>
      <c r="J26" s="51">
        <f t="shared" ref="J26:Q26" si="5">SUM(J21:J25)</f>
        <v>0</v>
      </c>
      <c r="K26" s="51">
        <f t="shared" si="5"/>
        <v>0</v>
      </c>
      <c r="L26" s="51">
        <f t="shared" si="5"/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  <c r="Q26" s="51">
        <f t="shared" si="5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v1MMqURgyWa2d9K2ISDoCU5JrO9h0kgiCvglNp1di/BNzPdOr0TT++6v7GiyzhgPElLvP41WSRuZqe0ZrLKwIQ==" saltValue="qsC08jrnwhaKeLcYL3ZBJQ==" spinCount="100000" sheet="1" objects="1" scenarios="1"/>
  <mergeCells count="4">
    <mergeCell ref="C1:Q1"/>
    <mergeCell ref="A3:A13"/>
    <mergeCell ref="C19:Q19"/>
    <mergeCell ref="A21:A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E012-F543-4AEE-B03D-317A9ABFA85F}">
  <sheetPr>
    <tabColor theme="8" tint="0.59999389629810485"/>
  </sheetPr>
  <dimension ref="A1:R27"/>
  <sheetViews>
    <sheetView zoomScale="80" zoomScaleNormal="80" workbookViewId="0">
      <pane xSplit="2" ySplit="2" topLeftCell="C3" activePane="bottomRight" state="frozen"/>
      <selection activeCell="O21" sqref="O21"/>
      <selection pane="topRight" activeCell="O21" sqref="O21"/>
      <selection pane="bottomLeft" activeCell="O21" sqref="O21"/>
      <selection pane="bottomRight" activeCell="O17" sqref="O17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454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'A - STATE AID'!U8</f>
        <v>0</v>
      </c>
      <c r="D3" s="57"/>
      <c r="E3" s="39">
        <f>LOCAL!U8</f>
        <v>0</v>
      </c>
      <c r="F3" s="57"/>
      <c r="G3" s="57"/>
      <c r="H3" s="57"/>
      <c r="I3" s="39">
        <f>'B - BORDER'!U8</f>
        <v>0</v>
      </c>
      <c r="J3" s="57"/>
      <c r="K3" s="58"/>
      <c r="L3" s="58"/>
      <c r="M3" s="57"/>
      <c r="N3" s="57"/>
      <c r="O3" s="39">
        <f>'DSASUP - DSA SUPPLEMENT'!U8</f>
        <v>0</v>
      </c>
      <c r="P3" s="39">
        <f>'S&amp;E - Supp &amp; Emergent'!U8</f>
        <v>0</v>
      </c>
      <c r="Q3" s="57"/>
      <c r="R3" s="40">
        <f>SUM(C3:Q3)</f>
        <v>0</v>
      </c>
    </row>
    <row r="4" spans="1:18" ht="26.25" customHeight="1" thickBot="1" x14ac:dyDescent="0.3">
      <c r="A4" s="118"/>
      <c r="B4" s="44" t="s">
        <v>358</v>
      </c>
      <c r="C4" s="39">
        <f>'A - STATE AID'!U16</f>
        <v>0</v>
      </c>
      <c r="D4" s="60">
        <f>'SADJ - SALARY ADJUSTMENT'!U8</f>
        <v>0</v>
      </c>
      <c r="E4" s="39">
        <f>LOCAL!U16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'DSASUP - DSA SUPPLEMENT'!U16</f>
        <v>0</v>
      </c>
      <c r="P4" s="39">
        <f>'S&amp;E - Supp &amp; Emergent'!U16</f>
        <v>0</v>
      </c>
      <c r="Q4" s="57"/>
      <c r="R4" s="40">
        <f t="shared" ref="R4:R13" si="0">SUM(C4:Q4)</f>
        <v>0</v>
      </c>
    </row>
    <row r="5" spans="1:18" ht="26.25" customHeight="1" thickBot="1" x14ac:dyDescent="0.3">
      <c r="A5" s="118"/>
      <c r="B5" s="44" t="s">
        <v>360</v>
      </c>
      <c r="C5" s="39">
        <f>'A - STATE AID'!U24</f>
        <v>0</v>
      </c>
      <c r="D5" s="57"/>
      <c r="E5" s="39">
        <f>LOCAL!U24</f>
        <v>0</v>
      </c>
      <c r="F5" s="57"/>
      <c r="G5" s="60">
        <f>'VP - VOCATIONAL (PILOT)'!U8</f>
        <v>0</v>
      </c>
      <c r="H5" s="60">
        <f>'MT - MULTI-SYSTEMIC'!U8</f>
        <v>0</v>
      </c>
      <c r="I5" s="39">
        <f>'B - BORDER'!U16</f>
        <v>0</v>
      </c>
      <c r="J5" s="39">
        <f>'M - SNDP'!U8</f>
        <v>0</v>
      </c>
      <c r="K5" s="39">
        <f>'S - PREV&amp;INTER.'!U8</f>
        <v>0</v>
      </c>
      <c r="L5" s="58"/>
      <c r="M5" s="57"/>
      <c r="N5" s="60">
        <f>'DSACP - DSA COMM PRGMS'!U8</f>
        <v>0</v>
      </c>
      <c r="O5" s="39">
        <f>'DSASUP - DSA SUPPLEMENT'!U24</f>
        <v>0</v>
      </c>
      <c r="P5" s="39">
        <f>'S&amp;E - Supp &amp; Emergent'!U24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'A - STATE AID'!U32</f>
        <v>0</v>
      </c>
      <c r="D6" s="61">
        <f>'SADJ - SALARY ADJUSTMENT'!U16</f>
        <v>0</v>
      </c>
      <c r="E6" s="47">
        <f>LOCAL!U32</f>
        <v>0</v>
      </c>
      <c r="F6" s="59"/>
      <c r="G6" s="59"/>
      <c r="H6" s="61">
        <f>'MT - MULTI-SYSTEMIC'!U16</f>
        <v>0</v>
      </c>
      <c r="I6" s="47">
        <f>'B - BORDER'!U24</f>
        <v>0</v>
      </c>
      <c r="J6" s="47">
        <f>'M - SNDP'!U16</f>
        <v>0</v>
      </c>
      <c r="K6" s="47">
        <f>'S - PREV&amp;INTER.'!U16</f>
        <v>0</v>
      </c>
      <c r="L6" s="61">
        <f>'DSARES - DSA RESIDENTIAL'!U8</f>
        <v>0</v>
      </c>
      <c r="M6" s="59"/>
      <c r="N6" s="61">
        <f>'DSACP - DSA COMM PRGMS'!U16</f>
        <v>0</v>
      </c>
      <c r="O6" s="47">
        <f>'DSASUP - DSA SUPPLEMENT'!U32</f>
        <v>0</v>
      </c>
      <c r="P6" s="47">
        <f>'S&amp;E - Supp &amp; Emergent'!U32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'A - STATE AID'!U40</f>
        <v>0</v>
      </c>
      <c r="D7" s="57"/>
      <c r="E7" s="60">
        <f>LOCAL!U40</f>
        <v>0</v>
      </c>
      <c r="F7" s="57"/>
      <c r="G7" s="60">
        <f>'VP - VOCATIONAL (PILOT)'!U16</f>
        <v>0</v>
      </c>
      <c r="H7" s="60">
        <f>'MT - MULTI-SYSTEMIC'!U24</f>
        <v>0</v>
      </c>
      <c r="I7" s="39">
        <f>'B - BORDER'!U32</f>
        <v>0</v>
      </c>
      <c r="J7" s="39">
        <f>'M - SNDP'!U24</f>
        <v>0</v>
      </c>
      <c r="K7" s="39">
        <f>'S - PREV&amp;INTER.'!U24</f>
        <v>0</v>
      </c>
      <c r="L7" s="58"/>
      <c r="M7" s="57"/>
      <c r="N7" s="60">
        <f>'DSACP - DSA COMM PRGMS'!U24</f>
        <v>0</v>
      </c>
      <c r="O7" s="60">
        <f>'DSASUP - DSA SUPPLEMENT'!U40</f>
        <v>0</v>
      </c>
      <c r="P7" s="60">
        <f>'S&amp;E - Supp &amp; Emergent'!U40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'A - STATE AID'!U48</f>
        <v>0</v>
      </c>
      <c r="D8" s="60">
        <f>'SADJ - SALARY ADJUSTMENT'!U24</f>
        <v>0</v>
      </c>
      <c r="E8" s="60">
        <f>LOCAL!U48</f>
        <v>0</v>
      </c>
      <c r="F8" s="57"/>
      <c r="G8" s="60">
        <f>'VP - VOCATIONAL (PILOT)'!U24</f>
        <v>0</v>
      </c>
      <c r="H8" s="60">
        <f>'MT - MULTI-SYSTEMIC'!U32</f>
        <v>0</v>
      </c>
      <c r="I8" s="39">
        <f>'B - BORDER'!U40</f>
        <v>0</v>
      </c>
      <c r="J8" s="39">
        <f>'M - SNDP'!U32</f>
        <v>0</v>
      </c>
      <c r="K8" s="39">
        <f>'S - PREV&amp;INTER.'!U32</f>
        <v>0</v>
      </c>
      <c r="L8" s="58"/>
      <c r="M8" s="57"/>
      <c r="N8" s="60">
        <f>'DSACP - DSA COMM PRGMS'!U32</f>
        <v>0</v>
      </c>
      <c r="O8" s="60">
        <f>'DSASUP - DSA SUPPLEMENT'!U48</f>
        <v>0</v>
      </c>
      <c r="P8" s="60">
        <f>'S&amp;E - Supp &amp; Emergent'!U48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'A - STATE AID'!U56</f>
        <v>0</v>
      </c>
      <c r="D9" s="59"/>
      <c r="E9" s="61">
        <f>LOCAL!U56</f>
        <v>0</v>
      </c>
      <c r="F9" s="59"/>
      <c r="G9" s="59"/>
      <c r="H9" s="59"/>
      <c r="I9" s="61">
        <f>'B - BORDER'!U48</f>
        <v>0</v>
      </c>
      <c r="J9" s="62"/>
      <c r="K9" s="62"/>
      <c r="L9" s="61">
        <f>'DSARES - DSA RESIDENTIAL'!U16</f>
        <v>0</v>
      </c>
      <c r="M9" s="59"/>
      <c r="N9" s="59"/>
      <c r="O9" s="61">
        <f>'DSASUP - DSA SUPPLEMENT'!U56</f>
        <v>0</v>
      </c>
      <c r="P9" s="61">
        <f>'S&amp;E - Supp &amp; Emergent'!U56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'A - STATE AID'!U64</f>
        <v>0</v>
      </c>
      <c r="D10" s="60">
        <f>'SADJ - SALARY ADJUSTMENT'!U32</f>
        <v>0</v>
      </c>
      <c r="E10" s="60">
        <f>LOCAL!U64</f>
        <v>0</v>
      </c>
      <c r="F10" s="58"/>
      <c r="G10" s="58"/>
      <c r="H10" s="58"/>
      <c r="I10" s="57"/>
      <c r="J10" s="57"/>
      <c r="K10" s="57"/>
      <c r="L10" s="60">
        <f>'DSARES - DSA RESIDENTIAL'!U24</f>
        <v>0</v>
      </c>
      <c r="M10" s="58"/>
      <c r="N10" s="58"/>
      <c r="O10" s="60">
        <f>'DSASUP - DSA SUPPLEMENT'!U64</f>
        <v>0</v>
      </c>
      <c r="P10" s="60">
        <f>'S&amp;E - Supp &amp; Emergent'!U64</f>
        <v>0</v>
      </c>
      <c r="Q10" s="60">
        <f>'PA - PREA'!U8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'A - STATE AID'!U72</f>
        <v>0</v>
      </c>
      <c r="D11" s="60">
        <f>'SADJ - SALARY ADJUSTMENT'!U40</f>
        <v>0</v>
      </c>
      <c r="E11" s="60">
        <f>LOCAL!U72</f>
        <v>0</v>
      </c>
      <c r="F11" s="39">
        <f>'D - HARRIS'!U8</f>
        <v>0</v>
      </c>
      <c r="G11" s="57"/>
      <c r="H11" s="57"/>
      <c r="I11" s="57"/>
      <c r="J11" s="57"/>
      <c r="K11" s="57"/>
      <c r="L11" s="60">
        <f>'DSARES - DSA RESIDENTIAL'!U32</f>
        <v>0</v>
      </c>
      <c r="M11" s="57"/>
      <c r="N11" s="57"/>
      <c r="O11" s="60">
        <f>'DSASUP - DSA SUPPLEMENT'!U72</f>
        <v>0</v>
      </c>
      <c r="P11" s="60">
        <f>'S&amp;E - Supp &amp; Emergent'!U72</f>
        <v>0</v>
      </c>
      <c r="Q11" s="60">
        <f>'PA - PREA'!U16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'A - STATE AID'!U80</f>
        <v>0</v>
      </c>
      <c r="D12" s="64">
        <f>'SADJ - SALARY ADJUSTMENT'!U48</f>
        <v>0</v>
      </c>
      <c r="E12" s="63">
        <f>LOCAL!U80</f>
        <v>0</v>
      </c>
      <c r="F12" s="65"/>
      <c r="G12" s="65"/>
      <c r="H12" s="65"/>
      <c r="I12" s="64">
        <f>'B - BORDER'!U56</f>
        <v>0</v>
      </c>
      <c r="J12" s="66"/>
      <c r="K12" s="66"/>
      <c r="L12" s="63">
        <f>'DSARES - DSA RESIDENTIAL'!U40</f>
        <v>0</v>
      </c>
      <c r="M12" s="64">
        <f>'DSADET - DSA DETENTION'!U8</f>
        <v>0</v>
      </c>
      <c r="N12" s="65"/>
      <c r="O12" s="63">
        <f>'DSASUP - DSA SUPPLEMENT'!U80</f>
        <v>0</v>
      </c>
      <c r="P12" s="63">
        <f>'S&amp;E - Supp &amp; Emergent'!U80</f>
        <v>0</v>
      </c>
      <c r="Q12" s="63">
        <f>'PA - PREA'!U24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'A - STATE AID'!U88</f>
        <v>0</v>
      </c>
      <c r="D13" s="67">
        <f>'SADJ - SALARY ADJUSTMENT'!U56</f>
        <v>0</v>
      </c>
      <c r="E13" s="67">
        <f>LOCAL!U88</f>
        <v>0</v>
      </c>
      <c r="F13" s="69"/>
      <c r="G13" s="69"/>
      <c r="H13" s="69"/>
      <c r="I13" s="68"/>
      <c r="J13" s="68"/>
      <c r="K13" s="68"/>
      <c r="L13" s="67">
        <f>'DSARES - DSA RESIDENTIAL'!U48</f>
        <v>0</v>
      </c>
      <c r="M13" s="69"/>
      <c r="N13" s="69"/>
      <c r="O13" s="67">
        <f>'DSASUP - DSA SUPPLEMENT'!U88</f>
        <v>0</v>
      </c>
      <c r="P13" s="67">
        <f>'S&amp;E - Supp &amp; Emergent'!U88</f>
        <v>0</v>
      </c>
      <c r="Q13" s="67">
        <f>'PA - PREA'!U32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 t="shared" ref="E14:Q14" si="1">SUM(E3:E13)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454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'A - STATE AID'!U10+'A - STATE AID'!U18+'A - STATE AID'!U26+'A - STATE AID'!U34+'A - STATE AID'!U42+'A - STATE AID'!U50+'A - STATE AID'!U58+'A - STATE AID'!U66+'A - STATE AID'!U74+'A - STATE AID'!U82+'A - STATE AID'!U90</f>
        <v>0</v>
      </c>
      <c r="D21" s="42">
        <f>'SADJ - SALARY ADJUSTMENT'!U10+'SADJ - SALARY ADJUSTMENT'!U18+'SADJ - SALARY ADJUSTMENT'!U26+'SADJ - SALARY ADJUSTMENT'!U34+'SADJ - SALARY ADJUSTMENT'!U42+'SADJ - SALARY ADJUSTMENT'!U50+'SADJ - SALARY ADJUSTMENT'!U58</f>
        <v>0</v>
      </c>
      <c r="E21" s="42">
        <f>LOCAL!U10+LOCAL!U18+LOCAL!U26+LOCAL!U34+LOCAL!U42+LOCAL!U50+LOCAL!U58+LOCAL!U66+LOCAL!U74+LOCAL!U82+LOCAL!U90</f>
        <v>0</v>
      </c>
      <c r="F21" s="42">
        <f>'D - HARRIS'!U10</f>
        <v>0</v>
      </c>
      <c r="G21" s="42">
        <f>'VP - VOCATIONAL (PILOT)'!U10+'VP - VOCATIONAL (PILOT)'!U18+'VP - VOCATIONAL (PILOT)'!U26</f>
        <v>0</v>
      </c>
      <c r="H21" s="42">
        <f>'MT - MULTI-SYSTEMIC'!U10+'MT - MULTI-SYSTEMIC'!U18+'MT - MULTI-SYSTEMIC'!U26+'MT - MULTI-SYSTEMIC'!U34</f>
        <v>0</v>
      </c>
      <c r="I21" s="42">
        <f>'B - BORDER'!U10+'B - BORDER'!U18+'B - BORDER'!U26+'B - BORDER'!U34+'B - BORDER'!U42+'B - BORDER'!U50+'B - BORDER'!U58</f>
        <v>0</v>
      </c>
      <c r="J21" s="42">
        <f>'M - SNDP'!U10+'M - SNDP'!U18+'M - SNDP'!U26+'M - SNDP'!U34</f>
        <v>0</v>
      </c>
      <c r="K21" s="42">
        <f>'S - PREV&amp;INTER.'!U10+'S - PREV&amp;INTER.'!U18+'S - PREV&amp;INTER.'!U26+'S - PREV&amp;INTER.'!U34</f>
        <v>0</v>
      </c>
      <c r="L21" s="42">
        <f>'DSARES - DSA RESIDENTIAL'!U10+'DSARES - DSA RESIDENTIAL'!U18+'DSARES - DSA RESIDENTIAL'!U26+'DSARES - DSA RESIDENTIAL'!U34+'DSARES - DSA RESIDENTIAL'!U42+'DSARES - DSA RESIDENTIAL'!U50</f>
        <v>0</v>
      </c>
      <c r="M21" s="42">
        <f>'DSADET - DSA DETENTION'!U10</f>
        <v>0</v>
      </c>
      <c r="N21" s="42">
        <f>'DSACP - DSA COMM PRGMS'!U10+'DSACP - DSA COMM PRGMS'!U18+'DSACP - DSA COMM PRGMS'!U26+'DSACP - DSA COMM PRGMS'!U34</f>
        <v>0</v>
      </c>
      <c r="O21" s="42">
        <f>'DSASUP - DSA SUPPLEMENT'!U10+'DSASUP - DSA SUPPLEMENT'!U18+'DSASUP - DSA SUPPLEMENT'!U26+'DSASUP - DSA SUPPLEMENT'!U34+'DSASUP - DSA SUPPLEMENT'!U42+'DSASUP - DSA SUPPLEMENT'!U50+'DSASUP - DSA SUPPLEMENT'!U58+'DSASUP - DSA SUPPLEMENT'!U66+'DSASUP - DSA SUPPLEMENT'!U74+'DSASUP - DSA SUPPLEMENT'!U82+'DSASUP - DSA SUPPLEMENT'!U90</f>
        <v>0</v>
      </c>
      <c r="P21" s="42">
        <f>'S&amp;E - Supp &amp; Emergent'!U10+'S&amp;E - Supp &amp; Emergent'!U18+'S&amp;E - Supp &amp; Emergent'!U26+'S&amp;E - Supp &amp; Emergent'!U34+'S&amp;E - Supp &amp; Emergent'!U42+'S&amp;E - Supp &amp; Emergent'!U50+'S&amp;E - Supp &amp; Emergent'!U58+'S&amp;E - Supp &amp; Emergent'!U66+'S&amp;E - Supp &amp; Emergent'!U74+'S&amp;E - Supp &amp; Emergent'!U82+'S&amp;E - Supp &amp; Emergent'!U90</f>
        <v>0</v>
      </c>
      <c r="Q21" s="42">
        <f>'PA - PREA'!U10+'PA - PREA'!U18+'PA - PREA'!U26+'PA - PREA'!U34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'A - STATE AID'!U11+'A - STATE AID'!U19+'A - STATE AID'!U27+'A - STATE AID'!U35+'A - STATE AID'!U43+'A - STATE AID'!U51+'A - STATE AID'!U59+'A - STATE AID'!U67+'A - STATE AID'!U75+'A - STATE AID'!U83+'A - STATE AID'!U91</f>
        <v>0</v>
      </c>
      <c r="D22" s="42">
        <f>'SADJ - SALARY ADJUSTMENT'!U11+'SADJ - SALARY ADJUSTMENT'!U19+'SADJ - SALARY ADJUSTMENT'!U27+'SADJ - SALARY ADJUSTMENT'!U35+'SADJ - SALARY ADJUSTMENT'!U43+'SADJ - SALARY ADJUSTMENT'!U51+'SADJ - SALARY ADJUSTMENT'!U59</f>
        <v>0</v>
      </c>
      <c r="E22" s="42">
        <f>LOCAL!U11+LOCAL!U19+LOCAL!U27+LOCAL!U35+LOCAL!U43+LOCAL!U51+LOCAL!U59+LOCAL!U67+LOCAL!U75+LOCAL!U83+LOCAL!U91</f>
        <v>0</v>
      </c>
      <c r="F22" s="42">
        <f>'D - HARRIS'!U11</f>
        <v>0</v>
      </c>
      <c r="G22" s="42">
        <f>'VP - VOCATIONAL (PILOT)'!U11+'VP - VOCATIONAL (PILOT)'!U19+'VP - VOCATIONAL (PILOT)'!U27</f>
        <v>0</v>
      </c>
      <c r="H22" s="42">
        <f>'MT - MULTI-SYSTEMIC'!U11+'MT - MULTI-SYSTEMIC'!U19+'MT - MULTI-SYSTEMIC'!U27+'MT - MULTI-SYSTEMIC'!U35</f>
        <v>0</v>
      </c>
      <c r="I22" s="42">
        <f>'B - BORDER'!U11+'B - BORDER'!U19+'B - BORDER'!U27+'B - BORDER'!U35+'B - BORDER'!U43+'B - BORDER'!U51+'B - BORDER'!U59</f>
        <v>0</v>
      </c>
      <c r="J22" s="42">
        <f>'M - SNDP'!U11+'M - SNDP'!U19+'M - SNDP'!U27+'M - SNDP'!U35</f>
        <v>0</v>
      </c>
      <c r="K22" s="42">
        <f>'S - PREV&amp;INTER.'!U11+'S - PREV&amp;INTER.'!U19+'S - PREV&amp;INTER.'!U27+'S - PREV&amp;INTER.'!U35</f>
        <v>0</v>
      </c>
      <c r="L22" s="42">
        <f>'DSARES - DSA RESIDENTIAL'!U11+'DSARES - DSA RESIDENTIAL'!U19+'DSARES - DSA RESIDENTIAL'!U27+'DSARES - DSA RESIDENTIAL'!U35+'DSARES - DSA RESIDENTIAL'!U43+'DSARES - DSA RESIDENTIAL'!U51</f>
        <v>0</v>
      </c>
      <c r="M22" s="42">
        <f>'DSADET - DSA DETENTION'!U11</f>
        <v>0</v>
      </c>
      <c r="N22" s="42">
        <f>'DSACP - DSA COMM PRGMS'!U11+'DSACP - DSA COMM PRGMS'!U19+'DSACP - DSA COMM PRGMS'!U27+'DSACP - DSA COMM PRGMS'!U35</f>
        <v>0</v>
      </c>
      <c r="O22" s="42">
        <f>'DSASUP - DSA SUPPLEMENT'!U11+'DSASUP - DSA SUPPLEMENT'!U19+'DSASUP - DSA SUPPLEMENT'!U27+'DSASUP - DSA SUPPLEMENT'!U35+'DSASUP - DSA SUPPLEMENT'!U43+'DSASUP - DSA SUPPLEMENT'!U51+'DSASUP - DSA SUPPLEMENT'!U59+'DSASUP - DSA SUPPLEMENT'!U67+'DSASUP - DSA SUPPLEMENT'!U75+'DSASUP - DSA SUPPLEMENT'!U83+'DSASUP - DSA SUPPLEMENT'!U91</f>
        <v>0</v>
      </c>
      <c r="P22" s="42">
        <f>'S&amp;E - Supp &amp; Emergent'!U11+'S&amp;E - Supp &amp; Emergent'!U19+'S&amp;E - Supp &amp; Emergent'!U27+'S&amp;E - Supp &amp; Emergent'!U35+'S&amp;E - Supp &amp; Emergent'!U43+'S&amp;E - Supp &amp; Emergent'!U51+'S&amp;E - Supp &amp; Emergent'!U59+'S&amp;E - Supp &amp; Emergent'!U67+'S&amp;E - Supp &amp; Emergent'!U75+'S&amp;E - Supp &amp; Emergent'!U83+'S&amp;E - Supp &amp; Emergent'!U91</f>
        <v>0</v>
      </c>
      <c r="Q22" s="42">
        <f>'PA - PREA'!U11+'PA - PREA'!U19+'PA - PREA'!U27+'PA - PREA'!U35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'A - STATE AID'!U12+'A - STATE AID'!U20+'A - STATE AID'!U28+'A - STATE AID'!U36+'A - STATE AID'!U44+'A - STATE AID'!U52+'A - STATE AID'!U60+'A - STATE AID'!U68+'A - STATE AID'!U76+'A - STATE AID'!U84+'A - STATE AID'!U92</f>
        <v>0</v>
      </c>
      <c r="D23" s="42">
        <f>'SADJ - SALARY ADJUSTMENT'!U12+'SADJ - SALARY ADJUSTMENT'!U20+'SADJ - SALARY ADJUSTMENT'!U28+'SADJ - SALARY ADJUSTMENT'!U36+'SADJ - SALARY ADJUSTMENT'!U44+'SADJ - SALARY ADJUSTMENT'!U52+'SADJ - SALARY ADJUSTMENT'!U60</f>
        <v>0</v>
      </c>
      <c r="E23" s="42">
        <f>LOCAL!U12+LOCAL!U20+LOCAL!U28+LOCAL!U36+LOCAL!U44+LOCAL!U52+LOCAL!U60+LOCAL!U68+LOCAL!U76+LOCAL!U84+LOCAL!U92</f>
        <v>0</v>
      </c>
      <c r="F23" s="42">
        <f>'D - HARRIS'!U12</f>
        <v>0</v>
      </c>
      <c r="G23" s="42">
        <f>'VP - VOCATIONAL (PILOT)'!U12+'VP - VOCATIONAL (PILOT)'!U20+'VP - VOCATIONAL (PILOT)'!U28</f>
        <v>0</v>
      </c>
      <c r="H23" s="42">
        <f>'MT - MULTI-SYSTEMIC'!U12+'MT - MULTI-SYSTEMIC'!U20+'MT - MULTI-SYSTEMIC'!U28+'MT - MULTI-SYSTEMIC'!U36</f>
        <v>0</v>
      </c>
      <c r="I23" s="42">
        <f>'B - BORDER'!U12+'B - BORDER'!U20+'B - BORDER'!U28+'B - BORDER'!U36+'B - BORDER'!U44+'B - BORDER'!U52+'B - BORDER'!U60</f>
        <v>0</v>
      </c>
      <c r="J23" s="42">
        <f>'M - SNDP'!U12+'M - SNDP'!U20+'M - SNDP'!U28+'M - SNDP'!U36</f>
        <v>0</v>
      </c>
      <c r="K23" s="42">
        <f>'S - PREV&amp;INTER.'!U12+'S - PREV&amp;INTER.'!U20+'S - PREV&amp;INTER.'!U28+'S - PREV&amp;INTER.'!U36</f>
        <v>0</v>
      </c>
      <c r="L23" s="42">
        <f>'DSARES - DSA RESIDENTIAL'!U12+'DSARES - DSA RESIDENTIAL'!U20+'DSARES - DSA RESIDENTIAL'!U28+'DSARES - DSA RESIDENTIAL'!U36+'DSARES - DSA RESIDENTIAL'!U44+'DSARES - DSA RESIDENTIAL'!U52</f>
        <v>0</v>
      </c>
      <c r="M23" s="42">
        <f>'DSADET - DSA DETENTION'!U12</f>
        <v>0</v>
      </c>
      <c r="N23" s="42">
        <f>'DSACP - DSA COMM PRGMS'!U12+'DSACP - DSA COMM PRGMS'!U20+'DSACP - DSA COMM PRGMS'!U28+'DSACP - DSA COMM PRGMS'!U36</f>
        <v>0</v>
      </c>
      <c r="O23" s="42">
        <f>'DSASUP - DSA SUPPLEMENT'!U12+'DSASUP - DSA SUPPLEMENT'!U20+'DSASUP - DSA SUPPLEMENT'!U28+'DSASUP - DSA SUPPLEMENT'!U36+'DSASUP - DSA SUPPLEMENT'!U44+'DSASUP - DSA SUPPLEMENT'!U52+'DSASUP - DSA SUPPLEMENT'!U60+'DSASUP - DSA SUPPLEMENT'!U68+'DSASUP - DSA SUPPLEMENT'!U76+'DSASUP - DSA SUPPLEMENT'!U84+'DSASUP - DSA SUPPLEMENT'!U92</f>
        <v>0</v>
      </c>
      <c r="P23" s="42">
        <f>'S&amp;E - Supp &amp; Emergent'!U12+'S&amp;E - Supp &amp; Emergent'!U20+'S&amp;E - Supp &amp; Emergent'!U28+'S&amp;E - Supp &amp; Emergent'!U36+'S&amp;E - Supp &amp; Emergent'!U44+'S&amp;E - Supp &amp; Emergent'!U52+'S&amp;E - Supp &amp; Emergent'!U60+'S&amp;E - Supp &amp; Emergent'!U68+'S&amp;E - Supp &amp; Emergent'!U76+'S&amp;E - Supp &amp; Emergent'!U84+'S&amp;E - Supp &amp; Emergent'!U92</f>
        <v>0</v>
      </c>
      <c r="Q23" s="42">
        <f>'PA - PREA'!U12+'PA - PREA'!U20+'PA - PREA'!U28+'PA - PREA'!U36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'A - STATE AID'!U13+'A - STATE AID'!U21+'A - STATE AID'!U29+'A - STATE AID'!U37+'A - STATE AID'!U45+'A - STATE AID'!U53+'A - STATE AID'!U61+'A - STATE AID'!U69+'A - STATE AID'!U77+'A - STATE AID'!U85+'A - STATE AID'!U93</f>
        <v>0</v>
      </c>
      <c r="D24" s="42">
        <f>'SADJ - SALARY ADJUSTMENT'!U13+'SADJ - SALARY ADJUSTMENT'!U21+'SADJ - SALARY ADJUSTMENT'!U29+'SADJ - SALARY ADJUSTMENT'!U37+'SADJ - SALARY ADJUSTMENT'!U45+'SADJ - SALARY ADJUSTMENT'!U53+'SADJ - SALARY ADJUSTMENT'!U61</f>
        <v>0</v>
      </c>
      <c r="E24" s="42">
        <f>LOCAL!U13+LOCAL!U21+LOCAL!U29+LOCAL!U37+LOCAL!U45+LOCAL!U53+LOCAL!U61+LOCAL!U69+LOCAL!U77+LOCAL!U85+LOCAL!U93</f>
        <v>0</v>
      </c>
      <c r="F24" s="42">
        <f>'D - HARRIS'!U13</f>
        <v>0</v>
      </c>
      <c r="G24" s="42">
        <f>'VP - VOCATIONAL (PILOT)'!U13+'VP - VOCATIONAL (PILOT)'!U21+'VP - VOCATIONAL (PILOT)'!U29</f>
        <v>0</v>
      </c>
      <c r="H24" s="42">
        <f>'MT - MULTI-SYSTEMIC'!U13+'MT - MULTI-SYSTEMIC'!U21+'MT - MULTI-SYSTEMIC'!U29+'MT - MULTI-SYSTEMIC'!U37</f>
        <v>0</v>
      </c>
      <c r="I24" s="42">
        <f>'B - BORDER'!U13+'B - BORDER'!U21+'B - BORDER'!U29+'B - BORDER'!U37+'B - BORDER'!U45+'B - BORDER'!U53+'B - BORDER'!U61</f>
        <v>0</v>
      </c>
      <c r="J24" s="42">
        <f>'M - SNDP'!U13+'M - SNDP'!U21+'M - SNDP'!U29+'M - SNDP'!U37</f>
        <v>0</v>
      </c>
      <c r="K24" s="42">
        <f>'S - PREV&amp;INTER.'!U13+'S - PREV&amp;INTER.'!U21+'S - PREV&amp;INTER.'!U29+'S - PREV&amp;INTER.'!U37</f>
        <v>0</v>
      </c>
      <c r="L24" s="42">
        <f>'DSARES - DSA RESIDENTIAL'!U13+'DSARES - DSA RESIDENTIAL'!U21+'DSARES - DSA RESIDENTIAL'!U29+'DSARES - DSA RESIDENTIAL'!U37+'DSARES - DSA RESIDENTIAL'!U45+'DSARES - DSA RESIDENTIAL'!U53</f>
        <v>0</v>
      </c>
      <c r="M24" s="42">
        <f>'DSADET - DSA DETENTION'!U13</f>
        <v>0</v>
      </c>
      <c r="N24" s="42">
        <f>'DSACP - DSA COMM PRGMS'!U13+'DSACP - DSA COMM PRGMS'!U21+'DSACP - DSA COMM PRGMS'!U29+'DSACP - DSA COMM PRGMS'!U37</f>
        <v>0</v>
      </c>
      <c r="O24" s="42">
        <f>'DSASUP - DSA SUPPLEMENT'!U13+'DSASUP - DSA SUPPLEMENT'!U21+'DSASUP - DSA SUPPLEMENT'!U29+'DSASUP - DSA SUPPLEMENT'!U37+'DSASUP - DSA SUPPLEMENT'!U45+'DSASUP - DSA SUPPLEMENT'!U53+'DSASUP - DSA SUPPLEMENT'!U61+'DSASUP - DSA SUPPLEMENT'!U69+'DSASUP - DSA SUPPLEMENT'!U77+'DSASUP - DSA SUPPLEMENT'!U85+'DSASUP - DSA SUPPLEMENT'!U93</f>
        <v>0</v>
      </c>
      <c r="P24" s="42">
        <f>'S&amp;E - Supp &amp; Emergent'!U13+'S&amp;E - Supp &amp; Emergent'!U21+'S&amp;E - Supp &amp; Emergent'!U29+'S&amp;E - Supp &amp; Emergent'!U37+'S&amp;E - Supp &amp; Emergent'!U45+'S&amp;E - Supp &amp; Emergent'!U53+'S&amp;E - Supp &amp; Emergent'!U61+'S&amp;E - Supp &amp; Emergent'!U69+'S&amp;E - Supp &amp; Emergent'!U77+'S&amp;E - Supp &amp; Emergent'!U85+'S&amp;E - Supp &amp; Emergent'!U93</f>
        <v>0</v>
      </c>
      <c r="Q24" s="42">
        <f>'PA - PREA'!U13+'PA - PREA'!U21+'PA - PREA'!U29+'PA - PREA'!U37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'A - STATE AID'!U14+'A - STATE AID'!U22+'A - STATE AID'!U30+'A - STATE AID'!U38+'A - STATE AID'!U46+'A - STATE AID'!U54+'A - STATE AID'!U62+'A - STATE AID'!U70+'A - STATE AID'!U78+'A - STATE AID'!U86+'A - STATE AID'!U94</f>
        <v>0</v>
      </c>
      <c r="D25" s="42">
        <f>'SADJ - SALARY ADJUSTMENT'!U14+'SADJ - SALARY ADJUSTMENT'!U22+'SADJ - SALARY ADJUSTMENT'!U30+'SADJ - SALARY ADJUSTMENT'!U38+'SADJ - SALARY ADJUSTMENT'!U46+'SADJ - SALARY ADJUSTMENT'!U54+'SADJ - SALARY ADJUSTMENT'!U62</f>
        <v>0</v>
      </c>
      <c r="E25" s="42">
        <f>LOCAL!U14+LOCAL!U22+LOCAL!U30+LOCAL!U38+LOCAL!U46+LOCAL!U54+LOCAL!U62+LOCAL!U70+LOCAL!U78+LOCAL!U86+LOCAL!U94</f>
        <v>0</v>
      </c>
      <c r="F25" s="42">
        <f>'D - HARRIS'!U14</f>
        <v>0</v>
      </c>
      <c r="G25" s="42">
        <f>'VP - VOCATIONAL (PILOT)'!U14+'VP - VOCATIONAL (PILOT)'!U22+'VP - VOCATIONAL (PILOT)'!U30</f>
        <v>0</v>
      </c>
      <c r="H25" s="42">
        <f>'MT - MULTI-SYSTEMIC'!U14+'MT - MULTI-SYSTEMIC'!U22+'MT - MULTI-SYSTEMIC'!U30+'MT - MULTI-SYSTEMIC'!U38</f>
        <v>0</v>
      </c>
      <c r="I25" s="42">
        <f>'B - BORDER'!U14+'B - BORDER'!U22+'B - BORDER'!U30+'B - BORDER'!U38+'B - BORDER'!U46+'B - BORDER'!U54+'B - BORDER'!U62</f>
        <v>0</v>
      </c>
      <c r="J25" s="42">
        <f>'M - SNDP'!U14+'M - SNDP'!U22+'M - SNDP'!U30+'M - SNDP'!U38</f>
        <v>0</v>
      </c>
      <c r="K25" s="42">
        <f>'S - PREV&amp;INTER.'!U14+'S - PREV&amp;INTER.'!U22+'S - PREV&amp;INTER.'!U30+'S - PREV&amp;INTER.'!U38</f>
        <v>0</v>
      </c>
      <c r="L25" s="42">
        <f>'DSARES - DSA RESIDENTIAL'!U14+'DSARES - DSA RESIDENTIAL'!U22+'DSARES - DSA RESIDENTIAL'!U30+'DSARES - DSA RESIDENTIAL'!U38+'DSARES - DSA RESIDENTIAL'!U46+'DSARES - DSA RESIDENTIAL'!U54</f>
        <v>0</v>
      </c>
      <c r="M25" s="42">
        <f>'DSADET - DSA DETENTION'!U14</f>
        <v>0</v>
      </c>
      <c r="N25" s="42">
        <f>'DSACP - DSA COMM PRGMS'!U14+'DSACP - DSA COMM PRGMS'!U22+'DSACP - DSA COMM PRGMS'!U30+'DSACP - DSA COMM PRGMS'!U38</f>
        <v>0</v>
      </c>
      <c r="O25" s="42">
        <f>'DSASUP - DSA SUPPLEMENT'!U14+'DSASUP - DSA SUPPLEMENT'!U22+'DSASUP - DSA SUPPLEMENT'!U30+'DSASUP - DSA SUPPLEMENT'!U38+'DSASUP - DSA SUPPLEMENT'!U46+'DSASUP - DSA SUPPLEMENT'!U54+'DSASUP - DSA SUPPLEMENT'!U62+'DSASUP - DSA SUPPLEMENT'!U70+'DSASUP - DSA SUPPLEMENT'!U78+'DSASUP - DSA SUPPLEMENT'!U86+'DSASUP - DSA SUPPLEMENT'!U94</f>
        <v>0</v>
      </c>
      <c r="P25" s="42">
        <f>'S&amp;E - Supp &amp; Emergent'!U14+'S&amp;E - Supp &amp; Emergent'!U22+'S&amp;E - Supp &amp; Emergent'!U30+'S&amp;E - Supp &amp; Emergent'!U38+'S&amp;E - Supp &amp; Emergent'!U46+'S&amp;E - Supp &amp; Emergent'!U54+'S&amp;E - Supp &amp; Emergent'!U62+'S&amp;E - Supp &amp; Emergent'!U70+'S&amp;E - Supp &amp; Emergent'!U78+'S&amp;E - Supp &amp; Emergent'!U86+'S&amp;E - Supp &amp; Emergent'!U94</f>
        <v>0</v>
      </c>
      <c r="Q25" s="42">
        <f>'PA - PREA'!U14+'PA - PREA'!U22+'PA - PREA'!U30+'PA - PREA'!U38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H26" si="4">SUM(G21:G25)</f>
        <v>0</v>
      </c>
      <c r="H26" s="51">
        <f t="shared" si="4"/>
        <v>0</v>
      </c>
      <c r="I26" s="51">
        <f>SUM(I21:I25)</f>
        <v>0</v>
      </c>
      <c r="J26" s="51">
        <f t="shared" ref="J26:Q26" si="5">SUM(J21:J25)</f>
        <v>0</v>
      </c>
      <c r="K26" s="51">
        <f t="shared" si="5"/>
        <v>0</v>
      </c>
      <c r="L26" s="51">
        <f t="shared" si="5"/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  <c r="Q26" s="51">
        <f t="shared" si="5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DpZXYsJt3svlugGJIKNTBmlJpmNgifFKism3Yg+bKCiiYTiT/bjNHg6pPA3hPbuIDj5HwPeLLUKzBlEBnmFycg==" saltValue="iuzD/fhbBxvd0Clw0B1R+g==" spinCount="100000" sheet="1" objects="1" scenarios="1"/>
  <mergeCells count="4">
    <mergeCell ref="C1:Q1"/>
    <mergeCell ref="A3:A13"/>
    <mergeCell ref="C19:Q19"/>
    <mergeCell ref="A21:A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079C-D10D-4D3E-B9CF-FF1A3520AEC1}">
  <sheetPr>
    <tabColor theme="8" tint="0.59999389629810485"/>
  </sheetPr>
  <dimension ref="A1:R27"/>
  <sheetViews>
    <sheetView zoomScale="80" zoomScaleNormal="80" workbookViewId="0">
      <pane xSplit="2" ySplit="2" topLeftCell="C3" activePane="bottomRight" state="frozen"/>
      <selection activeCell="O21" sqref="O21"/>
      <selection pane="topRight" activeCell="O21" sqref="O21"/>
      <selection pane="bottomLeft" activeCell="O21" sqref="O21"/>
      <selection pane="bottomRight" activeCell="T22" sqref="T22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454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'A - STATE AID'!AA8</f>
        <v>0</v>
      </c>
      <c r="D3" s="57"/>
      <c r="E3" s="39">
        <f>LOCAL!AA8</f>
        <v>0</v>
      </c>
      <c r="F3" s="57"/>
      <c r="G3" s="57"/>
      <c r="H3" s="57"/>
      <c r="I3" s="39">
        <f>'B - BORDER'!AA8</f>
        <v>0</v>
      </c>
      <c r="J3" s="57"/>
      <c r="K3" s="58"/>
      <c r="L3" s="58"/>
      <c r="M3" s="57"/>
      <c r="N3" s="57"/>
      <c r="O3" s="39">
        <f>'DSASUP - DSA SUPPLEMENT'!AA8</f>
        <v>0</v>
      </c>
      <c r="P3" s="39">
        <f>'S&amp;E - Supp &amp; Emergent'!AA8</f>
        <v>0</v>
      </c>
      <c r="Q3" s="57"/>
      <c r="R3" s="40">
        <f>SUM(C3:Q3)</f>
        <v>0</v>
      </c>
    </row>
    <row r="4" spans="1:18" ht="26.25" customHeight="1" thickBot="1" x14ac:dyDescent="0.3">
      <c r="A4" s="118"/>
      <c r="B4" s="44" t="s">
        <v>358</v>
      </c>
      <c r="C4" s="39">
        <f>'A - STATE AID'!AA16</f>
        <v>0</v>
      </c>
      <c r="D4" s="60">
        <f>'SADJ - SALARY ADJUSTMENT'!AA8</f>
        <v>0</v>
      </c>
      <c r="E4" s="39">
        <f>LOCAL!AA16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'DSASUP - DSA SUPPLEMENT'!AA16</f>
        <v>0</v>
      </c>
      <c r="P4" s="39">
        <f>'S&amp;E - Supp &amp; Emergent'!AA16</f>
        <v>0</v>
      </c>
      <c r="Q4" s="57"/>
      <c r="R4" s="40">
        <f t="shared" ref="R4:R13" si="0">SUM(C4:Q4)</f>
        <v>0</v>
      </c>
    </row>
    <row r="5" spans="1:18" ht="26.25" customHeight="1" thickBot="1" x14ac:dyDescent="0.3">
      <c r="A5" s="118"/>
      <c r="B5" s="44" t="s">
        <v>360</v>
      </c>
      <c r="C5" s="39">
        <f>'A - STATE AID'!AA24</f>
        <v>0</v>
      </c>
      <c r="D5" s="57"/>
      <c r="E5" s="39">
        <f>LOCAL!AA24</f>
        <v>0</v>
      </c>
      <c r="F5" s="57"/>
      <c r="G5" s="60">
        <f>'VP - VOCATIONAL (PILOT)'!AA8</f>
        <v>0</v>
      </c>
      <c r="H5" s="60">
        <f>'MT - MULTI-SYSTEMIC'!AA8</f>
        <v>0</v>
      </c>
      <c r="I5" s="39">
        <f>'B - BORDER'!AA16</f>
        <v>0</v>
      </c>
      <c r="J5" s="39">
        <f>'M - SNDP'!AA8</f>
        <v>0</v>
      </c>
      <c r="K5" s="39">
        <f>'S - PREV&amp;INTER.'!AA8</f>
        <v>0</v>
      </c>
      <c r="L5" s="58"/>
      <c r="M5" s="57"/>
      <c r="N5" s="60">
        <f>'DSACP - DSA COMM PRGMS'!AA8</f>
        <v>0</v>
      </c>
      <c r="O5" s="39">
        <f>'DSASUP - DSA SUPPLEMENT'!AA24</f>
        <v>0</v>
      </c>
      <c r="P5" s="39">
        <f>'S&amp;E - Supp &amp; Emergent'!AA24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'A - STATE AID'!AA32</f>
        <v>0</v>
      </c>
      <c r="D6" s="61">
        <f>'SADJ - SALARY ADJUSTMENT'!AA16</f>
        <v>0</v>
      </c>
      <c r="E6" s="47">
        <f>LOCAL!AA32</f>
        <v>0</v>
      </c>
      <c r="F6" s="59"/>
      <c r="G6" s="59"/>
      <c r="H6" s="61">
        <f>'MT - MULTI-SYSTEMIC'!AA16</f>
        <v>0</v>
      </c>
      <c r="I6" s="47">
        <f>'B - BORDER'!AA24</f>
        <v>0</v>
      </c>
      <c r="J6" s="47">
        <f>'M - SNDP'!AA16</f>
        <v>0</v>
      </c>
      <c r="K6" s="47">
        <f>'S - PREV&amp;INTER.'!AA16</f>
        <v>0</v>
      </c>
      <c r="L6" s="61">
        <f>'DSARES - DSA RESIDENTIAL'!AA8</f>
        <v>0</v>
      </c>
      <c r="M6" s="59"/>
      <c r="N6" s="61">
        <f>'DSACP - DSA COMM PRGMS'!AA16</f>
        <v>0</v>
      </c>
      <c r="O6" s="47">
        <f>'DSASUP - DSA SUPPLEMENT'!AA32</f>
        <v>0</v>
      </c>
      <c r="P6" s="47">
        <f>'S&amp;E - Supp &amp; Emergent'!AA32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'A - STATE AID'!AA40</f>
        <v>0</v>
      </c>
      <c r="D7" s="57"/>
      <c r="E7" s="60">
        <f>LOCAL!AA40</f>
        <v>0</v>
      </c>
      <c r="F7" s="57"/>
      <c r="G7" s="60">
        <f>'VP - VOCATIONAL (PILOT)'!AA16</f>
        <v>0</v>
      </c>
      <c r="H7" s="60">
        <f>'MT - MULTI-SYSTEMIC'!AA24</f>
        <v>0</v>
      </c>
      <c r="I7" s="39">
        <f>'B - BORDER'!AA32</f>
        <v>0</v>
      </c>
      <c r="J7" s="39">
        <f>'M - SNDP'!AA24</f>
        <v>0</v>
      </c>
      <c r="K7" s="39">
        <f>'S - PREV&amp;INTER.'!AA24</f>
        <v>0</v>
      </c>
      <c r="L7" s="58"/>
      <c r="M7" s="57"/>
      <c r="N7" s="60">
        <f>'DSACP - DSA COMM PRGMS'!AA24</f>
        <v>0</v>
      </c>
      <c r="O7" s="60">
        <f>'DSASUP - DSA SUPPLEMENT'!AA40</f>
        <v>0</v>
      </c>
      <c r="P7" s="60">
        <f>'S&amp;E - Supp &amp; Emergent'!AA40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'A - STATE AID'!AA48</f>
        <v>0</v>
      </c>
      <c r="D8" s="60">
        <f>'SADJ - SALARY ADJUSTMENT'!AA24</f>
        <v>0</v>
      </c>
      <c r="E8" s="60">
        <f>LOCAL!AA48</f>
        <v>0</v>
      </c>
      <c r="F8" s="57"/>
      <c r="G8" s="60">
        <f>'VP - VOCATIONAL (PILOT)'!AA24</f>
        <v>0</v>
      </c>
      <c r="H8" s="60">
        <f>'MT - MULTI-SYSTEMIC'!AA32</f>
        <v>0</v>
      </c>
      <c r="I8" s="39">
        <f>'B - BORDER'!AA40</f>
        <v>0</v>
      </c>
      <c r="J8" s="39">
        <f>'M - SNDP'!AA32</f>
        <v>0</v>
      </c>
      <c r="K8" s="39">
        <f>'S - PREV&amp;INTER.'!AA32</f>
        <v>0</v>
      </c>
      <c r="L8" s="58"/>
      <c r="M8" s="57"/>
      <c r="N8" s="60">
        <f>'DSACP - DSA COMM PRGMS'!AA32</f>
        <v>0</v>
      </c>
      <c r="O8" s="60">
        <f>'DSASUP - DSA SUPPLEMENT'!AA48</f>
        <v>0</v>
      </c>
      <c r="P8" s="60">
        <f>'S&amp;E - Supp &amp; Emergent'!AA48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'A - STATE AID'!AA56</f>
        <v>0</v>
      </c>
      <c r="D9" s="59"/>
      <c r="E9" s="61">
        <f>LOCAL!AA56</f>
        <v>0</v>
      </c>
      <c r="F9" s="59"/>
      <c r="G9" s="59"/>
      <c r="H9" s="59"/>
      <c r="I9" s="61">
        <f>'B - BORDER'!AA48</f>
        <v>0</v>
      </c>
      <c r="J9" s="62"/>
      <c r="K9" s="62"/>
      <c r="L9" s="61">
        <f>'DSARES - DSA RESIDENTIAL'!AA16</f>
        <v>0</v>
      </c>
      <c r="M9" s="59"/>
      <c r="N9" s="59"/>
      <c r="O9" s="61">
        <f>'DSASUP - DSA SUPPLEMENT'!AA56</f>
        <v>0</v>
      </c>
      <c r="P9" s="61">
        <f>'S&amp;E - Supp &amp; Emergent'!AA56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'A - STATE AID'!AA64</f>
        <v>0</v>
      </c>
      <c r="D10" s="60">
        <f>'SADJ - SALARY ADJUSTMENT'!AA32</f>
        <v>0</v>
      </c>
      <c r="E10" s="60">
        <f>LOCAL!AA64</f>
        <v>0</v>
      </c>
      <c r="F10" s="58"/>
      <c r="G10" s="58"/>
      <c r="H10" s="58"/>
      <c r="I10" s="57"/>
      <c r="J10" s="57"/>
      <c r="K10" s="57"/>
      <c r="L10" s="60">
        <f>'DSARES - DSA RESIDENTIAL'!AA24</f>
        <v>0</v>
      </c>
      <c r="M10" s="58"/>
      <c r="N10" s="58"/>
      <c r="O10" s="60">
        <f>'DSASUP - DSA SUPPLEMENT'!AA64</f>
        <v>0</v>
      </c>
      <c r="P10" s="60">
        <f>'S&amp;E - Supp &amp; Emergent'!AA64</f>
        <v>0</v>
      </c>
      <c r="Q10" s="60">
        <f>'PA - PREA'!AA8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'A - STATE AID'!AA72</f>
        <v>0</v>
      </c>
      <c r="D11" s="60">
        <f>'SADJ - SALARY ADJUSTMENT'!AA40</f>
        <v>0</v>
      </c>
      <c r="E11" s="60">
        <f>LOCAL!AA72</f>
        <v>0</v>
      </c>
      <c r="F11" s="39">
        <f>'D - HARRIS'!AA8</f>
        <v>0</v>
      </c>
      <c r="G11" s="57"/>
      <c r="H11" s="57"/>
      <c r="I11" s="57"/>
      <c r="J11" s="57"/>
      <c r="K11" s="57"/>
      <c r="L11" s="60">
        <f>'DSARES - DSA RESIDENTIAL'!AA32</f>
        <v>0</v>
      </c>
      <c r="M11" s="57"/>
      <c r="N11" s="57"/>
      <c r="O11" s="60">
        <f>'DSASUP - DSA SUPPLEMENT'!AA72</f>
        <v>0</v>
      </c>
      <c r="P11" s="60">
        <f>'S&amp;E - Supp &amp; Emergent'!AA72</f>
        <v>0</v>
      </c>
      <c r="Q11" s="60">
        <f>'PA - PREA'!AA16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'A - STATE AID'!AA80</f>
        <v>0</v>
      </c>
      <c r="D12" s="64">
        <f>'SADJ - SALARY ADJUSTMENT'!AA48</f>
        <v>0</v>
      </c>
      <c r="E12" s="63">
        <f>LOCAL!AA80</f>
        <v>0</v>
      </c>
      <c r="F12" s="65"/>
      <c r="G12" s="65"/>
      <c r="H12" s="65"/>
      <c r="I12" s="64">
        <f>'B - BORDER'!AA56</f>
        <v>0</v>
      </c>
      <c r="J12" s="66"/>
      <c r="K12" s="66"/>
      <c r="L12" s="63">
        <f>'DSARES - DSA RESIDENTIAL'!AA40</f>
        <v>0</v>
      </c>
      <c r="M12" s="64">
        <f>'DSADET - DSA DETENTION'!AA8</f>
        <v>0</v>
      </c>
      <c r="N12" s="65"/>
      <c r="O12" s="63">
        <f>'DSASUP - DSA SUPPLEMENT'!AA80</f>
        <v>0</v>
      </c>
      <c r="P12" s="63">
        <f>'S&amp;E - Supp &amp; Emergent'!AA80</f>
        <v>0</v>
      </c>
      <c r="Q12" s="63">
        <f>'PA - PREA'!AA24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'A - STATE AID'!AA88</f>
        <v>0</v>
      </c>
      <c r="D13" s="67">
        <f>'SADJ - SALARY ADJUSTMENT'!AA56</f>
        <v>0</v>
      </c>
      <c r="E13" s="67">
        <f>LOCAL!AA88</f>
        <v>0</v>
      </c>
      <c r="F13" s="69"/>
      <c r="G13" s="69"/>
      <c r="H13" s="69"/>
      <c r="I13" s="68"/>
      <c r="J13" s="68"/>
      <c r="K13" s="68"/>
      <c r="L13" s="67">
        <f>'DSARES - DSA RESIDENTIAL'!AA48</f>
        <v>0</v>
      </c>
      <c r="M13" s="69"/>
      <c r="N13" s="69"/>
      <c r="O13" s="67">
        <f>'DSASUP - DSA SUPPLEMENT'!AA88</f>
        <v>0</v>
      </c>
      <c r="P13" s="67">
        <f>'S&amp;E - Supp &amp; Emergent'!AA88</f>
        <v>0</v>
      </c>
      <c r="Q13" s="67">
        <f>'PA - PREA'!AA32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 t="shared" ref="E14:Q14" si="1">SUM(E3:E13)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454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'A - STATE AID'!AA10+'A - STATE AID'!AA18+'A - STATE AID'!AA26+'A - STATE AID'!AA34+'A - STATE AID'!AA42+'A - STATE AID'!AA50+'A - STATE AID'!AA58+'A - STATE AID'!AA66+'A - STATE AID'!AA74+'A - STATE AID'!AA82+'A - STATE AID'!AA90</f>
        <v>0</v>
      </c>
      <c r="D21" s="42">
        <f>'SADJ - SALARY ADJUSTMENT'!AA10+'SADJ - SALARY ADJUSTMENT'!AA18+'SADJ - SALARY ADJUSTMENT'!AA26+'SADJ - SALARY ADJUSTMENT'!AA34+'SADJ - SALARY ADJUSTMENT'!AA42+'SADJ - SALARY ADJUSTMENT'!AA50+'SADJ - SALARY ADJUSTMENT'!AA58</f>
        <v>0</v>
      </c>
      <c r="E21" s="42">
        <f>LOCAL!AA10+LOCAL!AA18+LOCAL!AA26+LOCAL!AA34+LOCAL!AA42+LOCAL!AA50+LOCAL!AA58+LOCAL!AA66+LOCAL!AA74+LOCAL!AA82+LOCAL!AA90</f>
        <v>0</v>
      </c>
      <c r="F21" s="42">
        <f>'D - HARRIS'!AA10</f>
        <v>0</v>
      </c>
      <c r="G21" s="42">
        <f>'VP - VOCATIONAL (PILOT)'!AA10+'VP - VOCATIONAL (PILOT)'!AA18+'VP - VOCATIONAL (PILOT)'!AA26</f>
        <v>0</v>
      </c>
      <c r="H21" s="42">
        <f>'MT - MULTI-SYSTEMIC'!AA10+'MT - MULTI-SYSTEMIC'!AA18+'MT - MULTI-SYSTEMIC'!AA26+'MT - MULTI-SYSTEMIC'!AA34</f>
        <v>0</v>
      </c>
      <c r="I21" s="42">
        <f>'B - BORDER'!AA10+'B - BORDER'!AA18+'B - BORDER'!AA26+'B - BORDER'!AA34+'B - BORDER'!AA42+'B - BORDER'!AA50+'B - BORDER'!AA58</f>
        <v>0</v>
      </c>
      <c r="J21" s="42">
        <f>'M - SNDP'!AA10+'M - SNDP'!AA18+'M - SNDP'!AA26+'M - SNDP'!AA34</f>
        <v>0</v>
      </c>
      <c r="K21" s="42">
        <f>'S - PREV&amp;INTER.'!AA10+'S - PREV&amp;INTER.'!AA18+'S - PREV&amp;INTER.'!AA26+'S - PREV&amp;INTER.'!AA34</f>
        <v>0</v>
      </c>
      <c r="L21" s="42">
        <f>'DSARES - DSA RESIDENTIAL'!AA10+'DSARES - DSA RESIDENTIAL'!AA18+'DSARES - DSA RESIDENTIAL'!AA26+'DSARES - DSA RESIDENTIAL'!AA34+'DSARES - DSA RESIDENTIAL'!AA42+'DSARES - DSA RESIDENTIAL'!AA50</f>
        <v>0</v>
      </c>
      <c r="M21" s="42">
        <f>'DSADET - DSA DETENTION'!AA10</f>
        <v>0</v>
      </c>
      <c r="N21" s="42">
        <f>'DSACP - DSA COMM PRGMS'!AA10+'DSACP - DSA COMM PRGMS'!AA18+'DSACP - DSA COMM PRGMS'!AA26+'DSACP - DSA COMM PRGMS'!AA34</f>
        <v>0</v>
      </c>
      <c r="O21" s="42">
        <f>'DSASUP - DSA SUPPLEMENT'!AA10+'DSASUP - DSA SUPPLEMENT'!AA18+'DSASUP - DSA SUPPLEMENT'!AA26+'DSASUP - DSA SUPPLEMENT'!AA34+'DSASUP - DSA SUPPLEMENT'!AA42+'DSASUP - DSA SUPPLEMENT'!AA50+'DSASUP - DSA SUPPLEMENT'!AA58+'DSASUP - DSA SUPPLEMENT'!AA66+'DSASUP - DSA SUPPLEMENT'!AA74+'DSASUP - DSA SUPPLEMENT'!AA82+'DSASUP - DSA SUPPLEMENT'!AA90</f>
        <v>0</v>
      </c>
      <c r="P21" s="42">
        <f>'S&amp;E - Supp &amp; Emergent'!AA10+'S&amp;E - Supp &amp; Emergent'!AA18+'S&amp;E - Supp &amp; Emergent'!AA26+'S&amp;E - Supp &amp; Emergent'!AA34+'S&amp;E - Supp &amp; Emergent'!AA42+'S&amp;E - Supp &amp; Emergent'!AA50+'S&amp;E - Supp &amp; Emergent'!AA58+'S&amp;E - Supp &amp; Emergent'!AA66+'S&amp;E - Supp &amp; Emergent'!AA74+'S&amp;E - Supp &amp; Emergent'!AA82+'S&amp;E - Supp &amp; Emergent'!AA90</f>
        <v>0</v>
      </c>
      <c r="Q21" s="42">
        <f>'PA - PREA'!AA10+'PA - PREA'!AA18+'PA - PREA'!AA26+'PA - PREA'!AA34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'A - STATE AID'!AA11+'A - STATE AID'!AA19+'A - STATE AID'!AA27+'A - STATE AID'!AA35+'A - STATE AID'!AA43+'A - STATE AID'!AA51+'A - STATE AID'!AA59+'A - STATE AID'!AA67+'A - STATE AID'!AA75+'A - STATE AID'!AA83+'A - STATE AID'!AA91</f>
        <v>0</v>
      </c>
      <c r="D22" s="42">
        <f>'SADJ - SALARY ADJUSTMENT'!AA11+'SADJ - SALARY ADJUSTMENT'!AA19+'SADJ - SALARY ADJUSTMENT'!AA27+'SADJ - SALARY ADJUSTMENT'!AA35+'SADJ - SALARY ADJUSTMENT'!AA43+'SADJ - SALARY ADJUSTMENT'!AA51+'SADJ - SALARY ADJUSTMENT'!AA59</f>
        <v>0</v>
      </c>
      <c r="E22" s="42">
        <f>LOCAL!AA11+LOCAL!AA19+LOCAL!AA27+LOCAL!AA35+LOCAL!AA43+LOCAL!AA51+LOCAL!AA59+LOCAL!AA67+LOCAL!AA75+LOCAL!AA83+LOCAL!AA91</f>
        <v>0</v>
      </c>
      <c r="F22" s="42">
        <f>'D - HARRIS'!AA11</f>
        <v>0</v>
      </c>
      <c r="G22" s="42">
        <f>'VP - VOCATIONAL (PILOT)'!AA11+'VP - VOCATIONAL (PILOT)'!AA19+'VP - VOCATIONAL (PILOT)'!AA27</f>
        <v>0</v>
      </c>
      <c r="H22" s="42">
        <f>'MT - MULTI-SYSTEMIC'!AA11+'MT - MULTI-SYSTEMIC'!AA19+'MT - MULTI-SYSTEMIC'!AA27+'MT - MULTI-SYSTEMIC'!AA35</f>
        <v>0</v>
      </c>
      <c r="I22" s="42">
        <f>'B - BORDER'!AA11+'B - BORDER'!AA19+'B - BORDER'!AA27+'B - BORDER'!AA35+'B - BORDER'!AA43+'B - BORDER'!AA51+'B - BORDER'!AA59</f>
        <v>0</v>
      </c>
      <c r="J22" s="42">
        <f>'M - SNDP'!AA11+'M - SNDP'!AA19+'M - SNDP'!AA27+'M - SNDP'!AA35</f>
        <v>0</v>
      </c>
      <c r="K22" s="42">
        <f>'S - PREV&amp;INTER.'!AA11+'S - PREV&amp;INTER.'!AA19+'S - PREV&amp;INTER.'!AA27+'S - PREV&amp;INTER.'!AA35</f>
        <v>0</v>
      </c>
      <c r="L22" s="42">
        <f>'DSARES - DSA RESIDENTIAL'!AA11+'DSARES - DSA RESIDENTIAL'!AA19+'DSARES - DSA RESIDENTIAL'!AA27+'DSARES - DSA RESIDENTIAL'!AA35+'DSARES - DSA RESIDENTIAL'!AA43+'DSARES - DSA RESIDENTIAL'!AA51</f>
        <v>0</v>
      </c>
      <c r="M22" s="42">
        <f>'DSADET - DSA DETENTION'!AA11</f>
        <v>0</v>
      </c>
      <c r="N22" s="42">
        <f>'DSACP - DSA COMM PRGMS'!AA11+'DSACP - DSA COMM PRGMS'!AA19+'DSACP - DSA COMM PRGMS'!AA27+'DSACP - DSA COMM PRGMS'!AA35</f>
        <v>0</v>
      </c>
      <c r="O22" s="42">
        <f>'DSASUP - DSA SUPPLEMENT'!AA11+'DSASUP - DSA SUPPLEMENT'!AA19+'DSASUP - DSA SUPPLEMENT'!AA27+'DSASUP - DSA SUPPLEMENT'!AA35+'DSASUP - DSA SUPPLEMENT'!AA43+'DSASUP - DSA SUPPLEMENT'!AA51+'DSASUP - DSA SUPPLEMENT'!AA59+'DSASUP - DSA SUPPLEMENT'!AA67+'DSASUP - DSA SUPPLEMENT'!AA75+'DSASUP - DSA SUPPLEMENT'!AA83+'DSASUP - DSA SUPPLEMENT'!AA91</f>
        <v>0</v>
      </c>
      <c r="P22" s="42">
        <f>'S&amp;E - Supp &amp; Emergent'!AA11+'S&amp;E - Supp &amp; Emergent'!AA19+'S&amp;E - Supp &amp; Emergent'!AA27+'S&amp;E - Supp &amp; Emergent'!AA35+'S&amp;E - Supp &amp; Emergent'!AA43+'S&amp;E - Supp &amp; Emergent'!AA51+'S&amp;E - Supp &amp; Emergent'!AA59+'S&amp;E - Supp &amp; Emergent'!AA67+'S&amp;E - Supp &amp; Emergent'!AA75+'S&amp;E - Supp &amp; Emergent'!AA83+'S&amp;E - Supp &amp; Emergent'!AA91</f>
        <v>0</v>
      </c>
      <c r="Q22" s="42">
        <f>'PA - PREA'!AA11+'PA - PREA'!AA19+'PA - PREA'!AA27+'PA - PREA'!AA35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'A - STATE AID'!AA12+'A - STATE AID'!AA20+'A - STATE AID'!AA28+'A - STATE AID'!AA36+'A - STATE AID'!AA44+'A - STATE AID'!AA52+'A - STATE AID'!AA60+'A - STATE AID'!AA68+'A - STATE AID'!AA76+'A - STATE AID'!AA84+'A - STATE AID'!AA92</f>
        <v>0</v>
      </c>
      <c r="D23" s="42">
        <f>'SADJ - SALARY ADJUSTMENT'!AA12+'SADJ - SALARY ADJUSTMENT'!AA20+'SADJ - SALARY ADJUSTMENT'!AA28+'SADJ - SALARY ADJUSTMENT'!AA36+'SADJ - SALARY ADJUSTMENT'!AA44+'SADJ - SALARY ADJUSTMENT'!AA52+'SADJ - SALARY ADJUSTMENT'!AA60</f>
        <v>0</v>
      </c>
      <c r="E23" s="42">
        <f>LOCAL!AA12+LOCAL!AA20+LOCAL!AA28+LOCAL!AA36+LOCAL!AA44+LOCAL!AA52+LOCAL!AA60+LOCAL!AA68+LOCAL!AA76+LOCAL!AA84+LOCAL!AA92</f>
        <v>0</v>
      </c>
      <c r="F23" s="42">
        <f>'D - HARRIS'!AA12</f>
        <v>0</v>
      </c>
      <c r="G23" s="42">
        <f>'VP - VOCATIONAL (PILOT)'!AA12+'VP - VOCATIONAL (PILOT)'!AA20+'VP - VOCATIONAL (PILOT)'!AA28</f>
        <v>0</v>
      </c>
      <c r="H23" s="42">
        <f>'MT - MULTI-SYSTEMIC'!AA12+'MT - MULTI-SYSTEMIC'!AA20+'MT - MULTI-SYSTEMIC'!AA28+'MT - MULTI-SYSTEMIC'!AA36</f>
        <v>0</v>
      </c>
      <c r="I23" s="42">
        <f>'B - BORDER'!AA12+'B - BORDER'!AA20+'B - BORDER'!AA28+'B - BORDER'!AA36+'B - BORDER'!AA44+'B - BORDER'!AA52+'B - BORDER'!AA60</f>
        <v>0</v>
      </c>
      <c r="J23" s="42">
        <f>'M - SNDP'!AA12+'M - SNDP'!AA20+'M - SNDP'!AA28+'M - SNDP'!AA36</f>
        <v>0</v>
      </c>
      <c r="K23" s="42">
        <f>'S - PREV&amp;INTER.'!AA12+'S - PREV&amp;INTER.'!AA20+'S - PREV&amp;INTER.'!AA28+'S - PREV&amp;INTER.'!AA36</f>
        <v>0</v>
      </c>
      <c r="L23" s="42">
        <f>'DSARES - DSA RESIDENTIAL'!AA12+'DSARES - DSA RESIDENTIAL'!AA20+'DSARES - DSA RESIDENTIAL'!AA28+'DSARES - DSA RESIDENTIAL'!AA36+'DSARES - DSA RESIDENTIAL'!AA44+'DSARES - DSA RESIDENTIAL'!AA52</f>
        <v>0</v>
      </c>
      <c r="M23" s="42">
        <f>'DSADET - DSA DETENTION'!AA12</f>
        <v>0</v>
      </c>
      <c r="N23" s="42">
        <f>'DSACP - DSA COMM PRGMS'!AA12+'DSACP - DSA COMM PRGMS'!AA20+'DSACP - DSA COMM PRGMS'!AA28+'DSACP - DSA COMM PRGMS'!AA36</f>
        <v>0</v>
      </c>
      <c r="O23" s="42">
        <f>'DSASUP - DSA SUPPLEMENT'!AA12+'DSASUP - DSA SUPPLEMENT'!AA20+'DSASUP - DSA SUPPLEMENT'!AA28+'DSASUP - DSA SUPPLEMENT'!AA36+'DSASUP - DSA SUPPLEMENT'!AA44+'DSASUP - DSA SUPPLEMENT'!AA52+'DSASUP - DSA SUPPLEMENT'!AA60+'DSASUP - DSA SUPPLEMENT'!AA68+'DSASUP - DSA SUPPLEMENT'!AA76+'DSASUP - DSA SUPPLEMENT'!AA84+'DSASUP - DSA SUPPLEMENT'!AA92</f>
        <v>0</v>
      </c>
      <c r="P23" s="42">
        <f>'S&amp;E - Supp &amp; Emergent'!AA12+'S&amp;E - Supp &amp; Emergent'!AA20+'S&amp;E - Supp &amp; Emergent'!AA28+'S&amp;E - Supp &amp; Emergent'!AA36+'S&amp;E - Supp &amp; Emergent'!AA44+'S&amp;E - Supp &amp; Emergent'!AA52+'S&amp;E - Supp &amp; Emergent'!AA60+'S&amp;E - Supp &amp; Emergent'!AA68+'S&amp;E - Supp &amp; Emergent'!AA76+'S&amp;E - Supp &amp; Emergent'!AA84+'S&amp;E - Supp &amp; Emergent'!AA92</f>
        <v>0</v>
      </c>
      <c r="Q23" s="42">
        <f>'PA - PREA'!AA12+'PA - PREA'!AA20+'PA - PREA'!AA28+'PA - PREA'!AA36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'A - STATE AID'!AA13+'A - STATE AID'!AA21+'A - STATE AID'!AA29+'A - STATE AID'!AA37+'A - STATE AID'!AA45+'A - STATE AID'!AA53+'A - STATE AID'!AA61+'A - STATE AID'!AA69+'A - STATE AID'!AA77+'A - STATE AID'!AA85+'A - STATE AID'!AA93</f>
        <v>0</v>
      </c>
      <c r="D24" s="42">
        <f>'SADJ - SALARY ADJUSTMENT'!AA13+'SADJ - SALARY ADJUSTMENT'!AA21+'SADJ - SALARY ADJUSTMENT'!AA29+'SADJ - SALARY ADJUSTMENT'!AA37+'SADJ - SALARY ADJUSTMENT'!AA45+'SADJ - SALARY ADJUSTMENT'!AA53+'SADJ - SALARY ADJUSTMENT'!AA61</f>
        <v>0</v>
      </c>
      <c r="E24" s="42">
        <f>LOCAL!AA13+LOCAL!AA21+LOCAL!AA29+LOCAL!AA37+LOCAL!AA45+LOCAL!AA53+LOCAL!AA61+LOCAL!AA69+LOCAL!AA77+LOCAL!AA85+LOCAL!AA93</f>
        <v>0</v>
      </c>
      <c r="F24" s="42">
        <f>'D - HARRIS'!AA13</f>
        <v>0</v>
      </c>
      <c r="G24" s="42">
        <f>'VP - VOCATIONAL (PILOT)'!AA13+'VP - VOCATIONAL (PILOT)'!AA21+'VP - VOCATIONAL (PILOT)'!AA29</f>
        <v>0</v>
      </c>
      <c r="H24" s="42">
        <f>'MT - MULTI-SYSTEMIC'!AA13+'MT - MULTI-SYSTEMIC'!AA21+'MT - MULTI-SYSTEMIC'!AA29+'MT - MULTI-SYSTEMIC'!AA37</f>
        <v>0</v>
      </c>
      <c r="I24" s="42">
        <f>'B - BORDER'!AA13+'B - BORDER'!AA21+'B - BORDER'!AA29+'B - BORDER'!AA37+'B - BORDER'!AA45+'B - BORDER'!AA53+'B - BORDER'!AA61</f>
        <v>0</v>
      </c>
      <c r="J24" s="42">
        <f>'M - SNDP'!AA13+'M - SNDP'!AA21+'M - SNDP'!AA29+'M - SNDP'!AA37</f>
        <v>0</v>
      </c>
      <c r="K24" s="42">
        <f>'S - PREV&amp;INTER.'!AA13+'S - PREV&amp;INTER.'!AA21+'S - PREV&amp;INTER.'!AA29+'S - PREV&amp;INTER.'!AA37</f>
        <v>0</v>
      </c>
      <c r="L24" s="42">
        <f>'DSARES - DSA RESIDENTIAL'!AA13+'DSARES - DSA RESIDENTIAL'!AA21+'DSARES - DSA RESIDENTIAL'!AA29+'DSARES - DSA RESIDENTIAL'!AA37+'DSARES - DSA RESIDENTIAL'!AA45+'DSARES - DSA RESIDENTIAL'!AA53</f>
        <v>0</v>
      </c>
      <c r="M24" s="42">
        <f>'DSADET - DSA DETENTION'!AA13</f>
        <v>0</v>
      </c>
      <c r="N24" s="42">
        <f>'DSACP - DSA COMM PRGMS'!AA13+'DSACP - DSA COMM PRGMS'!AA21+'DSACP - DSA COMM PRGMS'!AA29+'DSACP - DSA COMM PRGMS'!AA37</f>
        <v>0</v>
      </c>
      <c r="O24" s="42">
        <f>'DSASUP - DSA SUPPLEMENT'!AA13+'DSASUP - DSA SUPPLEMENT'!AA21+'DSASUP - DSA SUPPLEMENT'!AA29+'DSASUP - DSA SUPPLEMENT'!AA37+'DSASUP - DSA SUPPLEMENT'!AA45+'DSASUP - DSA SUPPLEMENT'!AA53+'DSASUP - DSA SUPPLEMENT'!AA61+'DSASUP - DSA SUPPLEMENT'!AA69+'DSASUP - DSA SUPPLEMENT'!AA77+'DSASUP - DSA SUPPLEMENT'!AA85+'DSASUP - DSA SUPPLEMENT'!AA93</f>
        <v>0</v>
      </c>
      <c r="P24" s="42">
        <f>'S&amp;E - Supp &amp; Emergent'!AA13+'S&amp;E - Supp &amp; Emergent'!AA21+'S&amp;E - Supp &amp; Emergent'!AA29+'S&amp;E - Supp &amp; Emergent'!AA37+'S&amp;E - Supp &amp; Emergent'!AA45+'S&amp;E - Supp &amp; Emergent'!AA53+'S&amp;E - Supp &amp; Emergent'!AA61+'S&amp;E - Supp &amp; Emergent'!AA69+'S&amp;E - Supp &amp; Emergent'!AA77+'S&amp;E - Supp &amp; Emergent'!AA85+'S&amp;E - Supp &amp; Emergent'!AA93</f>
        <v>0</v>
      </c>
      <c r="Q24" s="42">
        <f>'PA - PREA'!AA13+'PA - PREA'!AA21+'PA - PREA'!AA29+'PA - PREA'!AA37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'A - STATE AID'!AA14+'A - STATE AID'!AA22+'A - STATE AID'!AA30+'A - STATE AID'!AA38+'A - STATE AID'!AA46+'A - STATE AID'!AA54+'A - STATE AID'!AA62+'A - STATE AID'!AA70+'A - STATE AID'!AA78+'A - STATE AID'!AA86+'A - STATE AID'!AA94</f>
        <v>0</v>
      </c>
      <c r="D25" s="42">
        <f>'SADJ - SALARY ADJUSTMENT'!AA14+'SADJ - SALARY ADJUSTMENT'!AA22+'SADJ - SALARY ADJUSTMENT'!AA30+'SADJ - SALARY ADJUSTMENT'!AA38+'SADJ - SALARY ADJUSTMENT'!AA46+'SADJ - SALARY ADJUSTMENT'!AA54+'SADJ - SALARY ADJUSTMENT'!AA62</f>
        <v>0</v>
      </c>
      <c r="E25" s="42">
        <f>LOCAL!AA14+LOCAL!AA22+LOCAL!AA30+LOCAL!AA38+LOCAL!AA46+LOCAL!AA54+LOCAL!AA62+LOCAL!AA70+LOCAL!AA78+LOCAL!AA86+LOCAL!AA94</f>
        <v>0</v>
      </c>
      <c r="F25" s="42">
        <f>'D - HARRIS'!AA14</f>
        <v>0</v>
      </c>
      <c r="G25" s="42">
        <f>'VP - VOCATIONAL (PILOT)'!AA14+'VP - VOCATIONAL (PILOT)'!AA22+'VP - VOCATIONAL (PILOT)'!AA30</f>
        <v>0</v>
      </c>
      <c r="H25" s="42">
        <f>'MT - MULTI-SYSTEMIC'!AA14+'MT - MULTI-SYSTEMIC'!AA22+'MT - MULTI-SYSTEMIC'!AA30+'MT - MULTI-SYSTEMIC'!AA38</f>
        <v>0</v>
      </c>
      <c r="I25" s="42">
        <f>'B - BORDER'!AA14+'B - BORDER'!AA22+'B - BORDER'!AA30+'B - BORDER'!AA38+'B - BORDER'!AA46+'B - BORDER'!AA54+'B - BORDER'!AA62</f>
        <v>0</v>
      </c>
      <c r="J25" s="42">
        <f>'M - SNDP'!AA14+'M - SNDP'!AA22+'M - SNDP'!AA30+'M - SNDP'!AA38</f>
        <v>0</v>
      </c>
      <c r="K25" s="42">
        <f>'S - PREV&amp;INTER.'!AA14+'S - PREV&amp;INTER.'!AA22+'S - PREV&amp;INTER.'!AA30+'S - PREV&amp;INTER.'!AA38</f>
        <v>0</v>
      </c>
      <c r="L25" s="42">
        <f>'DSARES - DSA RESIDENTIAL'!AA14+'DSARES - DSA RESIDENTIAL'!AA22+'DSARES - DSA RESIDENTIAL'!AA30+'DSARES - DSA RESIDENTIAL'!AA38+'DSARES - DSA RESIDENTIAL'!AA46+'DSARES - DSA RESIDENTIAL'!AA54</f>
        <v>0</v>
      </c>
      <c r="M25" s="42">
        <f>'DSADET - DSA DETENTION'!AA14</f>
        <v>0</v>
      </c>
      <c r="N25" s="42">
        <f>'DSACP - DSA COMM PRGMS'!AA14+'DSACP - DSA COMM PRGMS'!AA22+'DSACP - DSA COMM PRGMS'!AA30+'DSACP - DSA COMM PRGMS'!AA38</f>
        <v>0</v>
      </c>
      <c r="O25" s="42">
        <f>'DSASUP - DSA SUPPLEMENT'!AA14+'DSASUP - DSA SUPPLEMENT'!AA22+'DSASUP - DSA SUPPLEMENT'!AA30+'DSASUP - DSA SUPPLEMENT'!AA38+'DSASUP - DSA SUPPLEMENT'!AA46+'DSASUP - DSA SUPPLEMENT'!AA54+'DSASUP - DSA SUPPLEMENT'!AA62+'DSASUP - DSA SUPPLEMENT'!AA70+'DSASUP - DSA SUPPLEMENT'!AA78+'DSASUP - DSA SUPPLEMENT'!AA86+'DSASUP - DSA SUPPLEMENT'!AA94</f>
        <v>0</v>
      </c>
      <c r="P25" s="42">
        <f>'S&amp;E - Supp &amp; Emergent'!AA14+'S&amp;E - Supp &amp; Emergent'!AA22+'S&amp;E - Supp &amp; Emergent'!AA30+'S&amp;E - Supp &amp; Emergent'!AA38+'S&amp;E - Supp &amp; Emergent'!AA46+'S&amp;E - Supp &amp; Emergent'!AA54+'S&amp;E - Supp &amp; Emergent'!AA62+'S&amp;E - Supp &amp; Emergent'!AA70+'S&amp;E - Supp &amp; Emergent'!AA78+'S&amp;E - Supp &amp; Emergent'!AA86+'S&amp;E - Supp &amp; Emergent'!AA94</f>
        <v>0</v>
      </c>
      <c r="Q25" s="42">
        <f>'PA - PREA'!AA14+'PA - PREA'!AA22+'PA - PREA'!AA30+'PA - PREA'!AA38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H26" si="4">SUM(G21:G25)</f>
        <v>0</v>
      </c>
      <c r="H26" s="51">
        <f t="shared" si="4"/>
        <v>0</v>
      </c>
      <c r="I26" s="51">
        <f>SUM(I21:I25)</f>
        <v>0</v>
      </c>
      <c r="J26" s="51">
        <f t="shared" ref="J26:Q26" si="5">SUM(J21:J25)</f>
        <v>0</v>
      </c>
      <c r="K26" s="51">
        <f t="shared" si="5"/>
        <v>0</v>
      </c>
      <c r="L26" s="51">
        <f t="shared" si="5"/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  <c r="Q26" s="51">
        <f t="shared" si="5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Wm5rxDYxQ5/0XBQ29tUsloBmuW3VQHY4rVqqN+qwh1Dsj0tjFPsvH/Mn6Rkrg8QSWBs/CgyOjV6loejLcE1tsw==" saltValue="JGY/piqST6H5VNLAB4HZ7w==" spinCount="100000" sheet="1" objects="1" scenarios="1"/>
  <mergeCells count="4">
    <mergeCell ref="C1:Q1"/>
    <mergeCell ref="A3:A13"/>
    <mergeCell ref="C19:Q19"/>
    <mergeCell ref="A21:A2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2DAC-C736-4D00-8728-7F6D5823771E}">
  <sheetPr>
    <tabColor theme="8" tint="0.59999389629810485"/>
  </sheetPr>
  <dimension ref="A1:R27"/>
  <sheetViews>
    <sheetView zoomScale="80" zoomScaleNormal="80" workbookViewId="0">
      <pane xSplit="2" ySplit="2" topLeftCell="C3" activePane="bottomRight" state="frozen"/>
      <selection activeCell="O21" sqref="O21"/>
      <selection pane="topRight" activeCell="O21" sqref="O21"/>
      <selection pane="bottomLeft" activeCell="O21" sqref="O21"/>
      <selection pane="bottomRight" activeCell="K16" sqref="K16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454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'Q1 EXPEND. MATRIX'!C3+'Q2 EXPEND. MATRIX'!C3+'Q3 EXPEND. MATRIX'!C3+'Q4 EXPEND. MATRIX'!C3</f>
        <v>0</v>
      </c>
      <c r="D3" s="57"/>
      <c r="E3" s="39">
        <f>'Q1 EXPEND. MATRIX'!E3+'Q2 EXPEND. MATRIX'!E3+'Q3 EXPEND. MATRIX'!E3+'Q4 EXPEND. MATRIX'!E3</f>
        <v>0</v>
      </c>
      <c r="F3" s="57"/>
      <c r="G3" s="57"/>
      <c r="H3" s="57"/>
      <c r="I3" s="39">
        <f>'Q1 EXPEND. MATRIX'!I3+'Q2 EXPEND. MATRIX'!I3+'Q3 EXPEND. MATRIX'!I3+'Q4 EXPEND. MATRIX'!I3</f>
        <v>0</v>
      </c>
      <c r="J3" s="57"/>
      <c r="K3" s="58"/>
      <c r="L3" s="58"/>
      <c r="M3" s="57"/>
      <c r="N3" s="57"/>
      <c r="O3" s="39">
        <f>'Q1 EXPEND. MATRIX'!O3+'Q2 EXPEND. MATRIX'!O3+'Q3 EXPEND. MATRIX'!O3+'Q4 EXPEND. MATRIX'!O3</f>
        <v>0</v>
      </c>
      <c r="P3" s="39">
        <f>'Q1 EXPEND. MATRIX'!P3+'Q2 EXPEND. MATRIX'!P3+'Q3 EXPEND. MATRIX'!P3+'Q4 EXPEND. MATRIX'!P3</f>
        <v>0</v>
      </c>
      <c r="Q3" s="57"/>
      <c r="R3" s="40">
        <f>SUM(C3:Q3)</f>
        <v>0</v>
      </c>
    </row>
    <row r="4" spans="1:18" ht="26.25" customHeight="1" thickBot="1" x14ac:dyDescent="0.3">
      <c r="A4" s="118"/>
      <c r="B4" s="44" t="s">
        <v>358</v>
      </c>
      <c r="C4" s="39">
        <f>'Q1 EXPEND. MATRIX'!C4+'Q2 EXPEND. MATRIX'!C4+'Q3 EXPEND. MATRIX'!C4+'Q4 EXPEND. MATRIX'!C4</f>
        <v>0</v>
      </c>
      <c r="D4" s="60">
        <f>'Q1 EXPEND. MATRIX'!D4+'Q2 EXPEND. MATRIX'!D4+'Q3 EXPEND. MATRIX'!D4+'Q4 EXPEND. MATRIX'!D4</f>
        <v>0</v>
      </c>
      <c r="E4" s="39">
        <f>'Q1 EXPEND. MATRIX'!E4+'Q2 EXPEND. MATRIX'!E4+'Q3 EXPEND. MATRIX'!E4+'Q4 EXPEND. MATRIX'!E4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'Q1 EXPEND. MATRIX'!O4+'Q2 EXPEND. MATRIX'!O4+'Q3 EXPEND. MATRIX'!O4+'Q4 EXPEND. MATRIX'!O4</f>
        <v>0</v>
      </c>
      <c r="P4" s="39">
        <f>'Q1 EXPEND. MATRIX'!P4+'Q2 EXPEND. MATRIX'!P4+'Q3 EXPEND. MATRIX'!P4+'Q4 EXPEND. MATRIX'!P4</f>
        <v>0</v>
      </c>
      <c r="Q4" s="57"/>
      <c r="R4" s="40">
        <f t="shared" ref="R4:R13" si="0">SUM(C4:Q4)</f>
        <v>0</v>
      </c>
    </row>
    <row r="5" spans="1:18" ht="26.25" customHeight="1" thickBot="1" x14ac:dyDescent="0.3">
      <c r="A5" s="118"/>
      <c r="B5" s="44" t="s">
        <v>360</v>
      </c>
      <c r="C5" s="39">
        <f>'Q1 EXPEND. MATRIX'!C5+'Q2 EXPEND. MATRIX'!C5+'Q3 EXPEND. MATRIX'!C5+'Q4 EXPEND. MATRIX'!C5</f>
        <v>0</v>
      </c>
      <c r="D5" s="57"/>
      <c r="E5" s="39">
        <f>'Q1 EXPEND. MATRIX'!E5+'Q2 EXPEND. MATRIX'!E5+'Q3 EXPEND. MATRIX'!E5+'Q4 EXPEND. MATRIX'!E5</f>
        <v>0</v>
      </c>
      <c r="F5" s="57"/>
      <c r="G5" s="60">
        <f>'Q1 EXPEND. MATRIX'!G5+'Q2 EXPEND. MATRIX'!G5+'Q3 EXPEND. MATRIX'!G5+'Q4 EXPEND. MATRIX'!G5</f>
        <v>0</v>
      </c>
      <c r="H5" s="60">
        <f>'Q1 EXPEND. MATRIX'!H5+'Q2 EXPEND. MATRIX'!H5+'Q3 EXPEND. MATRIX'!H5+'Q4 EXPEND. MATRIX'!H5</f>
        <v>0</v>
      </c>
      <c r="I5" s="39">
        <f>'Q1 EXPEND. MATRIX'!I5+'Q2 EXPEND. MATRIX'!I5+'Q3 EXPEND. MATRIX'!I5+'Q4 EXPEND. MATRIX'!I5</f>
        <v>0</v>
      </c>
      <c r="J5" s="39">
        <f>'Q1 EXPEND. MATRIX'!J5+'Q2 EXPEND. MATRIX'!J5+'Q3 EXPEND. MATRIX'!J5+'Q4 EXPEND. MATRIX'!J5</f>
        <v>0</v>
      </c>
      <c r="K5" s="39">
        <f>'Q1 EXPEND. MATRIX'!K5+'Q2 EXPEND. MATRIX'!K5+'Q3 EXPEND. MATRIX'!K5+'Q4 EXPEND. MATRIX'!K5</f>
        <v>0</v>
      </c>
      <c r="L5" s="58"/>
      <c r="M5" s="57"/>
      <c r="N5" s="60">
        <f>'Q1 EXPEND. MATRIX'!N5+'Q2 EXPEND. MATRIX'!N5+'Q3 EXPEND. MATRIX'!N5+'Q4 EXPEND. MATRIX'!N5</f>
        <v>0</v>
      </c>
      <c r="O5" s="39">
        <f>'Q1 EXPEND. MATRIX'!O5+'Q2 EXPEND. MATRIX'!O5+'Q3 EXPEND. MATRIX'!O5+'Q4 EXPEND. MATRIX'!O5</f>
        <v>0</v>
      </c>
      <c r="P5" s="39">
        <f>'Q1 EXPEND. MATRIX'!P5+'Q2 EXPEND. MATRIX'!P5+'Q3 EXPEND. MATRIX'!P5+'Q4 EXPEND. MATRIX'!P5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'Q1 EXPEND. MATRIX'!C6+'Q2 EXPEND. MATRIX'!C6+'Q3 EXPEND. MATRIX'!C6+'Q4 EXPEND. MATRIX'!C6</f>
        <v>0</v>
      </c>
      <c r="D6" s="47">
        <f>'Q1 EXPEND. MATRIX'!D6+'Q2 EXPEND. MATRIX'!D6+'Q3 EXPEND. MATRIX'!D6+'Q4 EXPEND. MATRIX'!D6</f>
        <v>0</v>
      </c>
      <c r="E6" s="47">
        <f>'Q1 EXPEND. MATRIX'!E6+'Q2 EXPEND. MATRIX'!E6+'Q3 EXPEND. MATRIX'!E6+'Q4 EXPEND. MATRIX'!E6</f>
        <v>0</v>
      </c>
      <c r="F6" s="59"/>
      <c r="G6" s="59"/>
      <c r="H6" s="61">
        <f>'Q1 EXPEND. MATRIX'!H6+'Q2 EXPEND. MATRIX'!H6+'Q3 EXPEND. MATRIX'!H6+'Q4 EXPEND. MATRIX'!H6</f>
        <v>0</v>
      </c>
      <c r="I6" s="47">
        <f>'Q1 EXPEND. MATRIX'!I6+'Q2 EXPEND. MATRIX'!I6+'Q3 EXPEND. MATRIX'!I6+'Q4 EXPEND. MATRIX'!I6</f>
        <v>0</v>
      </c>
      <c r="J6" s="47">
        <f>'Q1 EXPEND. MATRIX'!J6+'Q2 EXPEND. MATRIX'!J6+'Q3 EXPEND. MATRIX'!J6+'Q4 EXPEND. MATRIX'!J6</f>
        <v>0</v>
      </c>
      <c r="K6" s="47">
        <f>'Q1 EXPEND. MATRIX'!K6+'Q2 EXPEND. MATRIX'!K6+'Q3 EXPEND. MATRIX'!K6+'Q4 EXPEND. MATRIX'!K6</f>
        <v>0</v>
      </c>
      <c r="L6" s="61">
        <f>'Q1 EXPEND. MATRIX'!L6+'Q2 EXPEND. MATRIX'!L6+'Q3 EXPEND. MATRIX'!L6+'Q4 EXPEND. MATRIX'!L6</f>
        <v>0</v>
      </c>
      <c r="M6" s="59"/>
      <c r="N6" s="61">
        <f>'Q1 EXPEND. MATRIX'!N6+'Q2 EXPEND. MATRIX'!N6+'Q3 EXPEND. MATRIX'!N6+'Q4 EXPEND. MATRIX'!N6</f>
        <v>0</v>
      </c>
      <c r="O6" s="47">
        <f>'Q1 EXPEND. MATRIX'!O6+'Q2 EXPEND. MATRIX'!O6+'Q3 EXPEND. MATRIX'!O6+'Q4 EXPEND. MATRIX'!O6</f>
        <v>0</v>
      </c>
      <c r="P6" s="47">
        <f>'Q1 EXPEND. MATRIX'!P6+'Q2 EXPEND. MATRIX'!P6+'Q3 EXPEND. MATRIX'!P6+'Q4 EXPEND. MATRIX'!P6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'Q1 EXPEND. MATRIX'!C7+'Q2 EXPEND. MATRIX'!C7+'Q3 EXPEND. MATRIX'!C7+'Q4 EXPEND. MATRIX'!C7</f>
        <v>0</v>
      </c>
      <c r="D7" s="57"/>
      <c r="E7" s="60">
        <f>'Q1 EXPEND. MATRIX'!E7+'Q2 EXPEND. MATRIX'!E7+'Q3 EXPEND. MATRIX'!E7+'Q4 EXPEND. MATRIX'!E7</f>
        <v>0</v>
      </c>
      <c r="F7" s="57"/>
      <c r="G7" s="60">
        <f>'Q1 EXPEND. MATRIX'!G7+'Q2 EXPEND. MATRIX'!G7+'Q3 EXPEND. MATRIX'!G7+'Q4 EXPEND. MATRIX'!G7</f>
        <v>0</v>
      </c>
      <c r="H7" s="60">
        <f>'Q1 EXPEND. MATRIX'!H7+'Q2 EXPEND. MATRIX'!H7+'Q3 EXPEND. MATRIX'!H7+'Q4 EXPEND. MATRIX'!H7</f>
        <v>0</v>
      </c>
      <c r="I7" s="39">
        <f>'Q1 EXPEND. MATRIX'!I7+'Q2 EXPEND. MATRIX'!I7+'Q3 EXPEND. MATRIX'!I7+'Q4 EXPEND. MATRIX'!I7</f>
        <v>0</v>
      </c>
      <c r="J7" s="39">
        <f>'Q1 EXPEND. MATRIX'!J7+'Q2 EXPEND. MATRIX'!J7+'Q3 EXPEND. MATRIX'!J7+'Q4 EXPEND. MATRIX'!J7</f>
        <v>0</v>
      </c>
      <c r="K7" s="39">
        <f>'Q1 EXPEND. MATRIX'!K7+'Q2 EXPEND. MATRIX'!K7+'Q3 EXPEND. MATRIX'!K7+'Q4 EXPEND. MATRIX'!K7</f>
        <v>0</v>
      </c>
      <c r="L7" s="58"/>
      <c r="M7" s="57"/>
      <c r="N7" s="60">
        <f>'Q1 EXPEND. MATRIX'!N7+'Q2 EXPEND. MATRIX'!N7+'Q3 EXPEND. MATRIX'!N7+'Q4 EXPEND. MATRIX'!N7</f>
        <v>0</v>
      </c>
      <c r="O7" s="60">
        <f>'Q1 EXPEND. MATRIX'!O7+'Q2 EXPEND. MATRIX'!O7+'Q3 EXPEND. MATRIX'!O7+'Q4 EXPEND. MATRIX'!O7</f>
        <v>0</v>
      </c>
      <c r="P7" s="60">
        <f>'Q1 EXPEND. MATRIX'!P7+'Q2 EXPEND. MATRIX'!P7+'Q3 EXPEND. MATRIX'!P7+'Q4 EXPEND. MATRIX'!P7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'Q1 EXPEND. MATRIX'!C8+'Q2 EXPEND. MATRIX'!C8+'Q3 EXPEND. MATRIX'!C8+'Q4 EXPEND. MATRIX'!C8</f>
        <v>0</v>
      </c>
      <c r="D8" s="60">
        <f>'Q1 EXPEND. MATRIX'!D8+'Q2 EXPEND. MATRIX'!D8+'Q3 EXPEND. MATRIX'!D8+'Q4 EXPEND. MATRIX'!D8</f>
        <v>0</v>
      </c>
      <c r="E8" s="60">
        <f>'Q1 EXPEND. MATRIX'!E8+'Q2 EXPEND. MATRIX'!E8+'Q3 EXPEND. MATRIX'!E8+'Q4 EXPEND. MATRIX'!E8</f>
        <v>0</v>
      </c>
      <c r="F8" s="57"/>
      <c r="G8" s="60">
        <f>'Q1 EXPEND. MATRIX'!G8+'Q2 EXPEND. MATRIX'!G8+'Q3 EXPEND. MATRIX'!G8+'Q4 EXPEND. MATRIX'!G8</f>
        <v>0</v>
      </c>
      <c r="H8" s="60">
        <f>'Q1 EXPEND. MATRIX'!H8+'Q2 EXPEND. MATRIX'!H8+'Q3 EXPEND. MATRIX'!H8+'Q4 EXPEND. MATRIX'!H8</f>
        <v>0</v>
      </c>
      <c r="I8" s="39">
        <f>'Q1 EXPEND. MATRIX'!I8+'Q2 EXPEND. MATRIX'!I8+'Q3 EXPEND. MATRIX'!I8+'Q4 EXPEND. MATRIX'!I8</f>
        <v>0</v>
      </c>
      <c r="J8" s="39">
        <f>'Q1 EXPEND. MATRIX'!J8+'Q2 EXPEND. MATRIX'!J8+'Q3 EXPEND. MATRIX'!J8+'Q4 EXPEND. MATRIX'!J8</f>
        <v>0</v>
      </c>
      <c r="K8" s="39">
        <f>'Q1 EXPEND. MATRIX'!K8+'Q2 EXPEND. MATRIX'!K8+'Q3 EXPEND. MATRIX'!K8+'Q4 EXPEND. MATRIX'!K8</f>
        <v>0</v>
      </c>
      <c r="L8" s="58"/>
      <c r="M8" s="57"/>
      <c r="N8" s="60">
        <f>'Q1 EXPEND. MATRIX'!N8+'Q2 EXPEND. MATRIX'!N8+'Q3 EXPEND. MATRIX'!N8+'Q4 EXPEND. MATRIX'!N8</f>
        <v>0</v>
      </c>
      <c r="O8" s="60">
        <f>'Q1 EXPEND. MATRIX'!O8+'Q2 EXPEND. MATRIX'!O8+'Q3 EXPEND. MATRIX'!O8+'Q4 EXPEND. MATRIX'!O8</f>
        <v>0</v>
      </c>
      <c r="P8" s="60">
        <f>'Q1 EXPEND. MATRIX'!P8+'Q2 EXPEND. MATRIX'!P8+'Q3 EXPEND. MATRIX'!P8+'Q4 EXPEND. MATRIX'!P8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'Q1 EXPEND. MATRIX'!C9+'Q2 EXPEND. MATRIX'!C9+'Q3 EXPEND. MATRIX'!C9+'Q4 EXPEND. MATRIX'!C9</f>
        <v>0</v>
      </c>
      <c r="D9" s="59"/>
      <c r="E9" s="61">
        <f>'Q1 EXPEND. MATRIX'!E9+'Q2 EXPEND. MATRIX'!E9+'Q3 EXPEND. MATRIX'!E9+'Q4 EXPEND. MATRIX'!E9</f>
        <v>0</v>
      </c>
      <c r="F9" s="59"/>
      <c r="G9" s="59"/>
      <c r="H9" s="59"/>
      <c r="I9" s="61">
        <f>'Q1 EXPEND. MATRIX'!I9+'Q2 EXPEND. MATRIX'!I9+'Q3 EXPEND. MATRIX'!I9+'Q4 EXPEND. MATRIX'!I9</f>
        <v>0</v>
      </c>
      <c r="J9" s="62"/>
      <c r="K9" s="62"/>
      <c r="L9" s="61">
        <f>'Q1 EXPEND. MATRIX'!L9+'Q2 EXPEND. MATRIX'!L9+'Q3 EXPEND. MATRIX'!L9+'Q4 EXPEND. MATRIX'!L9</f>
        <v>0</v>
      </c>
      <c r="M9" s="59"/>
      <c r="N9" s="59"/>
      <c r="O9" s="61">
        <f>'Q1 EXPEND. MATRIX'!O9+'Q2 EXPEND. MATRIX'!O9+'Q3 EXPEND. MATRIX'!O9+'Q4 EXPEND. MATRIX'!O9</f>
        <v>0</v>
      </c>
      <c r="P9" s="61">
        <f>'Q1 EXPEND. MATRIX'!P9+'Q2 EXPEND. MATRIX'!P9+'Q3 EXPEND. MATRIX'!P9+'Q4 EXPEND. MATRIX'!P9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'Q1 EXPEND. MATRIX'!C10+'Q2 EXPEND. MATRIX'!C10+'Q3 EXPEND. MATRIX'!C10+'Q4 EXPEND. MATRIX'!C10</f>
        <v>0</v>
      </c>
      <c r="D10" s="60">
        <f>'Q1 EXPEND. MATRIX'!D10+'Q2 EXPEND. MATRIX'!D10+'Q3 EXPEND. MATRIX'!D10+'Q4 EXPEND. MATRIX'!D10</f>
        <v>0</v>
      </c>
      <c r="E10" s="60">
        <f>'Q1 EXPEND. MATRIX'!E10+'Q2 EXPEND. MATRIX'!E10+'Q3 EXPEND. MATRIX'!E10+'Q4 EXPEND. MATRIX'!E10</f>
        <v>0</v>
      </c>
      <c r="F10" s="58"/>
      <c r="G10" s="58"/>
      <c r="H10" s="58"/>
      <c r="I10" s="57"/>
      <c r="J10" s="57"/>
      <c r="K10" s="57"/>
      <c r="L10" s="60">
        <f>'Q1 EXPEND. MATRIX'!L10+'Q2 EXPEND. MATRIX'!L10+'Q3 EXPEND. MATRIX'!L10+'Q4 EXPEND. MATRIX'!L10</f>
        <v>0</v>
      </c>
      <c r="M10" s="58"/>
      <c r="N10" s="58"/>
      <c r="O10" s="60">
        <f>'Q1 EXPEND. MATRIX'!O10+'Q2 EXPEND. MATRIX'!O10+'Q3 EXPEND. MATRIX'!O10+'Q4 EXPEND. MATRIX'!O10</f>
        <v>0</v>
      </c>
      <c r="P10" s="60">
        <f>'Q1 EXPEND. MATRIX'!P10+'Q2 EXPEND. MATRIX'!P10+'Q3 EXPEND. MATRIX'!P10+'Q4 EXPEND. MATRIX'!P10</f>
        <v>0</v>
      </c>
      <c r="Q10" s="60">
        <f>'Q1 EXPEND. MATRIX'!Q10+'Q2 EXPEND. MATRIX'!Q10+'Q3 EXPEND. MATRIX'!Q10+'Q4 EXPEND. MATRIX'!Q10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'Q1 EXPEND. MATRIX'!C11+'Q2 EXPEND. MATRIX'!C11+'Q3 EXPEND. MATRIX'!C11+'Q4 EXPEND. MATRIX'!C11</f>
        <v>0</v>
      </c>
      <c r="D11" s="60">
        <f>'Q1 EXPEND. MATRIX'!D11+'Q2 EXPEND. MATRIX'!D11+'Q3 EXPEND. MATRIX'!D11+'Q4 EXPEND. MATRIX'!D11</f>
        <v>0</v>
      </c>
      <c r="E11" s="60">
        <f>'Q1 EXPEND. MATRIX'!E11+'Q2 EXPEND. MATRIX'!E11+'Q3 EXPEND. MATRIX'!E11+'Q4 EXPEND. MATRIX'!E11</f>
        <v>0</v>
      </c>
      <c r="F11" s="39">
        <f>'Q1 EXPEND. MATRIX'!F11+'Q2 EXPEND. MATRIX'!F11+'Q3 EXPEND. MATRIX'!F11+'Q4 EXPEND. MATRIX'!F11</f>
        <v>0</v>
      </c>
      <c r="G11" s="57"/>
      <c r="H11" s="57"/>
      <c r="I11" s="57"/>
      <c r="J11" s="57"/>
      <c r="K11" s="57"/>
      <c r="L11" s="60">
        <f>'Q1 EXPEND. MATRIX'!L11+'Q2 EXPEND. MATRIX'!L11+'Q3 EXPEND. MATRIX'!L11+'Q4 EXPEND. MATRIX'!L11</f>
        <v>0</v>
      </c>
      <c r="M11" s="57"/>
      <c r="N11" s="57"/>
      <c r="O11" s="60">
        <f>'Q1 EXPEND. MATRIX'!O11+'Q2 EXPEND. MATRIX'!O11+'Q3 EXPEND. MATRIX'!O11+'Q4 EXPEND. MATRIX'!O11</f>
        <v>0</v>
      </c>
      <c r="P11" s="60">
        <f>'Q1 EXPEND. MATRIX'!P11+'Q2 EXPEND. MATRIX'!P11+'Q3 EXPEND. MATRIX'!P11+'Q4 EXPEND. MATRIX'!P11</f>
        <v>0</v>
      </c>
      <c r="Q11" s="60">
        <f>'Q1 EXPEND. MATRIX'!Q11+'Q2 EXPEND. MATRIX'!Q11+'Q3 EXPEND. MATRIX'!Q11+'Q4 EXPEND. MATRIX'!Q11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'Q1 EXPEND. MATRIX'!C12+'Q2 EXPEND. MATRIX'!C12+'Q3 EXPEND. MATRIX'!C12+'Q4 EXPEND. MATRIX'!C12</f>
        <v>0</v>
      </c>
      <c r="D12" s="64">
        <f>'Q1 EXPEND. MATRIX'!D12+'Q2 EXPEND. MATRIX'!D12+'Q3 EXPEND. MATRIX'!D12+'Q4 EXPEND. MATRIX'!D12</f>
        <v>0</v>
      </c>
      <c r="E12" s="63">
        <f>'Q1 EXPEND. MATRIX'!E12+'Q2 EXPEND. MATRIX'!E12+'Q3 EXPEND. MATRIX'!E12+'Q4 EXPEND. MATRIX'!E12</f>
        <v>0</v>
      </c>
      <c r="F12" s="65"/>
      <c r="G12" s="65"/>
      <c r="H12" s="65"/>
      <c r="I12" s="64">
        <f>'Q1 EXPEND. MATRIX'!I12+'Q2 EXPEND. MATRIX'!I12+'Q3 EXPEND. MATRIX'!I12+'Q4 EXPEND. MATRIX'!I12</f>
        <v>0</v>
      </c>
      <c r="J12" s="66"/>
      <c r="K12" s="66"/>
      <c r="L12" s="63">
        <f>'Q1 EXPEND. MATRIX'!L12+'Q2 EXPEND. MATRIX'!L12+'Q3 EXPEND. MATRIX'!L12+'Q4 EXPEND. MATRIX'!L12</f>
        <v>0</v>
      </c>
      <c r="M12" s="64">
        <f>'Q1 EXPEND. MATRIX'!M12+'Q2 EXPEND. MATRIX'!M12+'Q3 EXPEND. MATRIX'!M12+'Q4 EXPEND. MATRIX'!M12</f>
        <v>0</v>
      </c>
      <c r="N12" s="65"/>
      <c r="O12" s="63">
        <f>'Q1 EXPEND. MATRIX'!O12+'Q2 EXPEND. MATRIX'!O12+'Q3 EXPEND. MATRIX'!O12+'Q4 EXPEND. MATRIX'!O12</f>
        <v>0</v>
      </c>
      <c r="P12" s="63">
        <f>'Q1 EXPEND. MATRIX'!P12+'Q2 EXPEND. MATRIX'!P12+'Q3 EXPEND. MATRIX'!P12+'Q4 EXPEND. MATRIX'!P12</f>
        <v>0</v>
      </c>
      <c r="Q12" s="63">
        <f>'Q1 EXPEND. MATRIX'!Q12+'Q2 EXPEND. MATRIX'!Q12+'Q3 EXPEND. MATRIX'!Q12+'Q4 EXPEND. MATRIX'!Q12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'Q1 EXPEND. MATRIX'!C13+'Q2 EXPEND. MATRIX'!C13+'Q3 EXPEND. MATRIX'!C13+'Q4 EXPEND. MATRIX'!C13</f>
        <v>0</v>
      </c>
      <c r="D13" s="67">
        <f>'Q1 EXPEND. MATRIX'!D13+'Q2 EXPEND. MATRIX'!D13+'Q3 EXPEND. MATRIX'!D13+'Q4 EXPEND. MATRIX'!D13</f>
        <v>0</v>
      </c>
      <c r="E13" s="67">
        <f>'Q1 EXPEND. MATRIX'!E13+'Q2 EXPEND. MATRIX'!E13+'Q3 EXPEND. MATRIX'!E13+'Q4 EXPEND. MATRIX'!E13</f>
        <v>0</v>
      </c>
      <c r="F13" s="69"/>
      <c r="G13" s="69"/>
      <c r="H13" s="69"/>
      <c r="I13" s="68"/>
      <c r="J13" s="68"/>
      <c r="K13" s="68"/>
      <c r="L13" s="67">
        <f>'Q1 EXPEND. MATRIX'!L13+'Q2 EXPEND. MATRIX'!L13+'Q3 EXPEND. MATRIX'!L13+'Q4 EXPEND. MATRIX'!L13</f>
        <v>0</v>
      </c>
      <c r="M13" s="69"/>
      <c r="N13" s="69"/>
      <c r="O13" s="67">
        <f>'Q1 EXPEND. MATRIX'!O13+'Q2 EXPEND. MATRIX'!O13+'Q3 EXPEND. MATRIX'!O13+'Q4 EXPEND. MATRIX'!O13</f>
        <v>0</v>
      </c>
      <c r="P13" s="67">
        <f>'Q1 EXPEND. MATRIX'!P13+'Q2 EXPEND. MATRIX'!P13+'Q3 EXPEND. MATRIX'!P13+'Q4 EXPEND. MATRIX'!P13</f>
        <v>0</v>
      </c>
      <c r="Q13" s="67">
        <f>'Q1 EXPEND. MATRIX'!Q13+'Q2 EXPEND. MATRIX'!Q13+'Q3 EXPEND. MATRIX'!Q13+'Q4 EXPEND. MATRIX'!Q13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 t="shared" ref="E14:Q14" si="1">SUM(E3:E13)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454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'Q1 EXPEND. MATRIX'!C21+'Q2 EXPEND. MATRIX'!C21+'Q3 EXPEND. MATRIX'!C21+'Q4 EXPEND. MATRIX'!C21</f>
        <v>0</v>
      </c>
      <c r="D21" s="42">
        <f>'Q1 EXPEND. MATRIX'!D21+'Q2 EXPEND. MATRIX'!D21+'Q3 EXPEND. MATRIX'!D21+'Q4 EXPEND. MATRIX'!D21</f>
        <v>0</v>
      </c>
      <c r="E21" s="42">
        <f>'Q1 EXPEND. MATRIX'!E21+'Q2 EXPEND. MATRIX'!E21+'Q3 EXPEND. MATRIX'!E21+'Q4 EXPEND. MATRIX'!E21</f>
        <v>0</v>
      </c>
      <c r="F21" s="42">
        <f>'Q1 EXPEND. MATRIX'!F21+'Q2 EXPEND. MATRIX'!F21+'Q3 EXPEND. MATRIX'!F21+'Q4 EXPEND. MATRIX'!F21</f>
        <v>0</v>
      </c>
      <c r="G21" s="42">
        <f>'Q1 EXPEND. MATRIX'!G21+'Q2 EXPEND. MATRIX'!G21+'Q3 EXPEND. MATRIX'!G21+'Q4 EXPEND. MATRIX'!G21</f>
        <v>0</v>
      </c>
      <c r="H21" s="42">
        <f>'Q1 EXPEND. MATRIX'!H21+'Q2 EXPEND. MATRIX'!H21+'Q3 EXPEND. MATRIX'!H21+'Q4 EXPEND. MATRIX'!H21</f>
        <v>0</v>
      </c>
      <c r="I21" s="42">
        <f>'Q1 EXPEND. MATRIX'!I21+'Q2 EXPEND. MATRIX'!I21+'Q3 EXPEND. MATRIX'!I21+'Q4 EXPEND. MATRIX'!I21</f>
        <v>0</v>
      </c>
      <c r="J21" s="42">
        <f>'Q1 EXPEND. MATRIX'!J21+'Q2 EXPEND. MATRIX'!J21+'Q3 EXPEND. MATRIX'!J21+'Q4 EXPEND. MATRIX'!J21</f>
        <v>0</v>
      </c>
      <c r="K21" s="42">
        <f>'Q1 EXPEND. MATRIX'!K21+'Q2 EXPEND. MATRIX'!K21+'Q3 EXPEND. MATRIX'!K21+'Q4 EXPEND. MATRIX'!K21</f>
        <v>0</v>
      </c>
      <c r="L21" s="42">
        <f>'Q1 EXPEND. MATRIX'!L21+'Q2 EXPEND. MATRIX'!L21+'Q3 EXPEND. MATRIX'!L21+'Q4 EXPEND. MATRIX'!L21</f>
        <v>0</v>
      </c>
      <c r="M21" s="42">
        <f>'Q1 EXPEND. MATRIX'!M21+'Q2 EXPEND. MATRIX'!M21+'Q3 EXPEND. MATRIX'!M21+'Q4 EXPEND. MATRIX'!M21</f>
        <v>0</v>
      </c>
      <c r="N21" s="42">
        <f>'Q1 EXPEND. MATRIX'!N21+'Q2 EXPEND. MATRIX'!N21+'Q3 EXPEND. MATRIX'!N21+'Q4 EXPEND. MATRIX'!N21</f>
        <v>0</v>
      </c>
      <c r="O21" s="42"/>
      <c r="P21" s="42">
        <f>'Q1 EXPEND. MATRIX'!P21+'Q2 EXPEND. MATRIX'!P21+'Q3 EXPEND. MATRIX'!P21+'Q4 EXPEND. MATRIX'!P21</f>
        <v>0</v>
      </c>
      <c r="Q21" s="42">
        <f>'Q1 EXPEND. MATRIX'!Q21+'Q2 EXPEND. MATRIX'!Q21+'Q3 EXPEND. MATRIX'!Q21+'Q4 EXPEND. MATRIX'!Q21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'Q1 EXPEND. MATRIX'!C22+'Q2 EXPEND. MATRIX'!C22+'Q3 EXPEND. MATRIX'!C22+'Q4 EXPEND. MATRIX'!C22</f>
        <v>0</v>
      </c>
      <c r="D22" s="42">
        <f>'Q1 EXPEND. MATRIX'!D22+'Q2 EXPEND. MATRIX'!D22+'Q3 EXPEND. MATRIX'!D22+'Q4 EXPEND. MATRIX'!D22</f>
        <v>0</v>
      </c>
      <c r="E22" s="42">
        <f>'Q1 EXPEND. MATRIX'!E22+'Q2 EXPEND. MATRIX'!E22+'Q3 EXPEND. MATRIX'!E22+'Q4 EXPEND. MATRIX'!E22</f>
        <v>0</v>
      </c>
      <c r="F22" s="42">
        <f>'Q1 EXPEND. MATRIX'!F22+'Q2 EXPEND. MATRIX'!F22+'Q3 EXPEND. MATRIX'!F22+'Q4 EXPEND. MATRIX'!F22</f>
        <v>0</v>
      </c>
      <c r="G22" s="42">
        <f>'Q1 EXPEND. MATRIX'!G22+'Q2 EXPEND. MATRIX'!G22+'Q3 EXPEND. MATRIX'!G22+'Q4 EXPEND. MATRIX'!G22</f>
        <v>0</v>
      </c>
      <c r="H22" s="42">
        <f>'Q1 EXPEND. MATRIX'!H22+'Q2 EXPEND. MATRIX'!H22+'Q3 EXPEND. MATRIX'!H22+'Q4 EXPEND. MATRIX'!H22</f>
        <v>0</v>
      </c>
      <c r="I22" s="42">
        <f>'Q1 EXPEND. MATRIX'!I22+'Q2 EXPEND. MATRIX'!I22+'Q3 EXPEND. MATRIX'!I22+'Q4 EXPEND. MATRIX'!I22</f>
        <v>0</v>
      </c>
      <c r="J22" s="42">
        <f>'Q1 EXPEND. MATRIX'!J22+'Q2 EXPEND. MATRIX'!J22+'Q3 EXPEND. MATRIX'!J22+'Q4 EXPEND. MATRIX'!J22</f>
        <v>0</v>
      </c>
      <c r="K22" s="42">
        <f>'Q1 EXPEND. MATRIX'!K22+'Q2 EXPEND. MATRIX'!K22+'Q3 EXPEND. MATRIX'!K22+'Q4 EXPEND. MATRIX'!K22</f>
        <v>0</v>
      </c>
      <c r="L22" s="42">
        <f>'Q1 EXPEND. MATRIX'!L22+'Q2 EXPEND. MATRIX'!L22+'Q3 EXPEND. MATRIX'!L22+'Q4 EXPEND. MATRIX'!L22</f>
        <v>0</v>
      </c>
      <c r="M22" s="42">
        <f>'Q1 EXPEND. MATRIX'!M22+'Q2 EXPEND. MATRIX'!M22+'Q3 EXPEND. MATRIX'!M22+'Q4 EXPEND. MATRIX'!M22</f>
        <v>0</v>
      </c>
      <c r="N22" s="42">
        <f>'Q1 EXPEND. MATRIX'!N22+'Q2 EXPEND. MATRIX'!N22+'Q3 EXPEND. MATRIX'!N22+'Q4 EXPEND. MATRIX'!N22</f>
        <v>0</v>
      </c>
      <c r="O22" s="42"/>
      <c r="P22" s="42">
        <f>'Q1 EXPEND. MATRIX'!P22+'Q2 EXPEND. MATRIX'!P22+'Q3 EXPEND. MATRIX'!P22+'Q4 EXPEND. MATRIX'!P22</f>
        <v>0</v>
      </c>
      <c r="Q22" s="42">
        <f>'Q1 EXPEND. MATRIX'!Q22+'Q2 EXPEND. MATRIX'!Q22+'Q3 EXPEND. MATRIX'!Q22+'Q4 EXPEND. MATRIX'!Q22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'Q1 EXPEND. MATRIX'!C23+'Q2 EXPEND. MATRIX'!C23+'Q3 EXPEND. MATRIX'!C23+'Q4 EXPEND. MATRIX'!C23</f>
        <v>0</v>
      </c>
      <c r="D23" s="42">
        <f>'Q1 EXPEND. MATRIX'!D23+'Q2 EXPEND. MATRIX'!D23+'Q3 EXPEND. MATRIX'!D23+'Q4 EXPEND. MATRIX'!D23</f>
        <v>0</v>
      </c>
      <c r="E23" s="42">
        <f>'Q1 EXPEND. MATRIX'!E23+'Q2 EXPEND. MATRIX'!E23+'Q3 EXPEND. MATRIX'!E23+'Q4 EXPEND. MATRIX'!E23</f>
        <v>0</v>
      </c>
      <c r="F23" s="42">
        <f>'Q1 EXPEND. MATRIX'!F23+'Q2 EXPEND. MATRIX'!F23+'Q3 EXPEND. MATRIX'!F23+'Q4 EXPEND. MATRIX'!F23</f>
        <v>0</v>
      </c>
      <c r="G23" s="42">
        <f>'Q1 EXPEND. MATRIX'!G23+'Q2 EXPEND. MATRIX'!G23+'Q3 EXPEND. MATRIX'!G23+'Q4 EXPEND. MATRIX'!G23</f>
        <v>0</v>
      </c>
      <c r="H23" s="42">
        <f>'Q1 EXPEND. MATRIX'!H23+'Q2 EXPEND. MATRIX'!H23+'Q3 EXPEND. MATRIX'!H23+'Q4 EXPEND. MATRIX'!H23</f>
        <v>0</v>
      </c>
      <c r="I23" s="42">
        <f>'Q1 EXPEND. MATRIX'!I23+'Q2 EXPEND. MATRIX'!I23+'Q3 EXPEND. MATRIX'!I23+'Q4 EXPEND. MATRIX'!I23</f>
        <v>0</v>
      </c>
      <c r="J23" s="42">
        <f>'Q1 EXPEND. MATRIX'!J23+'Q2 EXPEND. MATRIX'!J23+'Q3 EXPEND. MATRIX'!J23+'Q4 EXPEND. MATRIX'!J23</f>
        <v>0</v>
      </c>
      <c r="K23" s="42">
        <f>'Q1 EXPEND. MATRIX'!K23+'Q2 EXPEND. MATRIX'!K23+'Q3 EXPEND. MATRIX'!K23+'Q4 EXPEND. MATRIX'!K23</f>
        <v>0</v>
      </c>
      <c r="L23" s="42">
        <f>'Q1 EXPEND. MATRIX'!L23+'Q2 EXPEND. MATRIX'!L23+'Q3 EXPEND. MATRIX'!L23+'Q4 EXPEND. MATRIX'!L23</f>
        <v>0</v>
      </c>
      <c r="M23" s="42">
        <f>'Q1 EXPEND. MATRIX'!M23+'Q2 EXPEND. MATRIX'!M23+'Q3 EXPEND. MATRIX'!M23+'Q4 EXPEND. MATRIX'!M23</f>
        <v>0</v>
      </c>
      <c r="N23" s="42">
        <f>'Q1 EXPEND. MATRIX'!N23+'Q2 EXPEND. MATRIX'!N23+'Q3 EXPEND. MATRIX'!N23+'Q4 EXPEND. MATRIX'!N23</f>
        <v>0</v>
      </c>
      <c r="O23" s="42"/>
      <c r="P23" s="42">
        <f>'Q1 EXPEND. MATRIX'!P23+'Q2 EXPEND. MATRIX'!P23+'Q3 EXPEND. MATRIX'!P23+'Q4 EXPEND. MATRIX'!P23</f>
        <v>0</v>
      </c>
      <c r="Q23" s="42">
        <f>'Q1 EXPEND. MATRIX'!Q23+'Q2 EXPEND. MATRIX'!Q23+'Q3 EXPEND. MATRIX'!Q23+'Q4 EXPEND. MATRIX'!Q23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'Q1 EXPEND. MATRIX'!C24+'Q2 EXPEND. MATRIX'!C24+'Q3 EXPEND. MATRIX'!C24+'Q4 EXPEND. MATRIX'!C24</f>
        <v>0</v>
      </c>
      <c r="D24" s="42">
        <f>'Q1 EXPEND. MATRIX'!D24+'Q2 EXPEND. MATRIX'!D24+'Q3 EXPEND. MATRIX'!D24+'Q4 EXPEND. MATRIX'!D24</f>
        <v>0</v>
      </c>
      <c r="E24" s="42">
        <f>'Q1 EXPEND. MATRIX'!E24+'Q2 EXPEND. MATRIX'!E24+'Q3 EXPEND. MATRIX'!E24+'Q4 EXPEND. MATRIX'!E24</f>
        <v>0</v>
      </c>
      <c r="F24" s="42">
        <f>'Q1 EXPEND. MATRIX'!F24+'Q2 EXPEND. MATRIX'!F24+'Q3 EXPEND. MATRIX'!F24+'Q4 EXPEND. MATRIX'!F24</f>
        <v>0</v>
      </c>
      <c r="G24" s="42">
        <f>'Q1 EXPEND. MATRIX'!G24+'Q2 EXPEND. MATRIX'!G24+'Q3 EXPEND. MATRIX'!G24+'Q4 EXPEND. MATRIX'!G24</f>
        <v>0</v>
      </c>
      <c r="H24" s="42">
        <f>'Q1 EXPEND. MATRIX'!H24+'Q2 EXPEND. MATRIX'!H24+'Q3 EXPEND. MATRIX'!H24+'Q4 EXPEND. MATRIX'!H24</f>
        <v>0</v>
      </c>
      <c r="I24" s="42">
        <f>'Q1 EXPEND. MATRIX'!I24+'Q2 EXPEND. MATRIX'!I24+'Q3 EXPEND. MATRIX'!I24+'Q4 EXPEND. MATRIX'!I24</f>
        <v>0</v>
      </c>
      <c r="J24" s="42">
        <f>'Q1 EXPEND. MATRIX'!J24+'Q2 EXPEND. MATRIX'!J24+'Q3 EXPEND. MATRIX'!J24+'Q4 EXPEND. MATRIX'!J24</f>
        <v>0</v>
      </c>
      <c r="K24" s="42">
        <f>'Q1 EXPEND. MATRIX'!K24+'Q2 EXPEND. MATRIX'!K24+'Q3 EXPEND. MATRIX'!K24+'Q4 EXPEND. MATRIX'!K24</f>
        <v>0</v>
      </c>
      <c r="L24" s="42">
        <f>'Q1 EXPEND. MATRIX'!L24+'Q2 EXPEND. MATRIX'!L24+'Q3 EXPEND. MATRIX'!L24+'Q4 EXPEND. MATRIX'!L24</f>
        <v>0</v>
      </c>
      <c r="M24" s="42">
        <f>'Q1 EXPEND. MATRIX'!M24+'Q2 EXPEND. MATRIX'!M24+'Q3 EXPEND. MATRIX'!M24+'Q4 EXPEND. MATRIX'!M24</f>
        <v>0</v>
      </c>
      <c r="N24" s="42">
        <f>'Q1 EXPEND. MATRIX'!N24+'Q2 EXPEND. MATRIX'!N24+'Q3 EXPEND. MATRIX'!N24+'Q4 EXPEND. MATRIX'!N24</f>
        <v>0</v>
      </c>
      <c r="O24" s="42"/>
      <c r="P24" s="42">
        <f>'Q1 EXPEND. MATRIX'!P24+'Q2 EXPEND. MATRIX'!P24+'Q3 EXPEND. MATRIX'!P24+'Q4 EXPEND. MATRIX'!P24</f>
        <v>0</v>
      </c>
      <c r="Q24" s="42">
        <f>'Q1 EXPEND. MATRIX'!Q24+'Q2 EXPEND. MATRIX'!Q24+'Q3 EXPEND. MATRIX'!Q24+'Q4 EXPEND. MATRIX'!Q24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'Q1 EXPEND. MATRIX'!C25+'Q2 EXPEND. MATRIX'!C25+'Q3 EXPEND. MATRIX'!C25+'Q4 EXPEND. MATRIX'!C25</f>
        <v>0</v>
      </c>
      <c r="D25" s="42">
        <f>'Q1 EXPEND. MATRIX'!D25+'Q2 EXPEND. MATRIX'!D25+'Q3 EXPEND. MATRIX'!D25+'Q4 EXPEND. MATRIX'!D25</f>
        <v>0</v>
      </c>
      <c r="E25" s="42">
        <f>'Q1 EXPEND. MATRIX'!E25+'Q2 EXPEND. MATRIX'!E25+'Q3 EXPEND. MATRIX'!E25+'Q4 EXPEND. MATRIX'!E25</f>
        <v>0</v>
      </c>
      <c r="F25" s="42">
        <f>'Q1 EXPEND. MATRIX'!F25+'Q2 EXPEND. MATRIX'!F25+'Q3 EXPEND. MATRIX'!F25+'Q4 EXPEND. MATRIX'!F25</f>
        <v>0</v>
      </c>
      <c r="G25" s="42">
        <f>'Q1 EXPEND. MATRIX'!G25+'Q2 EXPEND. MATRIX'!G25+'Q3 EXPEND. MATRIX'!G25+'Q4 EXPEND. MATRIX'!G25</f>
        <v>0</v>
      </c>
      <c r="H25" s="42">
        <f>'Q1 EXPEND. MATRIX'!H25+'Q2 EXPEND. MATRIX'!H25+'Q3 EXPEND. MATRIX'!H25+'Q4 EXPEND. MATRIX'!H25</f>
        <v>0</v>
      </c>
      <c r="I25" s="42">
        <f>'Q1 EXPEND. MATRIX'!I25+'Q2 EXPEND. MATRIX'!I25+'Q3 EXPEND. MATRIX'!I25+'Q4 EXPEND. MATRIX'!I25</f>
        <v>0</v>
      </c>
      <c r="J25" s="42">
        <f>'Q1 EXPEND. MATRIX'!J25+'Q2 EXPEND. MATRIX'!J25+'Q3 EXPEND. MATRIX'!J25+'Q4 EXPEND. MATRIX'!J25</f>
        <v>0</v>
      </c>
      <c r="K25" s="42">
        <f>'Q1 EXPEND. MATRIX'!K25+'Q2 EXPEND. MATRIX'!K25+'Q3 EXPEND. MATRIX'!K25+'Q4 EXPEND. MATRIX'!K25</f>
        <v>0</v>
      </c>
      <c r="L25" s="42">
        <f>'Q1 EXPEND. MATRIX'!L25+'Q2 EXPEND. MATRIX'!L25+'Q3 EXPEND. MATRIX'!L25+'Q4 EXPEND. MATRIX'!L25</f>
        <v>0</v>
      </c>
      <c r="M25" s="42">
        <f>'Q1 EXPEND. MATRIX'!M25+'Q2 EXPEND. MATRIX'!M25+'Q3 EXPEND. MATRIX'!M25+'Q4 EXPEND. MATRIX'!M25</f>
        <v>0</v>
      </c>
      <c r="N25" s="42">
        <f>'Q1 EXPEND. MATRIX'!N25+'Q2 EXPEND. MATRIX'!N25+'Q3 EXPEND. MATRIX'!N25+'Q4 EXPEND. MATRIX'!N25</f>
        <v>0</v>
      </c>
      <c r="O25" s="42"/>
      <c r="P25" s="42">
        <f>'Q1 EXPEND. MATRIX'!P25+'Q2 EXPEND. MATRIX'!P25+'Q3 EXPEND. MATRIX'!P25+'Q4 EXPEND. MATRIX'!P25</f>
        <v>0</v>
      </c>
      <c r="Q25" s="42">
        <f>'Q1 EXPEND. MATRIX'!Q25+'Q2 EXPEND. MATRIX'!Q25+'Q3 EXPEND. MATRIX'!Q25+'Q4 EXPEND. MATRIX'!Q25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H26" si="4">SUM(G21:G25)</f>
        <v>0</v>
      </c>
      <c r="H26" s="51">
        <f t="shared" si="4"/>
        <v>0</v>
      </c>
      <c r="I26" s="51">
        <f>SUM(I21:I25)</f>
        <v>0</v>
      </c>
      <c r="J26" s="51">
        <f t="shared" ref="J26:Q26" si="5">SUM(J21:J25)</f>
        <v>0</v>
      </c>
      <c r="K26" s="51">
        <f t="shared" si="5"/>
        <v>0</v>
      </c>
      <c r="L26" s="51">
        <f t="shared" si="5"/>
        <v>0</v>
      </c>
      <c r="M26" s="51">
        <f t="shared" si="5"/>
        <v>0</v>
      </c>
      <c r="N26" s="51">
        <f t="shared" si="5"/>
        <v>0</v>
      </c>
      <c r="O26" s="51">
        <f t="shared" si="5"/>
        <v>0</v>
      </c>
      <c r="P26" s="51">
        <f t="shared" si="5"/>
        <v>0</v>
      </c>
      <c r="Q26" s="51">
        <f t="shared" si="5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KJDwnP3V6FBgBig16SDcyYtjgkd0DR8GeeIl4i66HDqT+3lFQ5ytieIDbrkw4YnnAqmZ5lyQxDjOa8eQZBksvQ==" saltValue="1lmUD2jqa59Jox/JjVJ2kA==" spinCount="100000" sheet="1" objects="1" scenarios="1"/>
  <mergeCells count="4">
    <mergeCell ref="C1:Q1"/>
    <mergeCell ref="A3:A13"/>
    <mergeCell ref="C19:Q19"/>
    <mergeCell ref="A21:A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71DF-8E9B-472A-B308-CF4B86E7B19C}">
  <sheetPr>
    <tabColor rgb="FFB1A0C7"/>
  </sheetPr>
  <dimension ref="A1:R27"/>
  <sheetViews>
    <sheetView zoomScale="80" zoomScaleNormal="80" workbookViewId="0">
      <pane xSplit="2" ySplit="2" topLeftCell="C3" activePane="bottomRight" state="frozen"/>
      <selection activeCell="H14" sqref="H14"/>
      <selection pane="topRight" activeCell="H14" sqref="H14"/>
      <selection pane="bottomLeft" activeCell="H14" sqref="H14"/>
      <selection pane="bottomRight" activeCell="T10" sqref="T10"/>
    </sheetView>
  </sheetViews>
  <sheetFormatPr defaultRowHeight="15" x14ac:dyDescent="0.25"/>
  <cols>
    <col min="1" max="1" width="6.42578125" customWidth="1"/>
    <col min="2" max="18" width="15.7109375" customWidth="1"/>
    <col min="19" max="19" width="8.28515625" customWidth="1"/>
    <col min="20" max="20" width="10.7109375" customWidth="1"/>
    <col min="21" max="26" width="15.7109375" customWidth="1"/>
    <col min="27" max="27" width="13.28515625" bestFit="1" customWidth="1"/>
    <col min="28" max="28" width="13.28515625" customWidth="1"/>
    <col min="29" max="29" width="15.7109375" customWidth="1"/>
    <col min="30" max="30" width="9.28515625" customWidth="1"/>
  </cols>
  <sheetData>
    <row r="1" spans="1:18" ht="24.75" customHeight="1" thickTop="1" thickBot="1" x14ac:dyDescent="0.3">
      <c r="A1" s="33"/>
      <c r="B1" s="34"/>
      <c r="C1" s="120" t="s">
        <v>383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</row>
    <row r="2" spans="1:18" ht="39.75" thickTop="1" thickBot="1" x14ac:dyDescent="0.3">
      <c r="A2" s="33"/>
      <c r="B2" s="35"/>
      <c r="C2" s="56" t="s">
        <v>377</v>
      </c>
      <c r="D2" s="56" t="s">
        <v>429</v>
      </c>
      <c r="E2" s="56" t="s">
        <v>369</v>
      </c>
      <c r="F2" s="56" t="s">
        <v>374</v>
      </c>
      <c r="G2" s="56" t="s">
        <v>381</v>
      </c>
      <c r="H2" s="56" t="s">
        <v>380</v>
      </c>
      <c r="I2" s="56" t="s">
        <v>373</v>
      </c>
      <c r="J2" s="56" t="s">
        <v>375</v>
      </c>
      <c r="K2" s="56" t="s">
        <v>376</v>
      </c>
      <c r="L2" s="56" t="s">
        <v>379</v>
      </c>
      <c r="M2" s="56" t="s">
        <v>442</v>
      </c>
      <c r="N2" s="56" t="s">
        <v>382</v>
      </c>
      <c r="O2" s="56" t="s">
        <v>452</v>
      </c>
      <c r="P2" s="56" t="s">
        <v>426</v>
      </c>
      <c r="Q2" s="56" t="s">
        <v>378</v>
      </c>
      <c r="R2" s="36" t="s">
        <v>3</v>
      </c>
    </row>
    <row r="3" spans="1:18" ht="26.25" customHeight="1" thickTop="1" thickBot="1" x14ac:dyDescent="0.3">
      <c r="A3" s="117" t="s">
        <v>354</v>
      </c>
      <c r="B3" s="37" t="s">
        <v>355</v>
      </c>
      <c r="C3" s="39">
        <f>'A - STATE AID'!D8</f>
        <v>0</v>
      </c>
      <c r="D3" s="57"/>
      <c r="E3" s="39">
        <f>LOCAL!D8</f>
        <v>0</v>
      </c>
      <c r="F3" s="57"/>
      <c r="G3" s="57"/>
      <c r="H3" s="57"/>
      <c r="I3" s="39">
        <f>'B - BORDER'!D8</f>
        <v>0</v>
      </c>
      <c r="J3" s="57"/>
      <c r="K3" s="58"/>
      <c r="L3" s="58"/>
      <c r="M3" s="57"/>
      <c r="N3" s="57"/>
      <c r="O3" s="39">
        <f>'DSASUP - DSA SUPPLEMENT'!D8</f>
        <v>0</v>
      </c>
      <c r="P3" s="39">
        <f>'S&amp;E - Supp &amp; Emergent'!D8</f>
        <v>0</v>
      </c>
      <c r="Q3" s="57"/>
      <c r="R3" s="40">
        <f t="shared" ref="R3:R13" si="0">SUM(C3:Q3)</f>
        <v>0</v>
      </c>
    </row>
    <row r="4" spans="1:18" ht="26.25" customHeight="1" thickBot="1" x14ac:dyDescent="0.3">
      <c r="A4" s="118"/>
      <c r="B4" s="44" t="s">
        <v>358</v>
      </c>
      <c r="C4" s="39">
        <f>'A - STATE AID'!D16</f>
        <v>0</v>
      </c>
      <c r="D4" s="60">
        <f>'SADJ - SALARY ADJUSTMENT'!D8</f>
        <v>0</v>
      </c>
      <c r="E4" s="39">
        <f>LOCAL!D16</f>
        <v>0</v>
      </c>
      <c r="F4" s="57"/>
      <c r="G4" s="57"/>
      <c r="H4" s="57"/>
      <c r="I4" s="57"/>
      <c r="J4" s="57"/>
      <c r="K4" s="57"/>
      <c r="L4" s="57"/>
      <c r="M4" s="57"/>
      <c r="N4" s="57"/>
      <c r="O4" s="39">
        <f>'DSASUP - DSA SUPPLEMENT'!D16</f>
        <v>0</v>
      </c>
      <c r="P4" s="39">
        <f>'S&amp;E - Supp &amp; Emergent'!D16</f>
        <v>0</v>
      </c>
      <c r="Q4" s="57"/>
      <c r="R4" s="40">
        <f t="shared" si="0"/>
        <v>0</v>
      </c>
    </row>
    <row r="5" spans="1:18" ht="26.25" customHeight="1" thickBot="1" x14ac:dyDescent="0.3">
      <c r="A5" s="118"/>
      <c r="B5" s="44" t="s">
        <v>360</v>
      </c>
      <c r="C5" s="39">
        <f>'A - STATE AID'!D24</f>
        <v>0</v>
      </c>
      <c r="D5" s="57"/>
      <c r="E5" s="39">
        <f>LOCAL!D24</f>
        <v>0</v>
      </c>
      <c r="F5" s="57"/>
      <c r="G5" s="60">
        <f>'VP - VOCATIONAL (PILOT)'!D8</f>
        <v>0</v>
      </c>
      <c r="H5" s="60">
        <f>'MT - MULTI-SYSTEMIC'!D8</f>
        <v>0</v>
      </c>
      <c r="I5" s="39">
        <f>'B - BORDER'!D16</f>
        <v>0</v>
      </c>
      <c r="J5" s="39">
        <f>'M - SNDP'!D8</f>
        <v>0</v>
      </c>
      <c r="K5" s="39">
        <f>'S - PREV&amp;INTER.'!D8</f>
        <v>0</v>
      </c>
      <c r="L5" s="58"/>
      <c r="M5" s="57"/>
      <c r="N5" s="60">
        <f>'DSACP - DSA COMM PRGMS'!D8</f>
        <v>0</v>
      </c>
      <c r="O5" s="39">
        <f>'DSASUP - DSA SUPPLEMENT'!D24</f>
        <v>0</v>
      </c>
      <c r="P5" s="39">
        <f>'S&amp;E - Supp &amp; Emergent'!D24</f>
        <v>0</v>
      </c>
      <c r="Q5" s="57"/>
      <c r="R5" s="40">
        <f t="shared" si="0"/>
        <v>0</v>
      </c>
    </row>
    <row r="6" spans="1:18" ht="26.25" customHeight="1" thickBot="1" x14ac:dyDescent="0.3">
      <c r="A6" s="118"/>
      <c r="B6" s="46" t="s">
        <v>362</v>
      </c>
      <c r="C6" s="47">
        <f>'A - STATE AID'!D32</f>
        <v>0</v>
      </c>
      <c r="D6" s="61">
        <f>'SADJ - SALARY ADJUSTMENT'!D16</f>
        <v>0</v>
      </c>
      <c r="E6" s="47">
        <f>LOCAL!D32</f>
        <v>0</v>
      </c>
      <c r="F6" s="59"/>
      <c r="G6" s="59"/>
      <c r="H6" s="61">
        <f>'MT - MULTI-SYSTEMIC'!D16</f>
        <v>0</v>
      </c>
      <c r="I6" s="47">
        <f>'B - BORDER'!D24</f>
        <v>0</v>
      </c>
      <c r="J6" s="47">
        <f>'M - SNDP'!D16</f>
        <v>0</v>
      </c>
      <c r="K6" s="47">
        <f>'S - PREV&amp;INTER.'!D16</f>
        <v>0</v>
      </c>
      <c r="L6" s="61">
        <f>'DSARES - DSA RESIDENTIAL'!D8</f>
        <v>0</v>
      </c>
      <c r="M6" s="59"/>
      <c r="N6" s="61">
        <f>'DSACP - DSA COMM PRGMS'!D16</f>
        <v>0</v>
      </c>
      <c r="O6" s="47">
        <f>'DSASUP - DSA SUPPLEMENT'!D32</f>
        <v>0</v>
      </c>
      <c r="P6" s="47">
        <f>'S&amp;E - Supp &amp; Emergent'!D32</f>
        <v>0</v>
      </c>
      <c r="Q6" s="59"/>
      <c r="R6" s="40">
        <f t="shared" si="0"/>
        <v>0</v>
      </c>
    </row>
    <row r="7" spans="1:18" ht="26.25" customHeight="1" thickTop="1" thickBot="1" x14ac:dyDescent="0.3">
      <c r="A7" s="118"/>
      <c r="B7" s="44" t="s">
        <v>364</v>
      </c>
      <c r="C7" s="60">
        <f>'A - STATE AID'!D40</f>
        <v>0</v>
      </c>
      <c r="D7" s="60">
        <f>'SADJ - SALARY ADJUSTMENT'!D24</f>
        <v>0</v>
      </c>
      <c r="E7" s="60">
        <f>LOCAL!D40</f>
        <v>0</v>
      </c>
      <c r="F7" s="57"/>
      <c r="G7" s="60">
        <f>'VP - VOCATIONAL (PILOT)'!D16</f>
        <v>0</v>
      </c>
      <c r="H7" s="60">
        <f>'MT - MULTI-SYSTEMIC'!D24</f>
        <v>0</v>
      </c>
      <c r="I7" s="39">
        <f>'B - BORDER'!D32</f>
        <v>0</v>
      </c>
      <c r="J7" s="39">
        <f>'M - SNDP'!D24</f>
        <v>0</v>
      </c>
      <c r="K7" s="39">
        <f>'S - PREV&amp;INTER.'!D24</f>
        <v>0</v>
      </c>
      <c r="L7" s="58"/>
      <c r="M7" s="57"/>
      <c r="N7" s="60">
        <f>'DSACP - DSA COMM PRGMS'!D24</f>
        <v>0</v>
      </c>
      <c r="O7" s="60">
        <f>'DSASUP - DSA SUPPLEMENT'!D40</f>
        <v>0</v>
      </c>
      <c r="P7" s="60">
        <f>'S&amp;E - Supp &amp; Emergent'!D40</f>
        <v>0</v>
      </c>
      <c r="Q7" s="57"/>
      <c r="R7" s="40">
        <f t="shared" si="0"/>
        <v>0</v>
      </c>
    </row>
    <row r="8" spans="1:18" ht="26.25" customHeight="1" thickBot="1" x14ac:dyDescent="0.3">
      <c r="A8" s="118"/>
      <c r="B8" s="44" t="s">
        <v>366</v>
      </c>
      <c r="C8" s="60">
        <f>'A - STATE AID'!D48</f>
        <v>0</v>
      </c>
      <c r="D8" s="57"/>
      <c r="E8" s="60">
        <f>LOCAL!D48</f>
        <v>0</v>
      </c>
      <c r="F8" s="57"/>
      <c r="G8" s="60">
        <f>'VP - VOCATIONAL (PILOT)'!D24</f>
        <v>0</v>
      </c>
      <c r="H8" s="60">
        <f>'MT - MULTI-SYSTEMIC'!D32</f>
        <v>0</v>
      </c>
      <c r="I8" s="39">
        <f>'B - BORDER'!D40</f>
        <v>0</v>
      </c>
      <c r="J8" s="39">
        <f>'M - SNDP'!D32</f>
        <v>0</v>
      </c>
      <c r="K8" s="39">
        <f>'S - PREV&amp;INTER.'!D32</f>
        <v>0</v>
      </c>
      <c r="L8" s="58"/>
      <c r="M8" s="57"/>
      <c r="N8" s="60">
        <f>'DSACP - DSA COMM PRGMS'!D32</f>
        <v>0</v>
      </c>
      <c r="O8" s="60">
        <f>'DSASUP - DSA SUPPLEMENT'!D48</f>
        <v>0</v>
      </c>
      <c r="P8" s="60">
        <f>'S&amp;E - Supp &amp; Emergent'!D48</f>
        <v>0</v>
      </c>
      <c r="Q8" s="57"/>
      <c r="R8" s="40">
        <f t="shared" si="0"/>
        <v>0</v>
      </c>
    </row>
    <row r="9" spans="1:18" ht="26.25" customHeight="1" thickBot="1" x14ac:dyDescent="0.3">
      <c r="A9" s="118"/>
      <c r="B9" s="46" t="s">
        <v>367</v>
      </c>
      <c r="C9" s="61">
        <f>'A - STATE AID'!D56</f>
        <v>0</v>
      </c>
      <c r="D9" s="59"/>
      <c r="E9" s="61">
        <f>LOCAL!D56</f>
        <v>0</v>
      </c>
      <c r="F9" s="59"/>
      <c r="G9" s="59"/>
      <c r="H9" s="59"/>
      <c r="I9" s="61">
        <f>'B - BORDER'!D48</f>
        <v>0</v>
      </c>
      <c r="J9" s="62"/>
      <c r="K9" s="62"/>
      <c r="L9" s="61">
        <f>'DSARES - DSA RESIDENTIAL'!D16</f>
        <v>0</v>
      </c>
      <c r="M9" s="59"/>
      <c r="N9" s="59"/>
      <c r="O9" s="61">
        <f>'DSASUP - DSA SUPPLEMENT'!D56</f>
        <v>0</v>
      </c>
      <c r="P9" s="61">
        <f>'S&amp;E - Supp &amp; Emergent'!D56</f>
        <v>0</v>
      </c>
      <c r="Q9" s="59"/>
      <c r="R9" s="40">
        <f t="shared" si="0"/>
        <v>0</v>
      </c>
    </row>
    <row r="10" spans="1:18" ht="26.25" customHeight="1" thickTop="1" thickBot="1" x14ac:dyDescent="0.3">
      <c r="A10" s="118"/>
      <c r="B10" s="44" t="s">
        <v>368</v>
      </c>
      <c r="C10" s="60">
        <f>'A - STATE AID'!D64</f>
        <v>0</v>
      </c>
      <c r="D10" s="60">
        <f>'SADJ - SALARY ADJUSTMENT'!D32</f>
        <v>0</v>
      </c>
      <c r="E10" s="60">
        <f>LOCAL!D64</f>
        <v>0</v>
      </c>
      <c r="F10" s="58"/>
      <c r="G10" s="58"/>
      <c r="H10" s="58"/>
      <c r="I10" s="57"/>
      <c r="J10" s="57"/>
      <c r="K10" s="57"/>
      <c r="L10" s="60">
        <f>'DSARES - DSA RESIDENTIAL'!D24</f>
        <v>0</v>
      </c>
      <c r="M10" s="58"/>
      <c r="N10" s="58"/>
      <c r="O10" s="60">
        <f>'DSASUP - DSA SUPPLEMENT'!D64</f>
        <v>0</v>
      </c>
      <c r="P10" s="60">
        <f>'S&amp;E - Supp &amp; Emergent'!D64</f>
        <v>0</v>
      </c>
      <c r="Q10" s="60">
        <f>'PA - PREA'!D8</f>
        <v>0</v>
      </c>
      <c r="R10" s="40">
        <f t="shared" si="0"/>
        <v>0</v>
      </c>
    </row>
    <row r="11" spans="1:18" ht="26.25" customHeight="1" thickBot="1" x14ac:dyDescent="0.3">
      <c r="A11" s="118"/>
      <c r="B11" s="44" t="s">
        <v>370</v>
      </c>
      <c r="C11" s="60">
        <f>'A - STATE AID'!D72</f>
        <v>0</v>
      </c>
      <c r="D11" s="60">
        <f>'SADJ - SALARY ADJUSTMENT'!D40</f>
        <v>0</v>
      </c>
      <c r="E11" s="60">
        <f>LOCAL!D72</f>
        <v>0</v>
      </c>
      <c r="F11" s="39">
        <f>'D - HARRIS'!D8</f>
        <v>0</v>
      </c>
      <c r="G11" s="57"/>
      <c r="H11" s="57"/>
      <c r="I11" s="57"/>
      <c r="J11" s="57"/>
      <c r="K11" s="57"/>
      <c r="L11" s="60">
        <f>'DSARES - DSA RESIDENTIAL'!D32</f>
        <v>0</v>
      </c>
      <c r="M11" s="57"/>
      <c r="N11" s="57"/>
      <c r="O11" s="60">
        <f>'DSASUP - DSA SUPPLEMENT'!D72</f>
        <v>0</v>
      </c>
      <c r="P11" s="60">
        <f>'S&amp;E - Supp &amp; Emergent'!D72</f>
        <v>0</v>
      </c>
      <c r="Q11" s="60">
        <f>'PA - PREA'!D16</f>
        <v>0</v>
      </c>
      <c r="R11" s="40">
        <f t="shared" si="0"/>
        <v>0</v>
      </c>
    </row>
    <row r="12" spans="1:18" ht="26.25" customHeight="1" thickBot="1" x14ac:dyDescent="0.3">
      <c r="A12" s="118"/>
      <c r="B12" s="52" t="s">
        <v>371</v>
      </c>
      <c r="C12" s="63">
        <f>'A - STATE AID'!D80</f>
        <v>0</v>
      </c>
      <c r="D12" s="64">
        <f>'SADJ - SALARY ADJUSTMENT'!D48</f>
        <v>0</v>
      </c>
      <c r="E12" s="63">
        <f>LOCAL!D80</f>
        <v>0</v>
      </c>
      <c r="F12" s="65"/>
      <c r="G12" s="65"/>
      <c r="H12" s="65"/>
      <c r="I12" s="64">
        <f>'B - BORDER'!D56</f>
        <v>0</v>
      </c>
      <c r="J12" s="66"/>
      <c r="K12" s="66"/>
      <c r="L12" s="63">
        <f>'DSARES - DSA RESIDENTIAL'!D40</f>
        <v>0</v>
      </c>
      <c r="M12" s="64">
        <f>'DSADET - DSA DETENTION'!D8</f>
        <v>0</v>
      </c>
      <c r="N12" s="65"/>
      <c r="O12" s="63">
        <f>'DSASUP - DSA SUPPLEMENT'!D80</f>
        <v>0</v>
      </c>
      <c r="P12" s="63">
        <f>'S&amp;E - Supp &amp; Emergent'!D80</f>
        <v>0</v>
      </c>
      <c r="Q12" s="63">
        <f>'PA - PREA'!D24</f>
        <v>0</v>
      </c>
      <c r="R12" s="40">
        <f t="shared" si="0"/>
        <v>0</v>
      </c>
    </row>
    <row r="13" spans="1:18" ht="26.25" customHeight="1" thickBot="1" x14ac:dyDescent="0.3">
      <c r="A13" s="119"/>
      <c r="B13" s="53" t="s">
        <v>372</v>
      </c>
      <c r="C13" s="67">
        <f>'A - STATE AID'!D88</f>
        <v>0</v>
      </c>
      <c r="D13" s="67">
        <f>'SADJ - SALARY ADJUSTMENT'!D56</f>
        <v>0</v>
      </c>
      <c r="E13" s="67">
        <f>LOCAL!D88</f>
        <v>0</v>
      </c>
      <c r="F13" s="69"/>
      <c r="G13" s="69"/>
      <c r="H13" s="69"/>
      <c r="I13" s="68"/>
      <c r="J13" s="68"/>
      <c r="K13" s="68"/>
      <c r="L13" s="67">
        <f>'DSARES - DSA RESIDENTIAL'!D48</f>
        <v>0</v>
      </c>
      <c r="M13" s="69"/>
      <c r="N13" s="69"/>
      <c r="O13" s="67">
        <f>'DSASUP - DSA SUPPLEMENT'!D88</f>
        <v>0</v>
      </c>
      <c r="P13" s="67">
        <f>'S&amp;E - Supp &amp; Emergent'!D88</f>
        <v>0</v>
      </c>
      <c r="Q13" s="67">
        <f>'PA - PREA'!D32</f>
        <v>0</v>
      </c>
      <c r="R13" s="40">
        <f t="shared" si="0"/>
        <v>0</v>
      </c>
    </row>
    <row r="14" spans="1:18" ht="16.5" thickTop="1" thickBot="1" x14ac:dyDescent="0.3">
      <c r="B14" s="49" t="s">
        <v>3</v>
      </c>
      <c r="C14" s="54">
        <f>SUM(C3:C13)</f>
        <v>0</v>
      </c>
      <c r="D14" s="54">
        <f>SUM(D3:D13)</f>
        <v>0</v>
      </c>
      <c r="E14" s="54">
        <f>SUM(E3:E13)</f>
        <v>0</v>
      </c>
      <c r="F14" s="54">
        <f t="shared" ref="F14:Q14" si="1">SUM(F3:F13)</f>
        <v>0</v>
      </c>
      <c r="G14" s="54">
        <f>SUM(G3:G13)</f>
        <v>0</v>
      </c>
      <c r="H14" s="54">
        <f t="shared" si="1"/>
        <v>0</v>
      </c>
      <c r="I14" s="54">
        <f>SUM(I3:I13)</f>
        <v>0</v>
      </c>
      <c r="J14" s="54">
        <f>SUM(J3:J13)</f>
        <v>0</v>
      </c>
      <c r="K14" s="54">
        <f>SUM(K3:K13)</f>
        <v>0</v>
      </c>
      <c r="L14" s="54">
        <f>SUM(L3:L13)</f>
        <v>0</v>
      </c>
      <c r="M14" s="54">
        <f>SUM(M3:M13)</f>
        <v>0</v>
      </c>
      <c r="N14" s="54">
        <f t="shared" si="1"/>
        <v>0</v>
      </c>
      <c r="O14" s="54">
        <f t="shared" si="1"/>
        <v>0</v>
      </c>
      <c r="P14" s="54">
        <f>SUM(P3:P13)</f>
        <v>0</v>
      </c>
      <c r="Q14" s="54">
        <f t="shared" si="1"/>
        <v>0</v>
      </c>
      <c r="R14" s="55">
        <f>SUM(R3:R13)</f>
        <v>0</v>
      </c>
    </row>
    <row r="15" spans="1:18" ht="15.75" thickTop="1" x14ac:dyDescent="0.25">
      <c r="R15" s="5">
        <f>R14-SUM(C14:Q14)</f>
        <v>0</v>
      </c>
    </row>
    <row r="17" spans="1:18" ht="27" customHeight="1" x14ac:dyDescent="0.25"/>
    <row r="18" spans="1:18" ht="15.75" thickBot="1" x14ac:dyDescent="0.3"/>
    <row r="19" spans="1:18" ht="24.75" thickTop="1" thickBot="1" x14ac:dyDescent="0.3">
      <c r="A19" s="33"/>
      <c r="B19" s="34"/>
      <c r="C19" s="120" t="s">
        <v>383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1:18" ht="39.75" thickTop="1" thickBot="1" x14ac:dyDescent="0.3">
      <c r="A20" s="33"/>
      <c r="B20" s="35"/>
      <c r="C20" s="56" t="s">
        <v>377</v>
      </c>
      <c r="D20" s="56" t="s">
        <v>429</v>
      </c>
      <c r="E20" s="56" t="s">
        <v>369</v>
      </c>
      <c r="F20" s="56" t="s">
        <v>374</v>
      </c>
      <c r="G20" s="56" t="s">
        <v>381</v>
      </c>
      <c r="H20" s="56" t="s">
        <v>380</v>
      </c>
      <c r="I20" s="56" t="s">
        <v>373</v>
      </c>
      <c r="J20" s="56" t="s">
        <v>375</v>
      </c>
      <c r="K20" s="56" t="s">
        <v>376</v>
      </c>
      <c r="L20" s="56" t="s">
        <v>379</v>
      </c>
      <c r="M20" s="56" t="s">
        <v>442</v>
      </c>
      <c r="N20" s="56" t="s">
        <v>382</v>
      </c>
      <c r="O20" s="56" t="s">
        <v>452</v>
      </c>
      <c r="P20" s="56" t="s">
        <v>426</v>
      </c>
      <c r="Q20" s="56" t="s">
        <v>378</v>
      </c>
      <c r="R20" s="36" t="s">
        <v>3</v>
      </c>
    </row>
    <row r="21" spans="1:18" ht="26.25" customHeight="1" thickTop="1" thickBot="1" x14ac:dyDescent="0.3">
      <c r="A21" s="117" t="s">
        <v>356</v>
      </c>
      <c r="B21" s="41" t="s">
        <v>357</v>
      </c>
      <c r="C21" s="38">
        <f>'A - STATE AID'!D10+'A - STATE AID'!D18+'A - STATE AID'!D26+'A - STATE AID'!D34+'A - STATE AID'!D42+'A - STATE AID'!D50+'A - STATE AID'!D58+'A - STATE AID'!D66+'A - STATE AID'!D74+'A - STATE AID'!D82+'A - STATE AID'!D90</f>
        <v>0</v>
      </c>
      <c r="D21" s="42">
        <f>'SADJ - SALARY ADJUSTMENT'!D10+'SADJ - SALARY ADJUSTMENT'!D34+'SADJ - SALARY ADJUSTMENT'!D42+'SADJ - SALARY ADJUSTMENT'!D50+'SADJ - SALARY ADJUSTMENT'!D18+'SADJ - SALARY ADJUSTMENT'!D26+'SADJ - SALARY ADJUSTMENT'!D58</f>
        <v>0</v>
      </c>
      <c r="E21" s="42">
        <f>LOCAL!D10+LOCAL!D18+LOCAL!D26+LOCAL!D34+LOCAL!D42+LOCAL!D50+LOCAL!D58+LOCAL!D66+LOCAL!D74+LOCAL!D82+LOCAL!D90</f>
        <v>0</v>
      </c>
      <c r="F21" s="42">
        <f>'D - HARRIS'!D10</f>
        <v>0</v>
      </c>
      <c r="G21" s="42">
        <f>'VP - VOCATIONAL (PILOT)'!D10+'VP - VOCATIONAL (PILOT)'!D18+'VP - VOCATIONAL (PILOT)'!D26</f>
        <v>0</v>
      </c>
      <c r="H21" s="42">
        <f>'MT - MULTI-SYSTEMIC'!D10+'MT - MULTI-SYSTEMIC'!D18+'MT - MULTI-SYSTEMIC'!D26+'MT - MULTI-SYSTEMIC'!D34</f>
        <v>0</v>
      </c>
      <c r="I21" s="42">
        <f>'B - BORDER'!D10+'B - BORDER'!D18+'B - BORDER'!D26+'B - BORDER'!D34+'B - BORDER'!D42+'B - BORDER'!D50+'B - BORDER'!D58</f>
        <v>0</v>
      </c>
      <c r="J21" s="42">
        <f>'M - SNDP'!D10+'M - SNDP'!D18+'M - SNDP'!D26+'M - SNDP'!D34</f>
        <v>0</v>
      </c>
      <c r="K21" s="42">
        <f>'M - SNDP'!D10+'M - SNDP'!D18+'M - SNDP'!D26+'M - SNDP'!D34</f>
        <v>0</v>
      </c>
      <c r="L21" s="42">
        <f>'DSARES - DSA RESIDENTIAL'!D10+'DSARES - DSA RESIDENTIAL'!D18+'DSARES - DSA RESIDENTIAL'!D26+'DSARES - DSA RESIDENTIAL'!D34+'DSARES - DSA RESIDENTIAL'!D42+'DSARES - DSA RESIDENTIAL'!D50</f>
        <v>0</v>
      </c>
      <c r="M21" s="42">
        <f>'DSADET - DSA DETENTION'!D10</f>
        <v>0</v>
      </c>
      <c r="N21" s="42">
        <f>'DSACP - DSA COMM PRGMS'!D10+'DSACP - DSA COMM PRGMS'!D18+'DSACP - DSA COMM PRGMS'!D26+'DSACP - DSA COMM PRGMS'!D34</f>
        <v>0</v>
      </c>
      <c r="O21" s="42">
        <f>'DSASUP - DSA SUPPLEMENT'!D10+'DSASUP - DSA SUPPLEMENT'!D18+'DSASUP - DSA SUPPLEMENT'!D26+'DSASUP - DSA SUPPLEMENT'!D34+'DSASUP - DSA SUPPLEMENT'!D42+'DSASUP - DSA SUPPLEMENT'!D50+'DSASUP - DSA SUPPLEMENT'!D58+'DSASUP - DSA SUPPLEMENT'!D66+'DSASUP - DSA SUPPLEMENT'!D74+'DSASUP - DSA SUPPLEMENT'!D82+'DSASUP - DSA SUPPLEMENT'!D90</f>
        <v>0</v>
      </c>
      <c r="P21" s="42">
        <f>'S&amp;E - Supp &amp; Emergent'!D10+'S&amp;E - Supp &amp; Emergent'!D18+'S&amp;E - Supp &amp; Emergent'!D26+'S&amp;E - Supp &amp; Emergent'!D34+'S&amp;E - Supp &amp; Emergent'!D42+'S&amp;E - Supp &amp; Emergent'!D50+'S&amp;E - Supp &amp; Emergent'!D58+'S&amp;E - Supp &amp; Emergent'!D66+'S&amp;E - Supp &amp; Emergent'!D74+'S&amp;E - Supp &amp; Emergent'!D82+'S&amp;E - Supp &amp; Emergent'!D90</f>
        <v>0</v>
      </c>
      <c r="Q21" s="42">
        <f>'PA - PREA'!D10+'PA - PREA'!D18+'PA - PREA'!D26+'PA - PREA'!D34</f>
        <v>0</v>
      </c>
      <c r="R21" s="40">
        <f>SUM(C21:Q21)</f>
        <v>0</v>
      </c>
    </row>
    <row r="22" spans="1:18" ht="26.25" customHeight="1" thickBot="1" x14ac:dyDescent="0.3">
      <c r="A22" s="118"/>
      <c r="B22" s="45" t="s">
        <v>359</v>
      </c>
      <c r="C22" s="38">
        <f>'A - STATE AID'!D11+'A - STATE AID'!D19+'A - STATE AID'!D27+'A - STATE AID'!D35+'A - STATE AID'!D43+'A - STATE AID'!D51+'A - STATE AID'!D59+'A - STATE AID'!D67+'A - STATE AID'!D75+'A - STATE AID'!D83+'A - STATE AID'!D91</f>
        <v>0</v>
      </c>
      <c r="D22" s="42">
        <f>'SADJ - SALARY ADJUSTMENT'!D11+'SADJ - SALARY ADJUSTMENT'!D35+'SADJ - SALARY ADJUSTMENT'!D43+'SADJ - SALARY ADJUSTMENT'!D51+'SADJ - SALARY ADJUSTMENT'!D19+'SADJ - SALARY ADJUSTMENT'!D27+'SADJ - SALARY ADJUSTMENT'!D59</f>
        <v>0</v>
      </c>
      <c r="E22" s="42">
        <f>LOCAL!D11+LOCAL!D19+LOCAL!D27+LOCAL!D35+LOCAL!D43+LOCAL!D51+LOCAL!D59+LOCAL!D67+LOCAL!D75+LOCAL!D83+LOCAL!D91</f>
        <v>0</v>
      </c>
      <c r="F22" s="42">
        <f>'D - HARRIS'!D11</f>
        <v>0</v>
      </c>
      <c r="G22" s="42">
        <f>'VP - VOCATIONAL (PILOT)'!D11+'VP - VOCATIONAL (PILOT)'!D19+'VP - VOCATIONAL (PILOT)'!D27</f>
        <v>0</v>
      </c>
      <c r="H22" s="42">
        <f>'MT - MULTI-SYSTEMIC'!D11+'MT - MULTI-SYSTEMIC'!D19+'MT - MULTI-SYSTEMIC'!D27+'MT - MULTI-SYSTEMIC'!D35</f>
        <v>0</v>
      </c>
      <c r="I22" s="42">
        <f>'B - BORDER'!D11+'B - BORDER'!D19+'B - BORDER'!D27+'B - BORDER'!D35+'B - BORDER'!D43+'B - BORDER'!D51+'B - BORDER'!D59</f>
        <v>0</v>
      </c>
      <c r="J22" s="42">
        <f>'M - SNDP'!D11+'M - SNDP'!D19+'M - SNDP'!D27+'M - SNDP'!D35</f>
        <v>0</v>
      </c>
      <c r="K22" s="42">
        <f>'M - SNDP'!D11+'M - SNDP'!D19+'M - SNDP'!D27+'M - SNDP'!D35</f>
        <v>0</v>
      </c>
      <c r="L22" s="42">
        <f>'DSARES - DSA RESIDENTIAL'!D11+'DSARES - DSA RESIDENTIAL'!D19+'DSARES - DSA RESIDENTIAL'!D27+'DSARES - DSA RESIDENTIAL'!D35+'DSARES - DSA RESIDENTIAL'!D43+'DSARES - DSA RESIDENTIAL'!D51</f>
        <v>0</v>
      </c>
      <c r="M22" s="42">
        <f>'DSADET - DSA DETENTION'!D11</f>
        <v>0</v>
      </c>
      <c r="N22" s="42">
        <f>'DSACP - DSA COMM PRGMS'!D11+'DSACP - DSA COMM PRGMS'!D19+'DSACP - DSA COMM PRGMS'!D27+'DSACP - DSA COMM PRGMS'!D35</f>
        <v>0</v>
      </c>
      <c r="O22" s="42">
        <f>'DSASUP - DSA SUPPLEMENT'!D11+'DSASUP - DSA SUPPLEMENT'!D19+'DSASUP - DSA SUPPLEMENT'!D27+'DSASUP - DSA SUPPLEMENT'!D35+'DSASUP - DSA SUPPLEMENT'!D43+'DSASUP - DSA SUPPLEMENT'!D51+'DSASUP - DSA SUPPLEMENT'!D59+'DSASUP - DSA SUPPLEMENT'!D67+'DSASUP - DSA SUPPLEMENT'!D75+'DSASUP - DSA SUPPLEMENT'!D83+'DSASUP - DSA SUPPLEMENT'!D91</f>
        <v>0</v>
      </c>
      <c r="P22" s="42">
        <f>'S&amp;E - Supp &amp; Emergent'!D11+'S&amp;E - Supp &amp; Emergent'!D19+'S&amp;E - Supp &amp; Emergent'!D27+'S&amp;E - Supp &amp; Emergent'!D35+'S&amp;E - Supp &amp; Emergent'!D43+'S&amp;E - Supp &amp; Emergent'!D51+'S&amp;E - Supp &amp; Emergent'!D59+'S&amp;E - Supp &amp; Emergent'!D67+'S&amp;E - Supp &amp; Emergent'!D75+'S&amp;E - Supp &amp; Emergent'!D83+'S&amp;E - Supp &amp; Emergent'!D91</f>
        <v>0</v>
      </c>
      <c r="Q22" s="42">
        <f>'PA - PREA'!D11+'PA - PREA'!D19+'PA - PREA'!D27+'PA - PREA'!D35</f>
        <v>0</v>
      </c>
      <c r="R22" s="40">
        <f t="shared" ref="R22:R25" si="2">SUM(C22:Q22)</f>
        <v>0</v>
      </c>
    </row>
    <row r="23" spans="1:18" ht="26.25" customHeight="1" thickBot="1" x14ac:dyDescent="0.3">
      <c r="A23" s="118"/>
      <c r="B23" s="45" t="s">
        <v>361</v>
      </c>
      <c r="C23" s="38">
        <f>'A - STATE AID'!D12+'A - STATE AID'!D20+'A - STATE AID'!D28+'A - STATE AID'!D36+'A - STATE AID'!D44+'A - STATE AID'!D52+'A - STATE AID'!D60+'A - STATE AID'!D68+'A - STATE AID'!D76+'A - STATE AID'!D84+'A - STATE AID'!D92</f>
        <v>0</v>
      </c>
      <c r="D23" s="42">
        <f>'SADJ - SALARY ADJUSTMENT'!D12+'SADJ - SALARY ADJUSTMENT'!D36+'SADJ - SALARY ADJUSTMENT'!D44+'SADJ - SALARY ADJUSTMENT'!D52+'SADJ - SALARY ADJUSTMENT'!D20+'SADJ - SALARY ADJUSTMENT'!D28+'SADJ - SALARY ADJUSTMENT'!D60</f>
        <v>0</v>
      </c>
      <c r="E23" s="42">
        <f>LOCAL!D12+LOCAL!D20+LOCAL!D28+LOCAL!D36+LOCAL!D44+LOCAL!D52+LOCAL!D60+LOCAL!D68+LOCAL!D76+LOCAL!D84+LOCAL!D92</f>
        <v>0</v>
      </c>
      <c r="F23" s="42">
        <f>'D - HARRIS'!D12</f>
        <v>0</v>
      </c>
      <c r="G23" s="42">
        <f>'VP - VOCATIONAL (PILOT)'!D12+'VP - VOCATIONAL (PILOT)'!D20+'VP - VOCATIONAL (PILOT)'!D28</f>
        <v>0</v>
      </c>
      <c r="H23" s="42">
        <f>'MT - MULTI-SYSTEMIC'!D12+'MT - MULTI-SYSTEMIC'!D20+'MT - MULTI-SYSTEMIC'!D28+'MT - MULTI-SYSTEMIC'!D36</f>
        <v>0</v>
      </c>
      <c r="I23" s="42">
        <f>'B - BORDER'!D12+'B - BORDER'!D20+'B - BORDER'!D28+'B - BORDER'!D36+'B - BORDER'!D44+'B - BORDER'!D52+'B - BORDER'!D60</f>
        <v>0</v>
      </c>
      <c r="J23" s="42">
        <f>'M - SNDP'!D12+'M - SNDP'!D20+'M - SNDP'!D28+'M - SNDP'!D36</f>
        <v>0</v>
      </c>
      <c r="K23" s="42">
        <f>'M - SNDP'!D12+'M - SNDP'!D20+'M - SNDP'!D28+'M - SNDP'!D36</f>
        <v>0</v>
      </c>
      <c r="L23" s="42">
        <f>'DSARES - DSA RESIDENTIAL'!D12+'DSARES - DSA RESIDENTIAL'!D20+'DSARES - DSA RESIDENTIAL'!D28+'DSARES - DSA RESIDENTIAL'!D36+'DSARES - DSA RESIDENTIAL'!D44+'DSARES - DSA RESIDENTIAL'!D52</f>
        <v>0</v>
      </c>
      <c r="M23" s="42">
        <f>'DSADET - DSA DETENTION'!D12</f>
        <v>0</v>
      </c>
      <c r="N23" s="42">
        <f>'DSACP - DSA COMM PRGMS'!D12+'DSACP - DSA COMM PRGMS'!D20+'DSACP - DSA COMM PRGMS'!D28+'DSACP - DSA COMM PRGMS'!D36</f>
        <v>0</v>
      </c>
      <c r="O23" s="42">
        <f>'DSASUP - DSA SUPPLEMENT'!D12+'DSASUP - DSA SUPPLEMENT'!D20+'DSASUP - DSA SUPPLEMENT'!D28+'DSASUP - DSA SUPPLEMENT'!D36+'DSASUP - DSA SUPPLEMENT'!D44+'DSASUP - DSA SUPPLEMENT'!D52+'DSASUP - DSA SUPPLEMENT'!D60+'DSASUP - DSA SUPPLEMENT'!D68+'DSASUP - DSA SUPPLEMENT'!D76+'DSASUP - DSA SUPPLEMENT'!D84+'DSASUP - DSA SUPPLEMENT'!D92</f>
        <v>0</v>
      </c>
      <c r="P23" s="42">
        <f>'S&amp;E - Supp &amp; Emergent'!D12+'S&amp;E - Supp &amp; Emergent'!D20+'S&amp;E - Supp &amp; Emergent'!D28+'S&amp;E - Supp &amp; Emergent'!D36+'S&amp;E - Supp &amp; Emergent'!D44+'S&amp;E - Supp &amp; Emergent'!D52+'S&amp;E - Supp &amp; Emergent'!D60+'S&amp;E - Supp &amp; Emergent'!D68+'S&amp;E - Supp &amp; Emergent'!D76+'S&amp;E - Supp &amp; Emergent'!D84+'S&amp;E - Supp &amp; Emergent'!D92</f>
        <v>0</v>
      </c>
      <c r="Q23" s="42">
        <f>'PA - PREA'!D12+'PA - PREA'!D20+'PA - PREA'!D28+'PA - PREA'!D36</f>
        <v>0</v>
      </c>
      <c r="R23" s="40">
        <f t="shared" si="2"/>
        <v>0</v>
      </c>
    </row>
    <row r="24" spans="1:18" ht="26.25" customHeight="1" thickBot="1" x14ac:dyDescent="0.3">
      <c r="A24" s="118"/>
      <c r="B24" s="45" t="s">
        <v>363</v>
      </c>
      <c r="C24" s="38">
        <f>'A - STATE AID'!D13+'A - STATE AID'!D21+'A - STATE AID'!D29+'A - STATE AID'!D37+'A - STATE AID'!D45+'A - STATE AID'!D53+'A - STATE AID'!D61+'A - STATE AID'!D69+'A - STATE AID'!D77+'A - STATE AID'!D85+'A - STATE AID'!D93</f>
        <v>0</v>
      </c>
      <c r="D24" s="42">
        <f>'SADJ - SALARY ADJUSTMENT'!D13+'SADJ - SALARY ADJUSTMENT'!D37+'SADJ - SALARY ADJUSTMENT'!D45+'SADJ - SALARY ADJUSTMENT'!D53+'SADJ - SALARY ADJUSTMENT'!D21+'SADJ - SALARY ADJUSTMENT'!D29+'SADJ - SALARY ADJUSTMENT'!D61</f>
        <v>0</v>
      </c>
      <c r="E24" s="42">
        <f>LOCAL!D13+LOCAL!D21+LOCAL!D29+LOCAL!D37+LOCAL!D45+LOCAL!D53+LOCAL!D61+LOCAL!D69+LOCAL!D77+LOCAL!D85+LOCAL!D93</f>
        <v>0</v>
      </c>
      <c r="F24" s="42">
        <f>'D - HARRIS'!D13</f>
        <v>0</v>
      </c>
      <c r="G24" s="42">
        <f>'VP - VOCATIONAL (PILOT)'!D13+'VP - VOCATIONAL (PILOT)'!D21+'VP - VOCATIONAL (PILOT)'!D29</f>
        <v>0</v>
      </c>
      <c r="H24" s="42">
        <f>'MT - MULTI-SYSTEMIC'!D13+'MT - MULTI-SYSTEMIC'!D21+'MT - MULTI-SYSTEMIC'!D29+'MT - MULTI-SYSTEMIC'!D37</f>
        <v>0</v>
      </c>
      <c r="I24" s="42">
        <f>'B - BORDER'!D13+'B - BORDER'!D21+'B - BORDER'!D29+'B - BORDER'!D37+'B - BORDER'!D45+'B - BORDER'!D53+'B - BORDER'!D61</f>
        <v>0</v>
      </c>
      <c r="J24" s="42">
        <f>'M - SNDP'!D13+'M - SNDP'!D21+'M - SNDP'!D29+'M - SNDP'!D37</f>
        <v>0</v>
      </c>
      <c r="K24" s="42">
        <f>'M - SNDP'!D13+'M - SNDP'!D21+'M - SNDP'!D29+'M - SNDP'!D37</f>
        <v>0</v>
      </c>
      <c r="L24" s="42">
        <f>'DSARES - DSA RESIDENTIAL'!D13+'DSARES - DSA RESIDENTIAL'!D21+'DSARES - DSA RESIDENTIAL'!D29+'DSARES - DSA RESIDENTIAL'!D37+'DSARES - DSA RESIDENTIAL'!D45+'DSARES - DSA RESIDENTIAL'!D53</f>
        <v>0</v>
      </c>
      <c r="M24" s="42">
        <f>'DSADET - DSA DETENTION'!D13</f>
        <v>0</v>
      </c>
      <c r="N24" s="42">
        <f>'DSACP - DSA COMM PRGMS'!D13+'DSACP - DSA COMM PRGMS'!D21+'DSACP - DSA COMM PRGMS'!D29+'DSACP - DSA COMM PRGMS'!D37</f>
        <v>0</v>
      </c>
      <c r="O24" s="42">
        <f>'DSASUP - DSA SUPPLEMENT'!D13+'DSASUP - DSA SUPPLEMENT'!D21+'DSASUP - DSA SUPPLEMENT'!D29+'DSASUP - DSA SUPPLEMENT'!D37+'DSASUP - DSA SUPPLEMENT'!D45+'DSASUP - DSA SUPPLEMENT'!D53+'DSASUP - DSA SUPPLEMENT'!D61+'DSASUP - DSA SUPPLEMENT'!D69+'DSASUP - DSA SUPPLEMENT'!D77+'DSASUP - DSA SUPPLEMENT'!D85+'DSASUP - DSA SUPPLEMENT'!D93</f>
        <v>0</v>
      </c>
      <c r="P24" s="42">
        <f>'S&amp;E - Supp &amp; Emergent'!D13+'S&amp;E - Supp &amp; Emergent'!D21+'S&amp;E - Supp &amp; Emergent'!D29+'S&amp;E - Supp &amp; Emergent'!D37+'S&amp;E - Supp &amp; Emergent'!D45+'S&amp;E - Supp &amp; Emergent'!D53+'S&amp;E - Supp &amp; Emergent'!D61+'S&amp;E - Supp &amp; Emergent'!D69+'S&amp;E - Supp &amp; Emergent'!D77+'S&amp;E - Supp &amp; Emergent'!D85+'S&amp;E - Supp &amp; Emergent'!D93</f>
        <v>0</v>
      </c>
      <c r="Q24" s="42">
        <f>'PA - PREA'!D13+'PA - PREA'!D21+'PA - PREA'!D29+'PA - PREA'!D37</f>
        <v>0</v>
      </c>
      <c r="R24" s="40">
        <f t="shared" si="2"/>
        <v>0</v>
      </c>
    </row>
    <row r="25" spans="1:18" ht="26.25" customHeight="1" thickBot="1" x14ac:dyDescent="0.3">
      <c r="A25" s="118"/>
      <c r="B25" s="45" t="s">
        <v>365</v>
      </c>
      <c r="C25" s="38">
        <f>'A - STATE AID'!D14+'A - STATE AID'!D22+'A - STATE AID'!D30+'A - STATE AID'!D38+'A - STATE AID'!D46+'A - STATE AID'!D54+'A - STATE AID'!D62+'A - STATE AID'!D70+'A - STATE AID'!D78+'A - STATE AID'!D86+'A - STATE AID'!D94</f>
        <v>0</v>
      </c>
      <c r="D25" s="42">
        <f>'SADJ - SALARY ADJUSTMENT'!D14+'SADJ - SALARY ADJUSTMENT'!D38+'SADJ - SALARY ADJUSTMENT'!D46+'SADJ - SALARY ADJUSTMENT'!D54+'SADJ - SALARY ADJUSTMENT'!D22+'SADJ - SALARY ADJUSTMENT'!D30+'SADJ - SALARY ADJUSTMENT'!D62</f>
        <v>0</v>
      </c>
      <c r="E25" s="42">
        <f>LOCAL!D14+LOCAL!D22+LOCAL!D30+LOCAL!D38+LOCAL!D46+LOCAL!D54+LOCAL!D62+LOCAL!D70+LOCAL!D78+LOCAL!D86+LOCAL!D94</f>
        <v>0</v>
      </c>
      <c r="F25" s="42">
        <f>'D - HARRIS'!D14</f>
        <v>0</v>
      </c>
      <c r="G25" s="42">
        <f>'VP - VOCATIONAL (PILOT)'!D14+'VP - VOCATIONAL (PILOT)'!D22+'VP - VOCATIONAL (PILOT)'!D30</f>
        <v>0</v>
      </c>
      <c r="H25" s="42">
        <f>'MT - MULTI-SYSTEMIC'!D14+'MT - MULTI-SYSTEMIC'!D22+'MT - MULTI-SYSTEMIC'!D30+'MT - MULTI-SYSTEMIC'!D38</f>
        <v>0</v>
      </c>
      <c r="I25" s="42">
        <f>'B - BORDER'!D14+'B - BORDER'!D22+'B - BORDER'!D30+'B - BORDER'!D38+'B - BORDER'!D46+'B - BORDER'!D54+'B - BORDER'!D62</f>
        <v>0</v>
      </c>
      <c r="J25" s="42">
        <f>'M - SNDP'!D14+'M - SNDP'!D22+'M - SNDP'!D30+'M - SNDP'!D38</f>
        <v>0</v>
      </c>
      <c r="K25" s="42">
        <f>'M - SNDP'!D14+'M - SNDP'!D22+'M - SNDP'!D30+'M - SNDP'!D38</f>
        <v>0</v>
      </c>
      <c r="L25" s="42">
        <f>'DSARES - DSA RESIDENTIAL'!D14+'DSARES - DSA RESIDENTIAL'!D22+'DSARES - DSA RESIDENTIAL'!D30+'DSARES - DSA RESIDENTIAL'!D38+'DSARES - DSA RESIDENTIAL'!D46+'DSARES - DSA RESIDENTIAL'!D54</f>
        <v>0</v>
      </c>
      <c r="M25" s="42">
        <f>'DSADET - DSA DETENTION'!D14</f>
        <v>0</v>
      </c>
      <c r="N25" s="42">
        <f>'DSACP - DSA COMM PRGMS'!D14+'DSACP - DSA COMM PRGMS'!D22+'DSACP - DSA COMM PRGMS'!D30+'DSACP - DSA COMM PRGMS'!D38</f>
        <v>0</v>
      </c>
      <c r="O25" s="42">
        <f>'DSASUP - DSA SUPPLEMENT'!D14+'DSASUP - DSA SUPPLEMENT'!D22+'DSASUP - DSA SUPPLEMENT'!D30+'DSASUP - DSA SUPPLEMENT'!D38+'DSASUP - DSA SUPPLEMENT'!D46+'DSASUP - DSA SUPPLEMENT'!D54+'DSASUP - DSA SUPPLEMENT'!D62+'DSASUP - DSA SUPPLEMENT'!D70+'DSASUP - DSA SUPPLEMENT'!D78+'DSASUP - DSA SUPPLEMENT'!D86+'DSASUP - DSA SUPPLEMENT'!D94</f>
        <v>0</v>
      </c>
      <c r="P25" s="42">
        <f>'S&amp;E - Supp &amp; Emergent'!D14+'S&amp;E - Supp &amp; Emergent'!D22+'S&amp;E - Supp &amp; Emergent'!D30+'S&amp;E - Supp &amp; Emergent'!D38+'S&amp;E - Supp &amp; Emergent'!D46+'S&amp;E - Supp &amp; Emergent'!D54+'S&amp;E - Supp &amp; Emergent'!D62+'S&amp;E - Supp &amp; Emergent'!D70+'S&amp;E - Supp &amp; Emergent'!D78+'S&amp;E - Supp &amp; Emergent'!D86+'S&amp;E - Supp &amp; Emergent'!D94</f>
        <v>0</v>
      </c>
      <c r="Q25" s="42">
        <f>'PA - PREA'!D14+'PA - PREA'!D22+'PA - PREA'!D30+'PA - PREA'!D38</f>
        <v>0</v>
      </c>
      <c r="R25" s="40">
        <f t="shared" si="2"/>
        <v>0</v>
      </c>
    </row>
    <row r="26" spans="1:18" ht="15.75" thickBot="1" x14ac:dyDescent="0.3">
      <c r="A26" s="123"/>
      <c r="B26" s="49" t="s">
        <v>3</v>
      </c>
      <c r="C26" s="50">
        <f>SUM(C21:C25)</f>
        <v>0</v>
      </c>
      <c r="D26" s="51">
        <f t="shared" ref="D26:E26" si="3">SUM(D21:D25)</f>
        <v>0</v>
      </c>
      <c r="E26" s="51">
        <f t="shared" si="3"/>
        <v>0</v>
      </c>
      <c r="F26" s="51">
        <f>SUM(F21:F25)</f>
        <v>0</v>
      </c>
      <c r="G26" s="51">
        <f t="shared" ref="G26:Q26" si="4">SUM(G21:G25)</f>
        <v>0</v>
      </c>
      <c r="H26" s="51">
        <f t="shared" si="4"/>
        <v>0</v>
      </c>
      <c r="I26" s="51">
        <f t="shared" si="4"/>
        <v>0</v>
      </c>
      <c r="J26" s="51">
        <f t="shared" si="4"/>
        <v>0</v>
      </c>
      <c r="K26" s="51">
        <f t="shared" si="4"/>
        <v>0</v>
      </c>
      <c r="L26" s="51">
        <f t="shared" si="4"/>
        <v>0</v>
      </c>
      <c r="M26" s="51">
        <f t="shared" si="4"/>
        <v>0</v>
      </c>
      <c r="N26" s="51">
        <f t="shared" si="4"/>
        <v>0</v>
      </c>
      <c r="O26" s="51">
        <f t="shared" si="4"/>
        <v>0</v>
      </c>
      <c r="P26" s="51">
        <f t="shared" si="4"/>
        <v>0</v>
      </c>
      <c r="Q26" s="51">
        <f t="shared" si="4"/>
        <v>0</v>
      </c>
      <c r="R26" s="48">
        <f>SUM(R21:R25)</f>
        <v>0</v>
      </c>
    </row>
    <row r="27" spans="1:18" ht="15.75" thickTop="1" x14ac:dyDescent="0.25">
      <c r="R27" s="5">
        <f>R26-(SUM(C26:Q26))</f>
        <v>0</v>
      </c>
    </row>
  </sheetData>
  <sheetProtection algorithmName="SHA-512" hashValue="422nyxXo8D7a4aywgXLPX/MEvlcRYwL/CU/uFrsaz3i0lS2LuNQfuvOAHFrhy2F/wM4Ox700+TX7qlrOylxDgQ==" saltValue="Jb5ftTueVmiWUkiW9b5+ow==" spinCount="100000" sheet="1" objects="1" scenarios="1"/>
  <mergeCells count="4">
    <mergeCell ref="A3:A13"/>
    <mergeCell ref="C1:Q1"/>
    <mergeCell ref="C19:Q19"/>
    <mergeCell ref="A21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C471-E120-4539-AF92-F111E24AF32B}">
  <sheetPr>
    <tabColor theme="9" tint="0.59999389629810485"/>
  </sheetPr>
  <dimension ref="A1:AA94"/>
  <sheetViews>
    <sheetView zoomScale="80" zoomScaleNormal="80" workbookViewId="0">
      <pane ySplit="5" topLeftCell="A6" activePane="bottomLeft" state="frozen"/>
      <selection pane="bottomLeft" activeCell="B23" sqref="B23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347</v>
      </c>
      <c r="B5" s="78">
        <f>'BUDGET SUMMARY'!B7</f>
        <v>0</v>
      </c>
      <c r="C5" s="79"/>
      <c r="D5" s="80">
        <f>D8+D16+D24+D32+D40+D48+D56+D64+D72+D80+D88</f>
        <v>0</v>
      </c>
      <c r="F5" s="94" t="s">
        <v>347</v>
      </c>
      <c r="G5" s="78">
        <f>D5</f>
        <v>0</v>
      </c>
      <c r="H5" s="81">
        <f>I8+I16+I24+I32+I40+I48+I56+I64+I72+I80+I88</f>
        <v>0</v>
      </c>
      <c r="I5" s="80">
        <f>G5-H5</f>
        <v>0</v>
      </c>
      <c r="K5" s="94" t="s">
        <v>347</v>
      </c>
      <c r="L5" s="78">
        <f>D5</f>
        <v>0</v>
      </c>
      <c r="M5" s="78">
        <f>H5</f>
        <v>0</v>
      </c>
      <c r="N5" s="81">
        <f>O8+O16+O24+O32+O40+O48+O56+O64+O72+O80+O88</f>
        <v>0</v>
      </c>
      <c r="O5" s="80">
        <f>L5-M5-N5</f>
        <v>0</v>
      </c>
      <c r="Q5" s="94" t="s">
        <v>347</v>
      </c>
      <c r="R5" s="78">
        <f>D5</f>
        <v>0</v>
      </c>
      <c r="S5" s="78">
        <f>M5+N5</f>
        <v>0</v>
      </c>
      <c r="T5" s="81">
        <f>U8+U16+U24+U32+U40+U48+U56+U64+U72+U80+U88</f>
        <v>0</v>
      </c>
      <c r="U5" s="80">
        <f>R5-S5-T5</f>
        <v>0</v>
      </c>
      <c r="W5" s="94" t="s">
        <v>347</v>
      </c>
      <c r="X5" s="78">
        <f>D5</f>
        <v>0</v>
      </c>
      <c r="Y5" s="78">
        <f>S5+T5</f>
        <v>0</v>
      </c>
      <c r="Z5" s="81">
        <f>AA8+AA16+AA24+AA32+AA40+AA48+AA56+AA64+AA72+AA80+AA88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396</v>
      </c>
      <c r="B8" s="82"/>
      <c r="C8" s="82"/>
      <c r="D8" s="83">
        <f>D10+D11+D12+D13+D14</f>
        <v>0</v>
      </c>
      <c r="F8" s="71" t="s">
        <v>396</v>
      </c>
      <c r="G8" s="84">
        <f>D8</f>
        <v>0</v>
      </c>
      <c r="H8" s="82"/>
      <c r="I8" s="83">
        <f>I10+I11+I12+I13+I14</f>
        <v>0</v>
      </c>
      <c r="K8" s="71" t="s">
        <v>396</v>
      </c>
      <c r="L8" s="84">
        <f>G8-I8</f>
        <v>0</v>
      </c>
      <c r="M8" s="85"/>
      <c r="N8" s="82"/>
      <c r="O8" s="83">
        <f>O10+O11+O12+O13+O14</f>
        <v>0</v>
      </c>
      <c r="Q8" s="71" t="s">
        <v>396</v>
      </c>
      <c r="R8" s="84">
        <f>L8-O8</f>
        <v>0</v>
      </c>
      <c r="S8" s="85"/>
      <c r="T8" s="82"/>
      <c r="U8" s="83">
        <f>U10+U11+U12+U13+U14</f>
        <v>0</v>
      </c>
      <c r="W8" s="71" t="s">
        <v>396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398</v>
      </c>
      <c r="B16" s="82"/>
      <c r="C16" s="82"/>
      <c r="D16" s="83">
        <f>D18+D19+D20+D21+D22</f>
        <v>0</v>
      </c>
      <c r="F16" s="71" t="s">
        <v>398</v>
      </c>
      <c r="G16" s="84">
        <f>D16</f>
        <v>0</v>
      </c>
      <c r="H16" s="82"/>
      <c r="I16" s="83">
        <f>I18+I19+I20+I21+I22</f>
        <v>0</v>
      </c>
      <c r="K16" s="71" t="s">
        <v>398</v>
      </c>
      <c r="L16" s="84">
        <f>G16-I16</f>
        <v>0</v>
      </c>
      <c r="M16" s="85"/>
      <c r="N16" s="82"/>
      <c r="O16" s="83">
        <f>O18+O19+O20+O21+O22</f>
        <v>0</v>
      </c>
      <c r="Q16" s="71" t="s">
        <v>398</v>
      </c>
      <c r="R16" s="84">
        <f>L16-O16</f>
        <v>0</v>
      </c>
      <c r="S16" s="85"/>
      <c r="T16" s="82"/>
      <c r="U16" s="83">
        <f>U18+U19+U20+U21+U22</f>
        <v>0</v>
      </c>
      <c r="W16" s="71" t="s">
        <v>398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399</v>
      </c>
      <c r="B24" s="82"/>
      <c r="C24" s="82"/>
      <c r="D24" s="83">
        <f>D26+D27+D28+D29+D30</f>
        <v>0</v>
      </c>
      <c r="F24" s="71" t="s">
        <v>399</v>
      </c>
      <c r="G24" s="84">
        <f>D24</f>
        <v>0</v>
      </c>
      <c r="H24" s="82"/>
      <c r="I24" s="83">
        <f>I26+I27+I28+I29+I30</f>
        <v>0</v>
      </c>
      <c r="K24" s="71" t="s">
        <v>399</v>
      </c>
      <c r="L24" s="84">
        <f>G24-I24</f>
        <v>0</v>
      </c>
      <c r="M24" s="85"/>
      <c r="N24" s="82"/>
      <c r="O24" s="83">
        <f>O26+O27+O28+O29+O30</f>
        <v>0</v>
      </c>
      <c r="Q24" s="71" t="s">
        <v>399</v>
      </c>
      <c r="R24" s="84">
        <f>L24-O24</f>
        <v>0</v>
      </c>
      <c r="S24" s="85"/>
      <c r="T24" s="82"/>
      <c r="U24" s="83">
        <f>U26+U27+U28+U29+U30</f>
        <v>0</v>
      </c>
      <c r="W24" s="71" t="s">
        <v>399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400</v>
      </c>
      <c r="B32" s="82"/>
      <c r="C32" s="82"/>
      <c r="D32" s="83">
        <f>D34+D35+D36+D37+D38</f>
        <v>0</v>
      </c>
      <c r="F32" s="71" t="s">
        <v>400</v>
      </c>
      <c r="G32" s="84">
        <f>D32</f>
        <v>0</v>
      </c>
      <c r="H32" s="82"/>
      <c r="I32" s="83">
        <f>I34+I35+I36+I37+I38</f>
        <v>0</v>
      </c>
      <c r="K32" s="71" t="s">
        <v>400</v>
      </c>
      <c r="L32" s="84">
        <f>G32-I32</f>
        <v>0</v>
      </c>
      <c r="M32" s="85"/>
      <c r="N32" s="82"/>
      <c r="O32" s="83">
        <f>O34+O35+O36+O37+O38</f>
        <v>0</v>
      </c>
      <c r="Q32" s="71" t="s">
        <v>400</v>
      </c>
      <c r="R32" s="84">
        <f>L32-O32</f>
        <v>0</v>
      </c>
      <c r="S32" s="85"/>
      <c r="T32" s="82"/>
      <c r="U32" s="83">
        <f>U34+U35+U36+U37+U38</f>
        <v>0</v>
      </c>
      <c r="W32" s="71" t="s">
        <v>400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401</v>
      </c>
      <c r="B40" s="82"/>
      <c r="C40" s="82"/>
      <c r="D40" s="83">
        <f>D42+D43+D44+D45+D46</f>
        <v>0</v>
      </c>
      <c r="F40" s="71" t="s">
        <v>401</v>
      </c>
      <c r="G40" s="84">
        <f>D40</f>
        <v>0</v>
      </c>
      <c r="H40" s="82"/>
      <c r="I40" s="83">
        <f>I42+I43+I44+I45+I46</f>
        <v>0</v>
      </c>
      <c r="K40" s="71" t="s">
        <v>401</v>
      </c>
      <c r="L40" s="84">
        <f>G40-I40</f>
        <v>0</v>
      </c>
      <c r="M40" s="85"/>
      <c r="N40" s="82"/>
      <c r="O40" s="83">
        <f>O42+O43+O44+O45+O46</f>
        <v>0</v>
      </c>
      <c r="Q40" s="71" t="s">
        <v>401</v>
      </c>
      <c r="R40" s="84">
        <f>L40-O40</f>
        <v>0</v>
      </c>
      <c r="S40" s="85"/>
      <c r="T40" s="82"/>
      <c r="U40" s="83">
        <f>U42+U43+U44+U45+U46</f>
        <v>0</v>
      </c>
      <c r="W40" s="71" t="s">
        <v>401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402</v>
      </c>
      <c r="B48" s="82"/>
      <c r="C48" s="82"/>
      <c r="D48" s="83">
        <f>D50+D51+D52+D53+D54</f>
        <v>0</v>
      </c>
      <c r="F48" s="71" t="s">
        <v>402</v>
      </c>
      <c r="G48" s="84">
        <f>D48</f>
        <v>0</v>
      </c>
      <c r="H48" s="82"/>
      <c r="I48" s="83">
        <f>I50+I51+I52+I53+I54</f>
        <v>0</v>
      </c>
      <c r="K48" s="71" t="s">
        <v>402</v>
      </c>
      <c r="L48" s="84">
        <f>G48-I48</f>
        <v>0</v>
      </c>
      <c r="M48" s="85"/>
      <c r="N48" s="82"/>
      <c r="O48" s="83">
        <f>O50+O51+O52+O53+O54</f>
        <v>0</v>
      </c>
      <c r="Q48" s="71" t="s">
        <v>402</v>
      </c>
      <c r="R48" s="84">
        <f>L48-O48</f>
        <v>0</v>
      </c>
      <c r="S48" s="85"/>
      <c r="T48" s="82"/>
      <c r="U48" s="83">
        <f>U50+U51+U52+U53+U54</f>
        <v>0</v>
      </c>
      <c r="W48" s="71" t="s">
        <v>402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403</v>
      </c>
      <c r="B56" s="82"/>
      <c r="C56" s="82"/>
      <c r="D56" s="83">
        <f>D58+D59+D60+D61+D62</f>
        <v>0</v>
      </c>
      <c r="F56" s="71" t="s">
        <v>403</v>
      </c>
      <c r="G56" s="84">
        <f>D56</f>
        <v>0</v>
      </c>
      <c r="H56" s="82"/>
      <c r="I56" s="83">
        <f>I58+I59+I60+I61+I62</f>
        <v>0</v>
      </c>
      <c r="K56" s="71" t="s">
        <v>403</v>
      </c>
      <c r="L56" s="84">
        <f>G56-I56</f>
        <v>0</v>
      </c>
      <c r="M56" s="85"/>
      <c r="N56" s="82"/>
      <c r="O56" s="83">
        <f>O58+O59+O60+O61+O62</f>
        <v>0</v>
      </c>
      <c r="Q56" s="71" t="s">
        <v>403</v>
      </c>
      <c r="R56" s="84">
        <f>L56-O56</f>
        <v>0</v>
      </c>
      <c r="S56" s="85"/>
      <c r="T56" s="82"/>
      <c r="U56" s="83">
        <f>U58+U59+U60+U61+U62</f>
        <v>0</v>
      </c>
      <c r="W56" s="71" t="s">
        <v>403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  <row r="63" spans="1:27" ht="15.75" thickBot="1" x14ac:dyDescent="0.3"/>
    <row r="64" spans="1:27" x14ac:dyDescent="0.25">
      <c r="A64" s="71" t="s">
        <v>404</v>
      </c>
      <c r="B64" s="82"/>
      <c r="C64" s="82"/>
      <c r="D64" s="83">
        <f>D66+D67+D68+D69+D70</f>
        <v>0</v>
      </c>
      <c r="F64" s="71" t="s">
        <v>404</v>
      </c>
      <c r="G64" s="84">
        <f>D64</f>
        <v>0</v>
      </c>
      <c r="H64" s="82"/>
      <c r="I64" s="83">
        <f>I66+I67+I68+I69+I70</f>
        <v>0</v>
      </c>
      <c r="K64" s="71" t="s">
        <v>404</v>
      </c>
      <c r="L64" s="84">
        <f>G64-I64</f>
        <v>0</v>
      </c>
      <c r="M64" s="85"/>
      <c r="N64" s="82"/>
      <c r="O64" s="83">
        <f>O66+O67+O68+O69+O70</f>
        <v>0</v>
      </c>
      <c r="Q64" s="71" t="s">
        <v>404</v>
      </c>
      <c r="R64" s="84">
        <f>L64-O64</f>
        <v>0</v>
      </c>
      <c r="S64" s="85"/>
      <c r="T64" s="82"/>
      <c r="U64" s="83">
        <f>U66+U67+U68+U69+U70</f>
        <v>0</v>
      </c>
      <c r="W64" s="71" t="s">
        <v>404</v>
      </c>
      <c r="X64" s="84">
        <f>R64-U64</f>
        <v>0</v>
      </c>
      <c r="Y64" s="85"/>
      <c r="Z64" s="82"/>
      <c r="AA64" s="83">
        <f>AA66+AA67+AA68+AA69+AA70</f>
        <v>0</v>
      </c>
    </row>
    <row r="65" spans="1:27" x14ac:dyDescent="0.25">
      <c r="A65" s="72"/>
      <c r="B65" s="73"/>
      <c r="C65" s="73"/>
      <c r="D65" s="74"/>
      <c r="F65" s="72"/>
      <c r="G65" s="93"/>
      <c r="H65" s="73"/>
      <c r="I65" s="74"/>
      <c r="K65" s="72"/>
      <c r="L65" s="93"/>
      <c r="M65" s="43"/>
      <c r="N65" s="73"/>
      <c r="O65" s="74"/>
      <c r="Q65" s="72"/>
      <c r="R65" s="93"/>
      <c r="S65" s="43"/>
      <c r="T65" s="73"/>
      <c r="U65" s="74"/>
      <c r="W65" s="72"/>
      <c r="X65" s="93"/>
      <c r="Y65" s="43"/>
      <c r="Z65" s="73"/>
      <c r="AA65" s="74"/>
    </row>
    <row r="66" spans="1:27" x14ac:dyDescent="0.25">
      <c r="A66" s="72" t="s">
        <v>357</v>
      </c>
      <c r="B66" s="73"/>
      <c r="C66" s="73"/>
      <c r="D66" s="86"/>
      <c r="F66" s="72" t="s">
        <v>357</v>
      </c>
      <c r="G66" s="87">
        <f>D66</f>
        <v>0</v>
      </c>
      <c r="H66" s="73"/>
      <c r="I66" s="86"/>
      <c r="K66" s="72" t="s">
        <v>357</v>
      </c>
      <c r="L66" s="87">
        <f>G66-I66</f>
        <v>0</v>
      </c>
      <c r="M66" s="43"/>
      <c r="N66" s="73"/>
      <c r="O66" s="86"/>
      <c r="Q66" s="72" t="s">
        <v>357</v>
      </c>
      <c r="R66" s="87">
        <f>L66-O66</f>
        <v>0</v>
      </c>
      <c r="S66" s="43"/>
      <c r="T66" s="73"/>
      <c r="U66" s="86"/>
      <c r="W66" s="72" t="s">
        <v>357</v>
      </c>
      <c r="X66" s="87">
        <f>R66-U66</f>
        <v>0</v>
      </c>
      <c r="Y66" s="43"/>
      <c r="Z66" s="73"/>
      <c r="AA66" s="86"/>
    </row>
    <row r="67" spans="1:27" x14ac:dyDescent="0.25">
      <c r="A67" s="72" t="s">
        <v>359</v>
      </c>
      <c r="B67" s="73"/>
      <c r="C67" s="73"/>
      <c r="D67" s="86"/>
      <c r="F67" s="72" t="s">
        <v>359</v>
      </c>
      <c r="G67" s="87">
        <f>D67</f>
        <v>0</v>
      </c>
      <c r="H67" s="73"/>
      <c r="I67" s="86"/>
      <c r="K67" s="72" t="s">
        <v>359</v>
      </c>
      <c r="L67" s="87">
        <f>G67-I67</f>
        <v>0</v>
      </c>
      <c r="M67" s="43"/>
      <c r="N67" s="73"/>
      <c r="O67" s="86"/>
      <c r="Q67" s="72" t="s">
        <v>359</v>
      </c>
      <c r="R67" s="87">
        <f>L67-O67</f>
        <v>0</v>
      </c>
      <c r="S67" s="43"/>
      <c r="T67" s="73"/>
      <c r="U67" s="86"/>
      <c r="W67" s="72" t="s">
        <v>359</v>
      </c>
      <c r="X67" s="87">
        <f>R67-U67</f>
        <v>0</v>
      </c>
      <c r="Y67" s="43"/>
      <c r="Z67" s="73"/>
      <c r="AA67" s="86"/>
    </row>
    <row r="68" spans="1:27" x14ac:dyDescent="0.25">
      <c r="A68" s="72" t="s">
        <v>397</v>
      </c>
      <c r="B68" s="73"/>
      <c r="C68" s="73"/>
      <c r="D68" s="86"/>
      <c r="F68" s="72" t="s">
        <v>397</v>
      </c>
      <c r="G68" s="87">
        <f>D68</f>
        <v>0</v>
      </c>
      <c r="H68" s="73"/>
      <c r="I68" s="86"/>
      <c r="K68" s="72" t="s">
        <v>397</v>
      </c>
      <c r="L68" s="87">
        <f>G68-I68</f>
        <v>0</v>
      </c>
      <c r="M68" s="43"/>
      <c r="N68" s="73"/>
      <c r="O68" s="86"/>
      <c r="Q68" s="72" t="s">
        <v>397</v>
      </c>
      <c r="R68" s="87">
        <f>L68-O68</f>
        <v>0</v>
      </c>
      <c r="S68" s="43"/>
      <c r="T68" s="73"/>
      <c r="U68" s="86"/>
      <c r="W68" s="72" t="s">
        <v>397</v>
      </c>
      <c r="X68" s="87">
        <f>R68-U68</f>
        <v>0</v>
      </c>
      <c r="Y68" s="43"/>
      <c r="Z68" s="73"/>
      <c r="AA68" s="86"/>
    </row>
    <row r="69" spans="1:27" x14ac:dyDescent="0.25">
      <c r="A69" s="72" t="s">
        <v>363</v>
      </c>
      <c r="B69" s="73"/>
      <c r="C69" s="73"/>
      <c r="D69" s="86"/>
      <c r="F69" s="72" t="s">
        <v>363</v>
      </c>
      <c r="G69" s="87">
        <f>D69</f>
        <v>0</v>
      </c>
      <c r="H69" s="73"/>
      <c r="I69" s="86"/>
      <c r="K69" s="72" t="s">
        <v>363</v>
      </c>
      <c r="L69" s="87">
        <f>G69-I69</f>
        <v>0</v>
      </c>
      <c r="M69" s="43"/>
      <c r="N69" s="73"/>
      <c r="O69" s="86"/>
      <c r="Q69" s="72" t="s">
        <v>363</v>
      </c>
      <c r="R69" s="87">
        <f>L69-O69</f>
        <v>0</v>
      </c>
      <c r="S69" s="43"/>
      <c r="T69" s="73"/>
      <c r="U69" s="86"/>
      <c r="W69" s="72" t="s">
        <v>363</v>
      </c>
      <c r="X69" s="87">
        <f>R69-U69</f>
        <v>0</v>
      </c>
      <c r="Y69" s="43"/>
      <c r="Z69" s="73"/>
      <c r="AA69" s="86"/>
    </row>
    <row r="70" spans="1:27" ht="15.75" thickBot="1" x14ac:dyDescent="0.3">
      <c r="A70" s="88" t="s">
        <v>365</v>
      </c>
      <c r="B70" s="89"/>
      <c r="C70" s="89"/>
      <c r="D70" s="90"/>
      <c r="F70" s="88" t="s">
        <v>365</v>
      </c>
      <c r="G70" s="91">
        <f>D70</f>
        <v>0</v>
      </c>
      <c r="H70" s="89"/>
      <c r="I70" s="90"/>
      <c r="K70" s="88" t="s">
        <v>365</v>
      </c>
      <c r="L70" s="91">
        <f>G70-I70</f>
        <v>0</v>
      </c>
      <c r="M70" s="79"/>
      <c r="N70" s="89"/>
      <c r="O70" s="90"/>
      <c r="Q70" s="88" t="s">
        <v>365</v>
      </c>
      <c r="R70" s="91">
        <f>L70-O70</f>
        <v>0</v>
      </c>
      <c r="S70" s="79"/>
      <c r="T70" s="89"/>
      <c r="U70" s="90"/>
      <c r="W70" s="88" t="s">
        <v>365</v>
      </c>
      <c r="X70" s="91">
        <f>R70-U70</f>
        <v>0</v>
      </c>
      <c r="Y70" s="79"/>
      <c r="Z70" s="89"/>
      <c r="AA70" s="90"/>
    </row>
    <row r="71" spans="1:27" ht="15.75" thickBot="1" x14ac:dyDescent="0.3"/>
    <row r="72" spans="1:27" x14ac:dyDescent="0.25">
      <c r="A72" s="71" t="s">
        <v>405</v>
      </c>
      <c r="B72" s="82"/>
      <c r="C72" s="82"/>
      <c r="D72" s="83">
        <f>D74+D75+D76+D77+D78</f>
        <v>0</v>
      </c>
      <c r="F72" s="71" t="s">
        <v>405</v>
      </c>
      <c r="G72" s="84">
        <f>D72</f>
        <v>0</v>
      </c>
      <c r="H72" s="82"/>
      <c r="I72" s="83">
        <f>I74+I75+I76+I77+I78</f>
        <v>0</v>
      </c>
      <c r="K72" s="71" t="s">
        <v>405</v>
      </c>
      <c r="L72" s="84">
        <f>G72-I72</f>
        <v>0</v>
      </c>
      <c r="M72" s="85"/>
      <c r="N72" s="82"/>
      <c r="O72" s="83">
        <f>O74+O75+O76+O77+O78</f>
        <v>0</v>
      </c>
      <c r="Q72" s="71" t="s">
        <v>405</v>
      </c>
      <c r="R72" s="84">
        <f>L72-O72</f>
        <v>0</v>
      </c>
      <c r="S72" s="85"/>
      <c r="T72" s="82"/>
      <c r="U72" s="83">
        <f>U74+U75+U76+U77+U78</f>
        <v>0</v>
      </c>
      <c r="W72" s="71" t="s">
        <v>405</v>
      </c>
      <c r="X72" s="84">
        <f>R72-U72</f>
        <v>0</v>
      </c>
      <c r="Y72" s="85"/>
      <c r="Z72" s="82"/>
      <c r="AA72" s="83">
        <f>AA74+AA75+AA76+AA77+AA78</f>
        <v>0</v>
      </c>
    </row>
    <row r="73" spans="1:27" x14ac:dyDescent="0.25">
      <c r="A73" s="72"/>
      <c r="B73" s="73"/>
      <c r="C73" s="73"/>
      <c r="D73" s="74"/>
      <c r="F73" s="72"/>
      <c r="G73" s="93"/>
      <c r="H73" s="73"/>
      <c r="I73" s="74"/>
      <c r="K73" s="72"/>
      <c r="L73" s="93"/>
      <c r="M73" s="43"/>
      <c r="N73" s="73"/>
      <c r="O73" s="74"/>
      <c r="Q73" s="72"/>
      <c r="R73" s="93"/>
      <c r="S73" s="43"/>
      <c r="T73" s="73"/>
      <c r="U73" s="74"/>
      <c r="W73" s="72"/>
      <c r="X73" s="93"/>
      <c r="Y73" s="43"/>
      <c r="Z73" s="73"/>
      <c r="AA73" s="74"/>
    </row>
    <row r="74" spans="1:27" x14ac:dyDescent="0.25">
      <c r="A74" s="72" t="s">
        <v>357</v>
      </c>
      <c r="B74" s="73"/>
      <c r="C74" s="73"/>
      <c r="D74" s="86"/>
      <c r="F74" s="72" t="s">
        <v>357</v>
      </c>
      <c r="G74" s="87">
        <f>D74</f>
        <v>0</v>
      </c>
      <c r="H74" s="73"/>
      <c r="I74" s="86"/>
      <c r="K74" s="72" t="s">
        <v>357</v>
      </c>
      <c r="L74" s="87">
        <f>G74-I74</f>
        <v>0</v>
      </c>
      <c r="M74" s="43"/>
      <c r="N74" s="73"/>
      <c r="O74" s="86"/>
      <c r="Q74" s="72" t="s">
        <v>357</v>
      </c>
      <c r="R74" s="87">
        <f>L74-O74</f>
        <v>0</v>
      </c>
      <c r="S74" s="43"/>
      <c r="T74" s="73"/>
      <c r="U74" s="86"/>
      <c r="W74" s="72" t="s">
        <v>357</v>
      </c>
      <c r="X74" s="87">
        <f>R74-U74</f>
        <v>0</v>
      </c>
      <c r="Y74" s="43"/>
      <c r="Z74" s="73"/>
      <c r="AA74" s="86"/>
    </row>
    <row r="75" spans="1:27" x14ac:dyDescent="0.25">
      <c r="A75" s="72" t="s">
        <v>359</v>
      </c>
      <c r="B75" s="73"/>
      <c r="C75" s="73"/>
      <c r="D75" s="86"/>
      <c r="F75" s="72" t="s">
        <v>359</v>
      </c>
      <c r="G75" s="87">
        <f>D75</f>
        <v>0</v>
      </c>
      <c r="H75" s="73"/>
      <c r="I75" s="86"/>
      <c r="K75" s="72" t="s">
        <v>359</v>
      </c>
      <c r="L75" s="87">
        <f>G75-I75</f>
        <v>0</v>
      </c>
      <c r="M75" s="43"/>
      <c r="N75" s="73"/>
      <c r="O75" s="86"/>
      <c r="Q75" s="72" t="s">
        <v>359</v>
      </c>
      <c r="R75" s="87">
        <f>L75-O75</f>
        <v>0</v>
      </c>
      <c r="S75" s="43"/>
      <c r="T75" s="73"/>
      <c r="U75" s="86"/>
      <c r="W75" s="72" t="s">
        <v>359</v>
      </c>
      <c r="X75" s="87">
        <f>R75-U75</f>
        <v>0</v>
      </c>
      <c r="Y75" s="43"/>
      <c r="Z75" s="73"/>
      <c r="AA75" s="86"/>
    </row>
    <row r="76" spans="1:27" x14ac:dyDescent="0.25">
      <c r="A76" s="72" t="s">
        <v>397</v>
      </c>
      <c r="B76" s="73"/>
      <c r="C76" s="73"/>
      <c r="D76" s="86"/>
      <c r="F76" s="72" t="s">
        <v>397</v>
      </c>
      <c r="G76" s="87">
        <f>D76</f>
        <v>0</v>
      </c>
      <c r="H76" s="73"/>
      <c r="I76" s="86"/>
      <c r="K76" s="72" t="s">
        <v>397</v>
      </c>
      <c r="L76" s="87">
        <f>G76-I76</f>
        <v>0</v>
      </c>
      <c r="M76" s="43"/>
      <c r="N76" s="73"/>
      <c r="O76" s="86"/>
      <c r="Q76" s="72" t="s">
        <v>397</v>
      </c>
      <c r="R76" s="87">
        <f>L76-O76</f>
        <v>0</v>
      </c>
      <c r="S76" s="43"/>
      <c r="T76" s="73"/>
      <c r="U76" s="86"/>
      <c r="W76" s="72" t="s">
        <v>397</v>
      </c>
      <c r="X76" s="87">
        <f>R76-U76</f>
        <v>0</v>
      </c>
      <c r="Y76" s="43"/>
      <c r="Z76" s="73"/>
      <c r="AA76" s="86"/>
    </row>
    <row r="77" spans="1:27" x14ac:dyDescent="0.25">
      <c r="A77" s="72" t="s">
        <v>363</v>
      </c>
      <c r="B77" s="73"/>
      <c r="C77" s="73"/>
      <c r="D77" s="86"/>
      <c r="F77" s="72" t="s">
        <v>363</v>
      </c>
      <c r="G77" s="87">
        <f>D77</f>
        <v>0</v>
      </c>
      <c r="H77" s="73"/>
      <c r="I77" s="86"/>
      <c r="K77" s="72" t="s">
        <v>363</v>
      </c>
      <c r="L77" s="87">
        <f>G77-I77</f>
        <v>0</v>
      </c>
      <c r="M77" s="43"/>
      <c r="N77" s="73"/>
      <c r="O77" s="86"/>
      <c r="Q77" s="72" t="s">
        <v>363</v>
      </c>
      <c r="R77" s="87">
        <f>L77-O77</f>
        <v>0</v>
      </c>
      <c r="S77" s="43"/>
      <c r="T77" s="73"/>
      <c r="U77" s="86"/>
      <c r="W77" s="72" t="s">
        <v>363</v>
      </c>
      <c r="X77" s="87">
        <f>R77-U77</f>
        <v>0</v>
      </c>
      <c r="Y77" s="43"/>
      <c r="Z77" s="73"/>
      <c r="AA77" s="86"/>
    </row>
    <row r="78" spans="1:27" ht="15.75" thickBot="1" x14ac:dyDescent="0.3">
      <c r="A78" s="88" t="s">
        <v>365</v>
      </c>
      <c r="B78" s="89"/>
      <c r="C78" s="89"/>
      <c r="D78" s="90"/>
      <c r="F78" s="88" t="s">
        <v>365</v>
      </c>
      <c r="G78" s="91">
        <f>D78</f>
        <v>0</v>
      </c>
      <c r="H78" s="89"/>
      <c r="I78" s="90"/>
      <c r="K78" s="88" t="s">
        <v>365</v>
      </c>
      <c r="L78" s="91">
        <f>G78-I78</f>
        <v>0</v>
      </c>
      <c r="M78" s="79"/>
      <c r="N78" s="89"/>
      <c r="O78" s="90"/>
      <c r="Q78" s="88" t="s">
        <v>365</v>
      </c>
      <c r="R78" s="91">
        <f>L78-O78</f>
        <v>0</v>
      </c>
      <c r="S78" s="79"/>
      <c r="T78" s="89"/>
      <c r="U78" s="90"/>
      <c r="W78" s="88" t="s">
        <v>365</v>
      </c>
      <c r="X78" s="91">
        <f>R78-U78</f>
        <v>0</v>
      </c>
      <c r="Y78" s="79"/>
      <c r="Z78" s="89"/>
      <c r="AA78" s="90"/>
    </row>
    <row r="79" spans="1:27" ht="15.75" thickBot="1" x14ac:dyDescent="0.3"/>
    <row r="80" spans="1:27" x14ac:dyDescent="0.25">
      <c r="A80" s="71" t="s">
        <v>406</v>
      </c>
      <c r="B80" s="82"/>
      <c r="C80" s="82"/>
      <c r="D80" s="83">
        <f>D82+D83+D84+D85+D86</f>
        <v>0</v>
      </c>
      <c r="F80" s="71" t="s">
        <v>406</v>
      </c>
      <c r="G80" s="84">
        <f>D80</f>
        <v>0</v>
      </c>
      <c r="H80" s="82"/>
      <c r="I80" s="83">
        <f>I82+I83+I84+I85+I86</f>
        <v>0</v>
      </c>
      <c r="K80" s="71" t="s">
        <v>406</v>
      </c>
      <c r="L80" s="84">
        <f>G80-I80</f>
        <v>0</v>
      </c>
      <c r="M80" s="85"/>
      <c r="N80" s="82"/>
      <c r="O80" s="83">
        <f>O82+O83+O84+O85+O86</f>
        <v>0</v>
      </c>
      <c r="Q80" s="71" t="s">
        <v>406</v>
      </c>
      <c r="R80" s="84">
        <f>L80-O80</f>
        <v>0</v>
      </c>
      <c r="S80" s="85"/>
      <c r="T80" s="82"/>
      <c r="U80" s="83">
        <f>U82+U83+U84+U85+U86</f>
        <v>0</v>
      </c>
      <c r="W80" s="71" t="s">
        <v>406</v>
      </c>
      <c r="X80" s="84">
        <f>R80-U80</f>
        <v>0</v>
      </c>
      <c r="Y80" s="85"/>
      <c r="Z80" s="82"/>
      <c r="AA80" s="83">
        <f>AA82+AA83+AA84+AA85+AA86</f>
        <v>0</v>
      </c>
    </row>
    <row r="81" spans="1:27" x14ac:dyDescent="0.25">
      <c r="A81" s="72"/>
      <c r="B81" s="73"/>
      <c r="C81" s="73"/>
      <c r="D81" s="74"/>
      <c r="F81" s="72"/>
      <c r="G81" s="93"/>
      <c r="H81" s="73"/>
      <c r="I81" s="74"/>
      <c r="K81" s="72"/>
      <c r="L81" s="93"/>
      <c r="M81" s="43"/>
      <c r="N81" s="73"/>
      <c r="O81" s="74"/>
      <c r="Q81" s="72"/>
      <c r="R81" s="93"/>
      <c r="S81" s="43"/>
      <c r="T81" s="73"/>
      <c r="U81" s="74"/>
      <c r="W81" s="72"/>
      <c r="X81" s="93"/>
      <c r="Y81" s="43"/>
      <c r="Z81" s="73"/>
      <c r="AA81" s="74"/>
    </row>
    <row r="82" spans="1:27" x14ac:dyDescent="0.25">
      <c r="A82" s="72" t="s">
        <v>357</v>
      </c>
      <c r="B82" s="73"/>
      <c r="C82" s="73"/>
      <c r="D82" s="86"/>
      <c r="F82" s="72" t="s">
        <v>357</v>
      </c>
      <c r="G82" s="87">
        <f>D82</f>
        <v>0</v>
      </c>
      <c r="H82" s="73"/>
      <c r="I82" s="86"/>
      <c r="K82" s="72" t="s">
        <v>357</v>
      </c>
      <c r="L82" s="87">
        <f>G82-I82</f>
        <v>0</v>
      </c>
      <c r="M82" s="43"/>
      <c r="N82" s="73"/>
      <c r="O82" s="86"/>
      <c r="Q82" s="72" t="s">
        <v>357</v>
      </c>
      <c r="R82" s="87">
        <f>L82-O82</f>
        <v>0</v>
      </c>
      <c r="S82" s="43"/>
      <c r="T82" s="73"/>
      <c r="U82" s="86"/>
      <c r="W82" s="72" t="s">
        <v>357</v>
      </c>
      <c r="X82" s="87">
        <f>R82-U82</f>
        <v>0</v>
      </c>
      <c r="Y82" s="43"/>
      <c r="Z82" s="73"/>
      <c r="AA82" s="86"/>
    </row>
    <row r="83" spans="1:27" x14ac:dyDescent="0.25">
      <c r="A83" s="72" t="s">
        <v>359</v>
      </c>
      <c r="B83" s="73"/>
      <c r="C83" s="73"/>
      <c r="D83" s="86"/>
      <c r="F83" s="72" t="s">
        <v>359</v>
      </c>
      <c r="G83" s="87">
        <f>D83</f>
        <v>0</v>
      </c>
      <c r="H83" s="73"/>
      <c r="I83" s="86"/>
      <c r="K83" s="72" t="s">
        <v>359</v>
      </c>
      <c r="L83" s="87">
        <f>G83-I83</f>
        <v>0</v>
      </c>
      <c r="M83" s="43"/>
      <c r="N83" s="73"/>
      <c r="O83" s="86"/>
      <c r="Q83" s="72" t="s">
        <v>359</v>
      </c>
      <c r="R83" s="87">
        <f>L83-O83</f>
        <v>0</v>
      </c>
      <c r="S83" s="43"/>
      <c r="T83" s="73"/>
      <c r="U83" s="86"/>
      <c r="W83" s="72" t="s">
        <v>359</v>
      </c>
      <c r="X83" s="87">
        <f>R83-U83</f>
        <v>0</v>
      </c>
      <c r="Y83" s="43"/>
      <c r="Z83" s="73"/>
      <c r="AA83" s="86"/>
    </row>
    <row r="84" spans="1:27" x14ac:dyDescent="0.25">
      <c r="A84" s="72" t="s">
        <v>397</v>
      </c>
      <c r="B84" s="73"/>
      <c r="C84" s="73"/>
      <c r="D84" s="86"/>
      <c r="F84" s="72" t="s">
        <v>397</v>
      </c>
      <c r="G84" s="87">
        <f>D84</f>
        <v>0</v>
      </c>
      <c r="H84" s="73"/>
      <c r="I84" s="86"/>
      <c r="K84" s="72" t="s">
        <v>397</v>
      </c>
      <c r="L84" s="87">
        <f>G84-I84</f>
        <v>0</v>
      </c>
      <c r="M84" s="43"/>
      <c r="N84" s="73"/>
      <c r="O84" s="86"/>
      <c r="Q84" s="72" t="s">
        <v>397</v>
      </c>
      <c r="R84" s="87">
        <f>L84-O84</f>
        <v>0</v>
      </c>
      <c r="S84" s="43"/>
      <c r="T84" s="73"/>
      <c r="U84" s="86"/>
      <c r="W84" s="72" t="s">
        <v>397</v>
      </c>
      <c r="X84" s="87">
        <f>R84-U84</f>
        <v>0</v>
      </c>
      <c r="Y84" s="43"/>
      <c r="Z84" s="73"/>
      <c r="AA84" s="86"/>
    </row>
    <row r="85" spans="1:27" x14ac:dyDescent="0.25">
      <c r="A85" s="72" t="s">
        <v>363</v>
      </c>
      <c r="B85" s="73"/>
      <c r="C85" s="73"/>
      <c r="D85" s="86"/>
      <c r="F85" s="72" t="s">
        <v>363</v>
      </c>
      <c r="G85" s="87">
        <f>D85</f>
        <v>0</v>
      </c>
      <c r="H85" s="73"/>
      <c r="I85" s="86"/>
      <c r="K85" s="72" t="s">
        <v>363</v>
      </c>
      <c r="L85" s="87">
        <f>G85-I85</f>
        <v>0</v>
      </c>
      <c r="M85" s="43"/>
      <c r="N85" s="73"/>
      <c r="O85" s="86"/>
      <c r="Q85" s="72" t="s">
        <v>363</v>
      </c>
      <c r="R85" s="87">
        <f>L85-O85</f>
        <v>0</v>
      </c>
      <c r="S85" s="43"/>
      <c r="T85" s="73"/>
      <c r="U85" s="86"/>
      <c r="W85" s="72" t="s">
        <v>363</v>
      </c>
      <c r="X85" s="87">
        <f>R85-U85</f>
        <v>0</v>
      </c>
      <c r="Y85" s="43"/>
      <c r="Z85" s="73"/>
      <c r="AA85" s="86"/>
    </row>
    <row r="86" spans="1:27" ht="15.75" thickBot="1" x14ac:dyDescent="0.3">
      <c r="A86" s="88" t="s">
        <v>365</v>
      </c>
      <c r="B86" s="89"/>
      <c r="C86" s="89"/>
      <c r="D86" s="90"/>
      <c r="F86" s="88" t="s">
        <v>365</v>
      </c>
      <c r="G86" s="91">
        <f>D86</f>
        <v>0</v>
      </c>
      <c r="H86" s="89"/>
      <c r="I86" s="90"/>
      <c r="K86" s="88" t="s">
        <v>365</v>
      </c>
      <c r="L86" s="91">
        <f>G86-I86</f>
        <v>0</v>
      </c>
      <c r="M86" s="79"/>
      <c r="N86" s="89"/>
      <c r="O86" s="90"/>
      <c r="Q86" s="88" t="s">
        <v>365</v>
      </c>
      <c r="R86" s="91">
        <f>L86-O86</f>
        <v>0</v>
      </c>
      <c r="S86" s="79"/>
      <c r="T86" s="89"/>
      <c r="U86" s="90"/>
      <c r="W86" s="88" t="s">
        <v>365</v>
      </c>
      <c r="X86" s="91">
        <f>R86-U86</f>
        <v>0</v>
      </c>
      <c r="Y86" s="79"/>
      <c r="Z86" s="89"/>
      <c r="AA86" s="90"/>
    </row>
    <row r="87" spans="1:27" ht="15.75" thickBot="1" x14ac:dyDescent="0.3"/>
    <row r="88" spans="1:27" x14ac:dyDescent="0.25">
      <c r="A88" s="71" t="s">
        <v>407</v>
      </c>
      <c r="B88" s="82"/>
      <c r="C88" s="82"/>
      <c r="D88" s="83">
        <f>D90+D91+D92+D93+D94</f>
        <v>0</v>
      </c>
      <c r="F88" s="71" t="s">
        <v>407</v>
      </c>
      <c r="G88" s="84">
        <f>D88</f>
        <v>0</v>
      </c>
      <c r="H88" s="82"/>
      <c r="I88" s="83">
        <f>I90+I91+I92+I93+I94</f>
        <v>0</v>
      </c>
      <c r="K88" s="71" t="s">
        <v>407</v>
      </c>
      <c r="L88" s="84">
        <f>G88-I88</f>
        <v>0</v>
      </c>
      <c r="M88" s="85"/>
      <c r="N88" s="82"/>
      <c r="O88" s="83">
        <f>O90+O91+O92+O93+O94</f>
        <v>0</v>
      </c>
      <c r="Q88" s="71" t="s">
        <v>407</v>
      </c>
      <c r="R88" s="84">
        <f>L88-O88</f>
        <v>0</v>
      </c>
      <c r="S88" s="85"/>
      <c r="T88" s="82"/>
      <c r="U88" s="83">
        <f>U90+U91+U92+U93+U94</f>
        <v>0</v>
      </c>
      <c r="W88" s="71" t="s">
        <v>407</v>
      </c>
      <c r="X88" s="84">
        <f>R88-U88</f>
        <v>0</v>
      </c>
      <c r="Y88" s="85"/>
      <c r="Z88" s="82"/>
      <c r="AA88" s="83">
        <f>AA90+AA91+AA92+AA93+AA94</f>
        <v>0</v>
      </c>
    </row>
    <row r="89" spans="1:27" x14ac:dyDescent="0.25">
      <c r="A89" s="72"/>
      <c r="B89" s="73"/>
      <c r="C89" s="73"/>
      <c r="D89" s="74"/>
      <c r="F89" s="72"/>
      <c r="G89" s="93"/>
      <c r="H89" s="73"/>
      <c r="I89" s="74"/>
      <c r="K89" s="72"/>
      <c r="L89" s="93"/>
      <c r="M89" s="43"/>
      <c r="N89" s="73"/>
      <c r="O89" s="74"/>
      <c r="Q89" s="72"/>
      <c r="R89" s="93"/>
      <c r="S89" s="43"/>
      <c r="T89" s="73"/>
      <c r="U89" s="74"/>
      <c r="W89" s="72"/>
      <c r="X89" s="93"/>
      <c r="Y89" s="43"/>
      <c r="Z89" s="73"/>
      <c r="AA89" s="74"/>
    </row>
    <row r="90" spans="1:27" x14ac:dyDescent="0.25">
      <c r="A90" s="72" t="s">
        <v>357</v>
      </c>
      <c r="B90" s="73"/>
      <c r="C90" s="73"/>
      <c r="D90" s="86"/>
      <c r="F90" s="72" t="s">
        <v>357</v>
      </c>
      <c r="G90" s="87">
        <f>D90</f>
        <v>0</v>
      </c>
      <c r="H90" s="73"/>
      <c r="I90" s="86"/>
      <c r="K90" s="72" t="s">
        <v>357</v>
      </c>
      <c r="L90" s="87">
        <f>G90-I90</f>
        <v>0</v>
      </c>
      <c r="M90" s="43"/>
      <c r="N90" s="73"/>
      <c r="O90" s="86"/>
      <c r="Q90" s="72" t="s">
        <v>357</v>
      </c>
      <c r="R90" s="87">
        <f>L90-O90</f>
        <v>0</v>
      </c>
      <c r="S90" s="43"/>
      <c r="T90" s="73"/>
      <c r="U90" s="86"/>
      <c r="W90" s="72" t="s">
        <v>357</v>
      </c>
      <c r="X90" s="87">
        <f>R90-U90</f>
        <v>0</v>
      </c>
      <c r="Y90" s="43"/>
      <c r="Z90" s="73"/>
      <c r="AA90" s="86"/>
    </row>
    <row r="91" spans="1:27" x14ac:dyDescent="0.25">
      <c r="A91" s="72" t="s">
        <v>359</v>
      </c>
      <c r="B91" s="73"/>
      <c r="C91" s="73"/>
      <c r="D91" s="86"/>
      <c r="F91" s="72" t="s">
        <v>359</v>
      </c>
      <c r="G91" s="87">
        <f>D91</f>
        <v>0</v>
      </c>
      <c r="H91" s="73"/>
      <c r="I91" s="86"/>
      <c r="K91" s="72" t="s">
        <v>359</v>
      </c>
      <c r="L91" s="87">
        <f>G91-I91</f>
        <v>0</v>
      </c>
      <c r="M91" s="43"/>
      <c r="N91" s="73"/>
      <c r="O91" s="86"/>
      <c r="Q91" s="72" t="s">
        <v>359</v>
      </c>
      <c r="R91" s="87">
        <f>L91-O91</f>
        <v>0</v>
      </c>
      <c r="S91" s="43"/>
      <c r="T91" s="73"/>
      <c r="U91" s="86"/>
      <c r="W91" s="72" t="s">
        <v>359</v>
      </c>
      <c r="X91" s="87">
        <f>R91-U91</f>
        <v>0</v>
      </c>
      <c r="Y91" s="43"/>
      <c r="Z91" s="73"/>
      <c r="AA91" s="86"/>
    </row>
    <row r="92" spans="1:27" x14ac:dyDescent="0.25">
      <c r="A92" s="72" t="s">
        <v>397</v>
      </c>
      <c r="B92" s="73"/>
      <c r="C92" s="73"/>
      <c r="D92" s="86"/>
      <c r="F92" s="72" t="s">
        <v>397</v>
      </c>
      <c r="G92" s="87">
        <f>D92</f>
        <v>0</v>
      </c>
      <c r="H92" s="73"/>
      <c r="I92" s="86"/>
      <c r="K92" s="72" t="s">
        <v>397</v>
      </c>
      <c r="L92" s="87">
        <f>G92-I92</f>
        <v>0</v>
      </c>
      <c r="M92" s="43"/>
      <c r="N92" s="73"/>
      <c r="O92" s="86"/>
      <c r="Q92" s="72" t="s">
        <v>397</v>
      </c>
      <c r="R92" s="87">
        <f>L92-O92</f>
        <v>0</v>
      </c>
      <c r="S92" s="43"/>
      <c r="T92" s="73"/>
      <c r="U92" s="86"/>
      <c r="W92" s="72" t="s">
        <v>397</v>
      </c>
      <c r="X92" s="87">
        <f>R92-U92</f>
        <v>0</v>
      </c>
      <c r="Y92" s="43"/>
      <c r="Z92" s="73"/>
      <c r="AA92" s="86"/>
    </row>
    <row r="93" spans="1:27" x14ac:dyDescent="0.25">
      <c r="A93" s="72" t="s">
        <v>363</v>
      </c>
      <c r="B93" s="73"/>
      <c r="C93" s="73"/>
      <c r="D93" s="86"/>
      <c r="F93" s="72" t="s">
        <v>363</v>
      </c>
      <c r="G93" s="87">
        <f>D93</f>
        <v>0</v>
      </c>
      <c r="H93" s="73"/>
      <c r="I93" s="86"/>
      <c r="K93" s="72" t="s">
        <v>363</v>
      </c>
      <c r="L93" s="87">
        <f>G93-I93</f>
        <v>0</v>
      </c>
      <c r="M93" s="43"/>
      <c r="N93" s="73"/>
      <c r="O93" s="86"/>
      <c r="Q93" s="72" t="s">
        <v>363</v>
      </c>
      <c r="R93" s="87">
        <f>L93-O93</f>
        <v>0</v>
      </c>
      <c r="S93" s="43"/>
      <c r="T93" s="73"/>
      <c r="U93" s="86"/>
      <c r="W93" s="72" t="s">
        <v>363</v>
      </c>
      <c r="X93" s="87">
        <f>R93-U93</f>
        <v>0</v>
      </c>
      <c r="Y93" s="43"/>
      <c r="Z93" s="73"/>
      <c r="AA93" s="86"/>
    </row>
    <row r="94" spans="1:27" ht="15.75" thickBot="1" x14ac:dyDescent="0.3">
      <c r="A94" s="88" t="s">
        <v>365</v>
      </c>
      <c r="B94" s="89"/>
      <c r="C94" s="89"/>
      <c r="D94" s="90"/>
      <c r="F94" s="88" t="s">
        <v>365</v>
      </c>
      <c r="G94" s="91">
        <f>D94</f>
        <v>0</v>
      </c>
      <c r="H94" s="89"/>
      <c r="I94" s="90"/>
      <c r="K94" s="88" t="s">
        <v>365</v>
      </c>
      <c r="L94" s="91">
        <f>G94-I94</f>
        <v>0</v>
      </c>
      <c r="M94" s="79"/>
      <c r="N94" s="89"/>
      <c r="O94" s="90"/>
      <c r="Q94" s="88" t="s">
        <v>365</v>
      </c>
      <c r="R94" s="91">
        <f>L94-O94</f>
        <v>0</v>
      </c>
      <c r="S94" s="79"/>
      <c r="T94" s="89"/>
      <c r="U94" s="90"/>
      <c r="W94" s="88" t="s">
        <v>365</v>
      </c>
      <c r="X94" s="91">
        <f>R94-U94</f>
        <v>0</v>
      </c>
      <c r="Y94" s="79"/>
      <c r="Z94" s="89"/>
      <c r="AA94" s="90"/>
    </row>
  </sheetData>
  <sheetProtection algorithmName="SHA-512" hashValue="X242Z7onMQetqpVdhmK84/FYpA2o+yBJOnBlpCsMfySSXniIT6jJMFKhI1WDYUQyJhCidWg13pG7TXvkkaQh8A==" saltValue="FEUq0YYMyiSF9RHPvgUqmA==" spinCount="100000" sheet="1" objects="1" scenarios="1"/>
  <protectedRanges>
    <protectedRange sqref="AA10:AA14 AA18:AA22 AA26:AA30 AA34:AA38 AA42:AA46 AA50:AA54 AA58:AA62 AA66:AA70 AA74:AA78 AA82:AA86 AA90:AA94" name="Range5"/>
    <protectedRange sqref="U10:U14 U18:U22 U26:U30 U34:U38 U42:U46 U50:U54 U58:U62 U66:U70 U74:U78 U82:U86 U90:U94" name="Range4"/>
    <protectedRange sqref="O10:O14 O18:O22 O26:O30 O34:O38 O42:O46 O50:O54 O58:O62 O66:O70 O74:O78 O82:O86 O90:O94" name="Range3"/>
    <protectedRange sqref="I10:I14 I18:I22 I26:I30 I34:I38 I42:I46 I50:I54 I58:I62 I66:I70 I74:I78 I82:I86 I90:I94" name="Range2"/>
    <protectedRange sqref="D10:D14 D18:D22 D26:D30 D34:D38 D42:D46 D50:D54 D58:D62 D66:D70 D74:D78 D82:D86 D90:D9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14" priority="1" operator="equal">
      <formula>$B$5</formula>
    </cfRule>
    <cfRule type="cellIs" dxfId="13" priority="2" operator="equal">
      <formula>$B$5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60C8-2B9A-44FE-A4D3-A672F401FE39}">
  <sheetPr>
    <tabColor theme="9" tint="0.59999389629810485"/>
  </sheetPr>
  <dimension ref="A1:AA62"/>
  <sheetViews>
    <sheetView zoomScale="80" zoomScaleNormal="80" workbookViewId="0">
      <pane ySplit="5" topLeftCell="A6" activePane="bottomLeft" state="frozen"/>
      <selection pane="bottomLeft" activeCell="C9" sqref="C9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443</v>
      </c>
      <c r="B5" s="78">
        <f>'BUDGET SUMMARY'!B10</f>
        <v>0</v>
      </c>
      <c r="C5" s="79"/>
      <c r="D5" s="80">
        <f>D8+D32+D40+D48+D16+D24+D56</f>
        <v>0</v>
      </c>
      <c r="F5" s="94" t="str">
        <f>A5</f>
        <v>SADJ - SALARY ADJUSTMENT</v>
      </c>
      <c r="G5" s="78">
        <f>D5</f>
        <v>0</v>
      </c>
      <c r="H5" s="81">
        <f>I8+I32+I40+I48+I16+I24+I56</f>
        <v>0</v>
      </c>
      <c r="I5" s="80">
        <f>G5-H5</f>
        <v>0</v>
      </c>
      <c r="K5" s="94" t="str">
        <f>A5</f>
        <v>SADJ - SALARY ADJUSTMENT</v>
      </c>
      <c r="L5" s="78">
        <f>D5</f>
        <v>0</v>
      </c>
      <c r="M5" s="78">
        <f>H5</f>
        <v>0</v>
      </c>
      <c r="N5" s="81">
        <f>O8+O32+O40+O48+O16+O24+O56</f>
        <v>0</v>
      </c>
      <c r="O5" s="80">
        <f>L5-M5-N5</f>
        <v>0</v>
      </c>
      <c r="Q5" s="94" t="str">
        <f>K5</f>
        <v>SADJ - SALARY ADJUSTMENT</v>
      </c>
      <c r="R5" s="78">
        <f>D5</f>
        <v>0</v>
      </c>
      <c r="S5" s="78">
        <f>M5+N5</f>
        <v>0</v>
      </c>
      <c r="T5" s="81">
        <f>U8+U32+U40+U48+U16+U24+U56</f>
        <v>0</v>
      </c>
      <c r="U5" s="80">
        <f>R5-S5-T5</f>
        <v>0</v>
      </c>
      <c r="W5" s="94" t="str">
        <f>Q5</f>
        <v>SADJ - SALARY ADJUSTMENT</v>
      </c>
      <c r="X5" s="78">
        <f>D5</f>
        <v>0</v>
      </c>
      <c r="Y5" s="78">
        <f>S5+T5</f>
        <v>0</v>
      </c>
      <c r="Z5" s="81">
        <f>AA8+AA32+AA40+AA48+AA16+AA24+AA56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398</v>
      </c>
      <c r="B8" s="82"/>
      <c r="C8" s="82"/>
      <c r="D8" s="83">
        <f>D10+D11+D12+D13+D14</f>
        <v>0</v>
      </c>
      <c r="F8" s="71" t="str">
        <f>A8</f>
        <v>DIRECT SUPERVISION</v>
      </c>
      <c r="G8" s="84">
        <f>D8</f>
        <v>0</v>
      </c>
      <c r="H8" s="82"/>
      <c r="I8" s="83">
        <f>I10+I11+I12+I13+I14</f>
        <v>0</v>
      </c>
      <c r="K8" s="71" t="str">
        <f>A8</f>
        <v>DIRECT SUPERVISION</v>
      </c>
      <c r="L8" s="84">
        <f>G8-I8</f>
        <v>0</v>
      </c>
      <c r="M8" s="85"/>
      <c r="N8" s="82"/>
      <c r="O8" s="83">
        <f>O10+O11+O12+O13+O14</f>
        <v>0</v>
      </c>
      <c r="Q8" s="71" t="str">
        <f>K8</f>
        <v>DIRECT SUPERVISION</v>
      </c>
      <c r="R8" s="84">
        <f>L8-O8</f>
        <v>0</v>
      </c>
      <c r="S8" s="85"/>
      <c r="T8" s="82"/>
      <c r="U8" s="83">
        <f>U10+U11+U12+U13+U14</f>
        <v>0</v>
      </c>
      <c r="W8" s="71" t="str">
        <f>Q8</f>
        <v>DIRECT SUPERVISION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/>
    <row r="16" spans="1:27" x14ac:dyDescent="0.25">
      <c r="A16" s="71" t="s">
        <v>400</v>
      </c>
      <c r="B16" s="82"/>
      <c r="C16" s="82"/>
      <c r="D16" s="83">
        <f>D18+D19+D20+D21+D22</f>
        <v>0</v>
      </c>
      <c r="F16" s="71" t="s">
        <v>400</v>
      </c>
      <c r="G16" s="84">
        <f>D16</f>
        <v>0</v>
      </c>
      <c r="H16" s="82"/>
      <c r="I16" s="83">
        <f>I18+I19+I20+I21+I22</f>
        <v>0</v>
      </c>
      <c r="K16" s="71" t="s">
        <v>400</v>
      </c>
      <c r="L16" s="84">
        <f>G16-I16</f>
        <v>0</v>
      </c>
      <c r="M16" s="85"/>
      <c r="N16" s="82"/>
      <c r="O16" s="83">
        <f>O18+O19+O20+O21+O22</f>
        <v>0</v>
      </c>
      <c r="Q16" s="71" t="s">
        <v>400</v>
      </c>
      <c r="R16" s="84">
        <f>L16-O16</f>
        <v>0</v>
      </c>
      <c r="S16" s="85"/>
      <c r="T16" s="82"/>
      <c r="U16" s="83">
        <f>U18+U19+U20+U21+U22</f>
        <v>0</v>
      </c>
      <c r="W16" s="71" t="s">
        <v>400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402</v>
      </c>
      <c r="B24" s="82"/>
      <c r="C24" s="82"/>
      <c r="D24" s="83">
        <f>D26+D27+D28+D29+D30</f>
        <v>0</v>
      </c>
      <c r="F24" s="71" t="s">
        <v>402</v>
      </c>
      <c r="G24" s="84">
        <f>D24</f>
        <v>0</v>
      </c>
      <c r="H24" s="82"/>
      <c r="I24" s="83">
        <f>I26+I27+I28+I29+I30</f>
        <v>0</v>
      </c>
      <c r="K24" s="71" t="s">
        <v>402</v>
      </c>
      <c r="L24" s="84">
        <f>G24-I24</f>
        <v>0</v>
      </c>
      <c r="M24" s="85"/>
      <c r="N24" s="82"/>
      <c r="O24" s="83">
        <f>O26+O27+O28+O29+O30</f>
        <v>0</v>
      </c>
      <c r="Q24" s="71" t="s">
        <v>402</v>
      </c>
      <c r="R24" s="84">
        <f>L24-O24</f>
        <v>0</v>
      </c>
      <c r="S24" s="85"/>
      <c r="T24" s="82"/>
      <c r="U24" s="83">
        <f>U26+U27+U28+U29+U30</f>
        <v>0</v>
      </c>
      <c r="W24" s="71" t="s">
        <v>402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404</v>
      </c>
      <c r="B32" s="82"/>
      <c r="C32" s="82"/>
      <c r="D32" s="83">
        <f>D34+D35+D36+D37+D38</f>
        <v>0</v>
      </c>
      <c r="F32" s="71" t="s">
        <v>404</v>
      </c>
      <c r="G32" s="84">
        <f>D32</f>
        <v>0</v>
      </c>
      <c r="H32" s="82"/>
      <c r="I32" s="83">
        <f>I34+I35+I36+I37+I38</f>
        <v>0</v>
      </c>
      <c r="K32" s="71" t="s">
        <v>404</v>
      </c>
      <c r="L32" s="84">
        <f>G32-I32</f>
        <v>0</v>
      </c>
      <c r="M32" s="85"/>
      <c r="N32" s="82"/>
      <c r="O32" s="83">
        <f>O34+O35+O36+O37+O38</f>
        <v>0</v>
      </c>
      <c r="Q32" s="71" t="s">
        <v>404</v>
      </c>
      <c r="R32" s="84">
        <f>L32-O32</f>
        <v>0</v>
      </c>
      <c r="S32" s="85"/>
      <c r="T32" s="82"/>
      <c r="U32" s="83">
        <f>U34+U35+U36+U37+U38</f>
        <v>0</v>
      </c>
      <c r="W32" s="71" t="s">
        <v>404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405</v>
      </c>
      <c r="B40" s="82"/>
      <c r="C40" s="82"/>
      <c r="D40" s="83">
        <f>D42+D43+D44+D45+D46</f>
        <v>0</v>
      </c>
      <c r="F40" s="71" t="s">
        <v>405</v>
      </c>
      <c r="G40" s="84">
        <f>D40</f>
        <v>0</v>
      </c>
      <c r="H40" s="82"/>
      <c r="I40" s="83">
        <f>I42+I43+I44+I45+I46</f>
        <v>0</v>
      </c>
      <c r="K40" s="71" t="s">
        <v>405</v>
      </c>
      <c r="L40" s="84">
        <f>G40-I40</f>
        <v>0</v>
      </c>
      <c r="M40" s="85"/>
      <c r="N40" s="82"/>
      <c r="O40" s="83">
        <f>O42+O43+O44+O45+O46</f>
        <v>0</v>
      </c>
      <c r="Q40" s="71" t="s">
        <v>405</v>
      </c>
      <c r="R40" s="84">
        <f>L40-O40</f>
        <v>0</v>
      </c>
      <c r="S40" s="85"/>
      <c r="T40" s="82"/>
      <c r="U40" s="83">
        <f>U42+U43+U44+U45+U46</f>
        <v>0</v>
      </c>
      <c r="W40" s="71" t="s">
        <v>405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406</v>
      </c>
      <c r="B48" s="82"/>
      <c r="C48" s="82"/>
      <c r="D48" s="83">
        <f>D50+D51+D52+D53+D54</f>
        <v>0</v>
      </c>
      <c r="F48" s="71" t="s">
        <v>406</v>
      </c>
      <c r="G48" s="84">
        <f>D48</f>
        <v>0</v>
      </c>
      <c r="H48" s="82"/>
      <c r="I48" s="83">
        <f>I50+I51+I52+I53+I54</f>
        <v>0</v>
      </c>
      <c r="K48" s="71" t="s">
        <v>406</v>
      </c>
      <c r="L48" s="84">
        <f>G48-I48</f>
        <v>0</v>
      </c>
      <c r="M48" s="85"/>
      <c r="N48" s="82"/>
      <c r="O48" s="83">
        <f>O50+O51+O52+O53+O54</f>
        <v>0</v>
      </c>
      <c r="Q48" s="71" t="s">
        <v>406</v>
      </c>
      <c r="R48" s="84">
        <f>L48-O48</f>
        <v>0</v>
      </c>
      <c r="S48" s="85"/>
      <c r="T48" s="82"/>
      <c r="U48" s="83">
        <f>U50+U51+U52+U53+U54</f>
        <v>0</v>
      </c>
      <c r="W48" s="71" t="s">
        <v>406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407</v>
      </c>
      <c r="B56" s="82"/>
      <c r="C56" s="82"/>
      <c r="D56" s="83">
        <f>D58+D59+D60+D61+D62</f>
        <v>0</v>
      </c>
      <c r="F56" s="71" t="s">
        <v>407</v>
      </c>
      <c r="G56" s="84">
        <f>D56</f>
        <v>0</v>
      </c>
      <c r="H56" s="82"/>
      <c r="I56" s="83">
        <f>I58+I59+I60+I61+I62</f>
        <v>0</v>
      </c>
      <c r="K56" s="71" t="s">
        <v>407</v>
      </c>
      <c r="L56" s="84">
        <f>G56-I56</f>
        <v>0</v>
      </c>
      <c r="M56" s="85"/>
      <c r="N56" s="82"/>
      <c r="O56" s="83">
        <f>O58+O59+O60+O61+O62</f>
        <v>0</v>
      </c>
      <c r="Q56" s="71" t="s">
        <v>407</v>
      </c>
      <c r="R56" s="84">
        <f>L56-O56</f>
        <v>0</v>
      </c>
      <c r="S56" s="85"/>
      <c r="T56" s="82"/>
      <c r="U56" s="83">
        <f>U58+U59+U60+U61+U62</f>
        <v>0</v>
      </c>
      <c r="W56" s="71" t="s">
        <v>407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</sheetData>
  <sheetProtection algorithmName="SHA-512" hashValue="+xSnBEm8LpfKek44+zOqfq1EbDh1QAd2LWQxEhdu3llhYsvK7XPhBzRzGHALhLpzEW7vWYnbxG7kwSvZDa1CgA==" saltValue="/Eq7ipayJiD/IZdtsb/k2Q==" spinCount="100000" sheet="1" objects="1" scenarios="1"/>
  <protectedRanges>
    <protectedRange sqref="AA10:AA14" name="Range5"/>
    <protectedRange sqref="U10:U14" name="Range4"/>
    <protectedRange sqref="O10:O14" name="Range3"/>
    <protectedRange sqref="I10:I14" name="Range2"/>
    <protectedRange sqref="D10:D14" name="Range1"/>
    <protectedRange sqref="AA34:AA38 AA42:AA46 AA50:AA54" name="Range5_1"/>
    <protectedRange sqref="U34:U38 U42:U46 U50:U54" name="Range4_1"/>
    <protectedRange sqref="O34:O38 O42:O46 O50:O54" name="Range3_1"/>
    <protectedRange sqref="I34:I38 I42:I46 I50:I54" name="Range2_1"/>
    <protectedRange sqref="D34:D38 D42:D46 D50:D54" name="Range1_1"/>
    <protectedRange sqref="AA18:AA22" name="Range5_2"/>
    <protectedRange sqref="U18:U22" name="Range4_2"/>
    <protectedRange sqref="O18:O22" name="Range3_2"/>
    <protectedRange sqref="I18:I22" name="Range2_2"/>
    <protectedRange sqref="D18:D22" name="Range1_2"/>
    <protectedRange sqref="AA26:AA30" name="Range5_3"/>
    <protectedRange sqref="U26:U30" name="Range4_3"/>
    <protectedRange sqref="O26:O30" name="Range3_3"/>
    <protectedRange sqref="I26:I30" name="Range2_3"/>
    <protectedRange sqref="D26:D30" name="Range1_3"/>
    <protectedRange sqref="AA58:AA62" name="Range5_4"/>
    <protectedRange sqref="U58:U62" name="Range4_4"/>
    <protectedRange sqref="O58:O62" name="Range3_4"/>
    <protectedRange sqref="I58:I62" name="Range2_4"/>
    <protectedRange sqref="D58:D62" name="Range1_4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12" priority="1" operator="equal">
      <formula>$B$5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DA8E-0D19-4B17-B3A2-AB22773EED03}">
  <sheetPr>
    <tabColor theme="9" tint="0.59999389629810485"/>
  </sheetPr>
  <dimension ref="A1:AA94"/>
  <sheetViews>
    <sheetView zoomScale="80" zoomScaleNormal="80" workbookViewId="0">
      <pane ySplit="5" topLeftCell="A6" activePane="bottomLeft" state="frozen"/>
      <selection pane="bottomLeft" activeCell="F95" sqref="F95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434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408</v>
      </c>
      <c r="B5" s="78">
        <f>'BUDGET SUMMARY'!B32</f>
        <v>0</v>
      </c>
      <c r="C5" s="79"/>
      <c r="D5" s="80">
        <f>D8+D16+D24+D32+D40+D48+D56+D64+D72+D80+D88</f>
        <v>0</v>
      </c>
      <c r="F5" s="94" t="s">
        <v>408</v>
      </c>
      <c r="G5" s="78">
        <f>D5</f>
        <v>0</v>
      </c>
      <c r="H5" s="81">
        <f>I8+I16+I24+I32+I40+I48+I56+I64+I72+I80+I88</f>
        <v>0</v>
      </c>
      <c r="I5" s="80">
        <f>G5-H5</f>
        <v>0</v>
      </c>
      <c r="K5" s="94" t="s">
        <v>408</v>
      </c>
      <c r="L5" s="78">
        <f>D5</f>
        <v>0</v>
      </c>
      <c r="M5" s="78">
        <f>H5</f>
        <v>0</v>
      </c>
      <c r="N5" s="81">
        <f>O8+O16+O24+O32+O40+O48+O56+O64+O72+O80+O88</f>
        <v>0</v>
      </c>
      <c r="O5" s="80">
        <f>L5-M5-N5</f>
        <v>0</v>
      </c>
      <c r="Q5" s="94" t="s">
        <v>408</v>
      </c>
      <c r="R5" s="78">
        <f>D5</f>
        <v>0</v>
      </c>
      <c r="S5" s="78">
        <f>M5+N5</f>
        <v>0</v>
      </c>
      <c r="T5" s="81">
        <f>U8+U16+U24+U32+U40+U48+U56+U64+U72+U80+U88</f>
        <v>0</v>
      </c>
      <c r="U5" s="80">
        <f>R5-S5-T5</f>
        <v>0</v>
      </c>
      <c r="W5" s="94" t="s">
        <v>408</v>
      </c>
      <c r="X5" s="78">
        <f>D5</f>
        <v>0</v>
      </c>
      <c r="Y5" s="78">
        <f>S5+T5</f>
        <v>0</v>
      </c>
      <c r="Z5" s="81">
        <f>AA8+AA16+AA24+AA32+AA40+AA48+AA56+AA64+AA72+AA80+AA88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396</v>
      </c>
      <c r="B8" s="82"/>
      <c r="C8" s="82"/>
      <c r="D8" s="83">
        <f>D10+D11+D12+D13+D14</f>
        <v>0</v>
      </c>
      <c r="F8" s="71" t="s">
        <v>396</v>
      </c>
      <c r="G8" s="84">
        <f>D8</f>
        <v>0</v>
      </c>
      <c r="H8" s="82"/>
      <c r="I8" s="83">
        <f>I10+I11+I12+I13+I14</f>
        <v>0</v>
      </c>
      <c r="K8" s="71" t="s">
        <v>396</v>
      </c>
      <c r="L8" s="84">
        <f>G8-I8</f>
        <v>0</v>
      </c>
      <c r="M8" s="85"/>
      <c r="N8" s="82"/>
      <c r="O8" s="83">
        <f>O10+O11+O12+O13+O14</f>
        <v>0</v>
      </c>
      <c r="Q8" s="71" t="s">
        <v>396</v>
      </c>
      <c r="R8" s="84">
        <f>L8-O8</f>
        <v>0</v>
      </c>
      <c r="S8" s="85"/>
      <c r="T8" s="82"/>
      <c r="U8" s="83">
        <f>U10+U11+U12+U13+U14</f>
        <v>0</v>
      </c>
      <c r="W8" s="71" t="s">
        <v>396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398</v>
      </c>
      <c r="B16" s="82"/>
      <c r="C16" s="82"/>
      <c r="D16" s="83">
        <f>D18+D19+D20+D21+D22</f>
        <v>0</v>
      </c>
      <c r="F16" s="71" t="s">
        <v>398</v>
      </c>
      <c r="G16" s="84">
        <f>D16</f>
        <v>0</v>
      </c>
      <c r="H16" s="82"/>
      <c r="I16" s="83">
        <f>I18+I19+I20+I21+I22</f>
        <v>0</v>
      </c>
      <c r="K16" s="71" t="s">
        <v>398</v>
      </c>
      <c r="L16" s="84">
        <f>G16-I16</f>
        <v>0</v>
      </c>
      <c r="M16" s="85"/>
      <c r="N16" s="82"/>
      <c r="O16" s="83">
        <f>O18+O19+O20+O21+O22</f>
        <v>0</v>
      </c>
      <c r="Q16" s="71" t="s">
        <v>398</v>
      </c>
      <c r="R16" s="84">
        <f>L16-O16</f>
        <v>0</v>
      </c>
      <c r="S16" s="85"/>
      <c r="T16" s="82"/>
      <c r="U16" s="83">
        <f>U18+U19+U20+U21+U22</f>
        <v>0</v>
      </c>
      <c r="W16" s="71" t="s">
        <v>398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73"/>
      <c r="H17" s="73"/>
      <c r="I17" s="74"/>
      <c r="K17" s="72"/>
      <c r="L17" s="73"/>
      <c r="M17" s="75"/>
      <c r="N17" s="73"/>
      <c r="O17" s="74"/>
      <c r="Q17" s="72"/>
      <c r="R17" s="73"/>
      <c r="S17" s="75"/>
      <c r="T17" s="73"/>
      <c r="U17" s="74"/>
      <c r="W17" s="72"/>
      <c r="X17" s="73"/>
      <c r="Y17" s="75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>
      <c r="M23" s="92"/>
      <c r="S23" s="92"/>
      <c r="Y23" s="92"/>
    </row>
    <row r="24" spans="1:27" x14ac:dyDescent="0.25">
      <c r="A24" s="71" t="s">
        <v>399</v>
      </c>
      <c r="B24" s="82"/>
      <c r="C24" s="82"/>
      <c r="D24" s="83">
        <f>D26+D27+D28+D29+D30</f>
        <v>0</v>
      </c>
      <c r="F24" s="71" t="s">
        <v>399</v>
      </c>
      <c r="G24" s="84">
        <f>D24</f>
        <v>0</v>
      </c>
      <c r="H24" s="82"/>
      <c r="I24" s="83">
        <f>I26+I27+I28+I29+I30</f>
        <v>0</v>
      </c>
      <c r="K24" s="71" t="s">
        <v>399</v>
      </c>
      <c r="L24" s="84">
        <f>G24-I24</f>
        <v>0</v>
      </c>
      <c r="M24" s="85"/>
      <c r="N24" s="82"/>
      <c r="O24" s="83">
        <f>O26+O27+O28+O29+O30</f>
        <v>0</v>
      </c>
      <c r="Q24" s="71" t="s">
        <v>399</v>
      </c>
      <c r="R24" s="84">
        <f>L24-O24</f>
        <v>0</v>
      </c>
      <c r="S24" s="85"/>
      <c r="T24" s="82"/>
      <c r="U24" s="83">
        <f>U26+U27+U28+U29+U30</f>
        <v>0</v>
      </c>
      <c r="W24" s="71" t="s">
        <v>399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73"/>
      <c r="H25" s="73"/>
      <c r="I25" s="74"/>
      <c r="K25" s="72"/>
      <c r="L25" s="73"/>
      <c r="M25" s="75"/>
      <c r="N25" s="73"/>
      <c r="O25" s="74"/>
      <c r="Q25" s="72"/>
      <c r="R25" s="73"/>
      <c r="S25" s="75"/>
      <c r="T25" s="73"/>
      <c r="U25" s="74"/>
      <c r="W25" s="72"/>
      <c r="X25" s="73"/>
      <c r="Y25" s="75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>
      <c r="M31" s="92"/>
      <c r="S31" s="92"/>
      <c r="Y31" s="92"/>
    </row>
    <row r="32" spans="1:27" x14ac:dyDescent="0.25">
      <c r="A32" s="71" t="s">
        <v>400</v>
      </c>
      <c r="B32" s="82"/>
      <c r="C32" s="82"/>
      <c r="D32" s="83">
        <f>D34+D35+D36+D37+D38</f>
        <v>0</v>
      </c>
      <c r="F32" s="71" t="s">
        <v>400</v>
      </c>
      <c r="G32" s="84">
        <f>D32</f>
        <v>0</v>
      </c>
      <c r="H32" s="82"/>
      <c r="I32" s="83">
        <f>I34+I35+I36+I37+I38</f>
        <v>0</v>
      </c>
      <c r="K32" s="71" t="s">
        <v>400</v>
      </c>
      <c r="L32" s="84">
        <f>G32-I32</f>
        <v>0</v>
      </c>
      <c r="M32" s="85"/>
      <c r="N32" s="82"/>
      <c r="O32" s="83">
        <f>O34+O35+O36+O37+O38</f>
        <v>0</v>
      </c>
      <c r="Q32" s="71" t="s">
        <v>400</v>
      </c>
      <c r="R32" s="84">
        <f>L32-O32</f>
        <v>0</v>
      </c>
      <c r="S32" s="85"/>
      <c r="T32" s="82"/>
      <c r="U32" s="83">
        <f>U34+U35+U36+U37+U38</f>
        <v>0</v>
      </c>
      <c r="W32" s="71" t="s">
        <v>400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  <row r="39" spans="1:27" ht="15.75" thickBot="1" x14ac:dyDescent="0.3"/>
    <row r="40" spans="1:27" x14ac:dyDescent="0.25">
      <c r="A40" s="71" t="s">
        <v>401</v>
      </c>
      <c r="B40" s="82"/>
      <c r="C40" s="82"/>
      <c r="D40" s="83">
        <f>D42+D43+D44+D45+D46</f>
        <v>0</v>
      </c>
      <c r="F40" s="71" t="s">
        <v>401</v>
      </c>
      <c r="G40" s="84">
        <f>D40</f>
        <v>0</v>
      </c>
      <c r="H40" s="82"/>
      <c r="I40" s="83">
        <f>I42+I43+I44+I45+I46</f>
        <v>0</v>
      </c>
      <c r="K40" s="71" t="s">
        <v>401</v>
      </c>
      <c r="L40" s="84">
        <f>G40-I40</f>
        <v>0</v>
      </c>
      <c r="M40" s="85"/>
      <c r="N40" s="82"/>
      <c r="O40" s="83">
        <f>O42+O43+O44+O45+O46</f>
        <v>0</v>
      </c>
      <c r="Q40" s="71" t="s">
        <v>401</v>
      </c>
      <c r="R40" s="84">
        <f>L40-O40</f>
        <v>0</v>
      </c>
      <c r="S40" s="85"/>
      <c r="T40" s="82"/>
      <c r="U40" s="83">
        <f>U42+U43+U44+U45+U46</f>
        <v>0</v>
      </c>
      <c r="W40" s="71" t="s">
        <v>401</v>
      </c>
      <c r="X40" s="84">
        <f>R40-U40</f>
        <v>0</v>
      </c>
      <c r="Y40" s="85"/>
      <c r="Z40" s="82"/>
      <c r="AA40" s="83">
        <f>AA42+AA43+AA44+AA45+AA46</f>
        <v>0</v>
      </c>
    </row>
    <row r="41" spans="1:27" x14ac:dyDescent="0.25">
      <c r="A41" s="72"/>
      <c r="B41" s="73"/>
      <c r="C41" s="73"/>
      <c r="D41" s="74"/>
      <c r="F41" s="72"/>
      <c r="G41" s="93"/>
      <c r="H41" s="73"/>
      <c r="I41" s="74"/>
      <c r="K41" s="72"/>
      <c r="L41" s="93"/>
      <c r="M41" s="43"/>
      <c r="N41" s="73"/>
      <c r="O41" s="74"/>
      <c r="Q41" s="72"/>
      <c r="R41" s="93"/>
      <c r="S41" s="43"/>
      <c r="T41" s="73"/>
      <c r="U41" s="74"/>
      <c r="W41" s="72"/>
      <c r="X41" s="93"/>
      <c r="Y41" s="43"/>
      <c r="Z41" s="73"/>
      <c r="AA41" s="74"/>
    </row>
    <row r="42" spans="1:27" x14ac:dyDescent="0.25">
      <c r="A42" s="72" t="s">
        <v>357</v>
      </c>
      <c r="B42" s="73"/>
      <c r="C42" s="73"/>
      <c r="D42" s="86"/>
      <c r="F42" s="72" t="s">
        <v>357</v>
      </c>
      <c r="G42" s="87">
        <f>D42</f>
        <v>0</v>
      </c>
      <c r="H42" s="73"/>
      <c r="I42" s="86"/>
      <c r="K42" s="72" t="s">
        <v>357</v>
      </c>
      <c r="L42" s="87">
        <f>G42-I42</f>
        <v>0</v>
      </c>
      <c r="M42" s="43"/>
      <c r="N42" s="73"/>
      <c r="O42" s="86"/>
      <c r="Q42" s="72" t="s">
        <v>357</v>
      </c>
      <c r="R42" s="87">
        <f>L42-O42</f>
        <v>0</v>
      </c>
      <c r="S42" s="43"/>
      <c r="T42" s="73"/>
      <c r="U42" s="86"/>
      <c r="W42" s="72" t="s">
        <v>357</v>
      </c>
      <c r="X42" s="87">
        <f>R42-U42</f>
        <v>0</v>
      </c>
      <c r="Y42" s="43"/>
      <c r="Z42" s="73"/>
      <c r="AA42" s="86"/>
    </row>
    <row r="43" spans="1:27" x14ac:dyDescent="0.25">
      <c r="A43" s="72" t="s">
        <v>359</v>
      </c>
      <c r="B43" s="73"/>
      <c r="C43" s="73"/>
      <c r="D43" s="86"/>
      <c r="F43" s="72" t="s">
        <v>359</v>
      </c>
      <c r="G43" s="87">
        <f>D43</f>
        <v>0</v>
      </c>
      <c r="H43" s="73"/>
      <c r="I43" s="86"/>
      <c r="K43" s="72" t="s">
        <v>359</v>
      </c>
      <c r="L43" s="87">
        <f>G43-I43</f>
        <v>0</v>
      </c>
      <c r="M43" s="43"/>
      <c r="N43" s="73"/>
      <c r="O43" s="86"/>
      <c r="Q43" s="72" t="s">
        <v>359</v>
      </c>
      <c r="R43" s="87">
        <f>L43-O43</f>
        <v>0</v>
      </c>
      <c r="S43" s="43"/>
      <c r="T43" s="73"/>
      <c r="U43" s="86"/>
      <c r="W43" s="72" t="s">
        <v>359</v>
      </c>
      <c r="X43" s="87">
        <f>R43-U43</f>
        <v>0</v>
      </c>
      <c r="Y43" s="43"/>
      <c r="Z43" s="73"/>
      <c r="AA43" s="86"/>
    </row>
    <row r="44" spans="1:27" x14ac:dyDescent="0.25">
      <c r="A44" s="72" t="s">
        <v>397</v>
      </c>
      <c r="B44" s="73"/>
      <c r="C44" s="73"/>
      <c r="D44" s="86"/>
      <c r="F44" s="72" t="s">
        <v>397</v>
      </c>
      <c r="G44" s="87">
        <f>D44</f>
        <v>0</v>
      </c>
      <c r="H44" s="73"/>
      <c r="I44" s="86"/>
      <c r="K44" s="72" t="s">
        <v>397</v>
      </c>
      <c r="L44" s="87">
        <f>G44-I44</f>
        <v>0</v>
      </c>
      <c r="M44" s="43"/>
      <c r="N44" s="73"/>
      <c r="O44" s="86"/>
      <c r="Q44" s="72" t="s">
        <v>397</v>
      </c>
      <c r="R44" s="87">
        <f>L44-O44</f>
        <v>0</v>
      </c>
      <c r="S44" s="43"/>
      <c r="T44" s="73"/>
      <c r="U44" s="86"/>
      <c r="W44" s="72" t="s">
        <v>397</v>
      </c>
      <c r="X44" s="87">
        <f>R44-U44</f>
        <v>0</v>
      </c>
      <c r="Y44" s="43"/>
      <c r="Z44" s="73"/>
      <c r="AA44" s="86"/>
    </row>
    <row r="45" spans="1:27" x14ac:dyDescent="0.25">
      <c r="A45" s="72" t="s">
        <v>363</v>
      </c>
      <c r="B45" s="73"/>
      <c r="C45" s="73"/>
      <c r="D45" s="86"/>
      <c r="F45" s="72" t="s">
        <v>363</v>
      </c>
      <c r="G45" s="87">
        <f>D45</f>
        <v>0</v>
      </c>
      <c r="H45" s="73"/>
      <c r="I45" s="86"/>
      <c r="K45" s="72" t="s">
        <v>363</v>
      </c>
      <c r="L45" s="87">
        <f>G45-I45</f>
        <v>0</v>
      </c>
      <c r="M45" s="43"/>
      <c r="N45" s="73"/>
      <c r="O45" s="86"/>
      <c r="Q45" s="72" t="s">
        <v>363</v>
      </c>
      <c r="R45" s="87">
        <f>L45-O45</f>
        <v>0</v>
      </c>
      <c r="S45" s="43"/>
      <c r="T45" s="73"/>
      <c r="U45" s="86"/>
      <c r="W45" s="72" t="s">
        <v>363</v>
      </c>
      <c r="X45" s="87">
        <f>R45-U45</f>
        <v>0</v>
      </c>
      <c r="Y45" s="43"/>
      <c r="Z45" s="73"/>
      <c r="AA45" s="86"/>
    </row>
    <row r="46" spans="1:27" ht="15.75" thickBot="1" x14ac:dyDescent="0.3">
      <c r="A46" s="88" t="s">
        <v>365</v>
      </c>
      <c r="B46" s="89"/>
      <c r="C46" s="89"/>
      <c r="D46" s="90"/>
      <c r="F46" s="88" t="s">
        <v>365</v>
      </c>
      <c r="G46" s="91">
        <f>D46</f>
        <v>0</v>
      </c>
      <c r="H46" s="89"/>
      <c r="I46" s="90"/>
      <c r="K46" s="88" t="s">
        <v>365</v>
      </c>
      <c r="L46" s="91">
        <f>G46-I46</f>
        <v>0</v>
      </c>
      <c r="M46" s="79"/>
      <c r="N46" s="89"/>
      <c r="O46" s="90"/>
      <c r="Q46" s="88" t="s">
        <v>365</v>
      </c>
      <c r="R46" s="91">
        <f>L46-O46</f>
        <v>0</v>
      </c>
      <c r="S46" s="79"/>
      <c r="T46" s="89"/>
      <c r="U46" s="90"/>
      <c r="W46" s="88" t="s">
        <v>365</v>
      </c>
      <c r="X46" s="91">
        <f>R46-U46</f>
        <v>0</v>
      </c>
      <c r="Y46" s="79"/>
      <c r="Z46" s="89"/>
      <c r="AA46" s="90"/>
    </row>
    <row r="47" spans="1:27" ht="15.75" thickBot="1" x14ac:dyDescent="0.3"/>
    <row r="48" spans="1:27" x14ac:dyDescent="0.25">
      <c r="A48" s="71" t="s">
        <v>402</v>
      </c>
      <c r="B48" s="82"/>
      <c r="C48" s="82"/>
      <c r="D48" s="83">
        <f>D50+D51+D52+D53+D54</f>
        <v>0</v>
      </c>
      <c r="F48" s="71" t="s">
        <v>402</v>
      </c>
      <c r="G48" s="84">
        <f>D48</f>
        <v>0</v>
      </c>
      <c r="H48" s="82"/>
      <c r="I48" s="83">
        <f>I50+I51+I52+I53+I54</f>
        <v>0</v>
      </c>
      <c r="K48" s="71" t="s">
        <v>402</v>
      </c>
      <c r="L48" s="84">
        <f>G48-I48</f>
        <v>0</v>
      </c>
      <c r="M48" s="85"/>
      <c r="N48" s="82"/>
      <c r="O48" s="83">
        <f>O50+O51+O52+O53+O54</f>
        <v>0</v>
      </c>
      <c r="Q48" s="71" t="s">
        <v>402</v>
      </c>
      <c r="R48" s="84">
        <f>L48-O48</f>
        <v>0</v>
      </c>
      <c r="S48" s="85"/>
      <c r="T48" s="82"/>
      <c r="U48" s="83">
        <f>U50+U51+U52+U53+U54</f>
        <v>0</v>
      </c>
      <c r="W48" s="71" t="s">
        <v>402</v>
      </c>
      <c r="X48" s="84">
        <f>R48-U48</f>
        <v>0</v>
      </c>
      <c r="Y48" s="85"/>
      <c r="Z48" s="82"/>
      <c r="AA48" s="83">
        <f>AA50+AA51+AA52+AA53+AA54</f>
        <v>0</v>
      </c>
    </row>
    <row r="49" spans="1:27" x14ac:dyDescent="0.25">
      <c r="A49" s="72"/>
      <c r="B49" s="73"/>
      <c r="C49" s="73"/>
      <c r="D49" s="74"/>
      <c r="F49" s="72"/>
      <c r="G49" s="93"/>
      <c r="H49" s="73"/>
      <c r="I49" s="74"/>
      <c r="K49" s="72"/>
      <c r="L49" s="93"/>
      <c r="M49" s="43"/>
      <c r="N49" s="73"/>
      <c r="O49" s="74"/>
      <c r="Q49" s="72"/>
      <c r="R49" s="93"/>
      <c r="S49" s="43"/>
      <c r="T49" s="73"/>
      <c r="U49" s="74"/>
      <c r="W49" s="72"/>
      <c r="X49" s="93"/>
      <c r="Y49" s="43"/>
      <c r="Z49" s="73"/>
      <c r="AA49" s="74"/>
    </row>
    <row r="50" spans="1:27" x14ac:dyDescent="0.25">
      <c r="A50" s="72" t="s">
        <v>357</v>
      </c>
      <c r="B50" s="73"/>
      <c r="C50" s="73"/>
      <c r="D50" s="86"/>
      <c r="F50" s="72" t="s">
        <v>357</v>
      </c>
      <c r="G50" s="87">
        <f>D50</f>
        <v>0</v>
      </c>
      <c r="H50" s="73"/>
      <c r="I50" s="86"/>
      <c r="K50" s="72" t="s">
        <v>357</v>
      </c>
      <c r="L50" s="87">
        <f>G50-I50</f>
        <v>0</v>
      </c>
      <c r="M50" s="43"/>
      <c r="N50" s="73"/>
      <c r="O50" s="86"/>
      <c r="Q50" s="72" t="s">
        <v>357</v>
      </c>
      <c r="R50" s="87">
        <f>L50-O50</f>
        <v>0</v>
      </c>
      <c r="S50" s="43"/>
      <c r="T50" s="73"/>
      <c r="U50" s="86"/>
      <c r="W50" s="72" t="s">
        <v>357</v>
      </c>
      <c r="X50" s="87">
        <f>R50-U50</f>
        <v>0</v>
      </c>
      <c r="Y50" s="43"/>
      <c r="Z50" s="73"/>
      <c r="AA50" s="86"/>
    </row>
    <row r="51" spans="1:27" x14ac:dyDescent="0.25">
      <c r="A51" s="72" t="s">
        <v>359</v>
      </c>
      <c r="B51" s="73"/>
      <c r="C51" s="73"/>
      <c r="D51" s="86"/>
      <c r="F51" s="72" t="s">
        <v>359</v>
      </c>
      <c r="G51" s="87">
        <f>D51</f>
        <v>0</v>
      </c>
      <c r="H51" s="73"/>
      <c r="I51" s="86"/>
      <c r="K51" s="72" t="s">
        <v>359</v>
      </c>
      <c r="L51" s="87">
        <f>G51-I51</f>
        <v>0</v>
      </c>
      <c r="M51" s="43"/>
      <c r="N51" s="73"/>
      <c r="O51" s="86"/>
      <c r="Q51" s="72" t="s">
        <v>359</v>
      </c>
      <c r="R51" s="87">
        <f>L51-O51</f>
        <v>0</v>
      </c>
      <c r="S51" s="43"/>
      <c r="T51" s="73"/>
      <c r="U51" s="86"/>
      <c r="W51" s="72" t="s">
        <v>359</v>
      </c>
      <c r="X51" s="87">
        <f>R51-U51</f>
        <v>0</v>
      </c>
      <c r="Y51" s="43"/>
      <c r="Z51" s="73"/>
      <c r="AA51" s="86"/>
    </row>
    <row r="52" spans="1:27" x14ac:dyDescent="0.25">
      <c r="A52" s="72" t="s">
        <v>397</v>
      </c>
      <c r="B52" s="73"/>
      <c r="C52" s="73"/>
      <c r="D52" s="86"/>
      <c r="F52" s="72" t="s">
        <v>397</v>
      </c>
      <c r="G52" s="87">
        <f>D52</f>
        <v>0</v>
      </c>
      <c r="H52" s="73"/>
      <c r="I52" s="86"/>
      <c r="K52" s="72" t="s">
        <v>397</v>
      </c>
      <c r="L52" s="87">
        <f>G52-I52</f>
        <v>0</v>
      </c>
      <c r="M52" s="43"/>
      <c r="N52" s="73"/>
      <c r="O52" s="86"/>
      <c r="Q52" s="72" t="s">
        <v>397</v>
      </c>
      <c r="R52" s="87">
        <f>L52-O52</f>
        <v>0</v>
      </c>
      <c r="S52" s="43"/>
      <c r="T52" s="73"/>
      <c r="U52" s="86"/>
      <c r="W52" s="72" t="s">
        <v>397</v>
      </c>
      <c r="X52" s="87">
        <f>R52-U52</f>
        <v>0</v>
      </c>
      <c r="Y52" s="43"/>
      <c r="Z52" s="73"/>
      <c r="AA52" s="86"/>
    </row>
    <row r="53" spans="1:27" x14ac:dyDescent="0.25">
      <c r="A53" s="72" t="s">
        <v>363</v>
      </c>
      <c r="B53" s="73"/>
      <c r="C53" s="73"/>
      <c r="D53" s="86"/>
      <c r="F53" s="72" t="s">
        <v>363</v>
      </c>
      <c r="G53" s="87">
        <f>D53</f>
        <v>0</v>
      </c>
      <c r="H53" s="73"/>
      <c r="I53" s="86"/>
      <c r="K53" s="72" t="s">
        <v>363</v>
      </c>
      <c r="L53" s="87">
        <f>G53-I53</f>
        <v>0</v>
      </c>
      <c r="M53" s="43"/>
      <c r="N53" s="73"/>
      <c r="O53" s="86"/>
      <c r="Q53" s="72" t="s">
        <v>363</v>
      </c>
      <c r="R53" s="87">
        <f>L53-O53</f>
        <v>0</v>
      </c>
      <c r="S53" s="43"/>
      <c r="T53" s="73"/>
      <c r="U53" s="86"/>
      <c r="W53" s="72" t="s">
        <v>363</v>
      </c>
      <c r="X53" s="87">
        <f>R53-U53</f>
        <v>0</v>
      </c>
      <c r="Y53" s="43"/>
      <c r="Z53" s="73"/>
      <c r="AA53" s="86"/>
    </row>
    <row r="54" spans="1:27" ht="15.75" thickBot="1" x14ac:dyDescent="0.3">
      <c r="A54" s="88" t="s">
        <v>365</v>
      </c>
      <c r="B54" s="89"/>
      <c r="C54" s="89"/>
      <c r="D54" s="90"/>
      <c r="F54" s="88" t="s">
        <v>365</v>
      </c>
      <c r="G54" s="91">
        <f>D54</f>
        <v>0</v>
      </c>
      <c r="H54" s="89"/>
      <c r="I54" s="90"/>
      <c r="K54" s="88" t="s">
        <v>365</v>
      </c>
      <c r="L54" s="91">
        <f>G54-I54</f>
        <v>0</v>
      </c>
      <c r="M54" s="79"/>
      <c r="N54" s="89"/>
      <c r="O54" s="90"/>
      <c r="Q54" s="88" t="s">
        <v>365</v>
      </c>
      <c r="R54" s="91">
        <f>L54-O54</f>
        <v>0</v>
      </c>
      <c r="S54" s="79"/>
      <c r="T54" s="89"/>
      <c r="U54" s="90"/>
      <c r="W54" s="88" t="s">
        <v>365</v>
      </c>
      <c r="X54" s="91">
        <f>R54-U54</f>
        <v>0</v>
      </c>
      <c r="Y54" s="79"/>
      <c r="Z54" s="89"/>
      <c r="AA54" s="90"/>
    </row>
    <row r="55" spans="1:27" ht="15.75" thickBot="1" x14ac:dyDescent="0.3"/>
    <row r="56" spans="1:27" x14ac:dyDescent="0.25">
      <c r="A56" s="71" t="s">
        <v>403</v>
      </c>
      <c r="B56" s="82"/>
      <c r="C56" s="82"/>
      <c r="D56" s="83">
        <f>D58+D59+D60+D61+D62</f>
        <v>0</v>
      </c>
      <c r="F56" s="71" t="s">
        <v>403</v>
      </c>
      <c r="G56" s="84">
        <f>D56</f>
        <v>0</v>
      </c>
      <c r="H56" s="82"/>
      <c r="I56" s="83">
        <f>I58+I59+I60+I61+I62</f>
        <v>0</v>
      </c>
      <c r="K56" s="71" t="s">
        <v>403</v>
      </c>
      <c r="L56" s="84">
        <f>G56-I56</f>
        <v>0</v>
      </c>
      <c r="M56" s="85"/>
      <c r="N56" s="82"/>
      <c r="O56" s="83">
        <f>O58+O59+O60+O61+O62</f>
        <v>0</v>
      </c>
      <c r="Q56" s="71" t="s">
        <v>403</v>
      </c>
      <c r="R56" s="84">
        <f>L56-O56</f>
        <v>0</v>
      </c>
      <c r="S56" s="85"/>
      <c r="T56" s="82"/>
      <c r="U56" s="83">
        <f>U58+U59+U60+U61+U62</f>
        <v>0</v>
      </c>
      <c r="W56" s="71" t="s">
        <v>403</v>
      </c>
      <c r="X56" s="84">
        <f>R56-U56</f>
        <v>0</v>
      </c>
      <c r="Y56" s="85"/>
      <c r="Z56" s="82"/>
      <c r="AA56" s="83">
        <f>AA58+AA59+AA60+AA61+AA62</f>
        <v>0</v>
      </c>
    </row>
    <row r="57" spans="1:27" x14ac:dyDescent="0.25">
      <c r="A57" s="72"/>
      <c r="B57" s="73"/>
      <c r="C57" s="73"/>
      <c r="D57" s="74"/>
      <c r="F57" s="72"/>
      <c r="G57" s="93"/>
      <c r="H57" s="73"/>
      <c r="I57" s="74"/>
      <c r="K57" s="72"/>
      <c r="L57" s="93"/>
      <c r="M57" s="43"/>
      <c r="N57" s="73"/>
      <c r="O57" s="74"/>
      <c r="Q57" s="72"/>
      <c r="R57" s="93"/>
      <c r="S57" s="43"/>
      <c r="T57" s="73"/>
      <c r="U57" s="74"/>
      <c r="W57" s="72"/>
      <c r="X57" s="93"/>
      <c r="Y57" s="43"/>
      <c r="Z57" s="73"/>
      <c r="AA57" s="74"/>
    </row>
    <row r="58" spans="1:27" x14ac:dyDescent="0.25">
      <c r="A58" s="72" t="s">
        <v>357</v>
      </c>
      <c r="B58" s="73"/>
      <c r="C58" s="73"/>
      <c r="D58" s="86"/>
      <c r="F58" s="72" t="s">
        <v>357</v>
      </c>
      <c r="G58" s="87">
        <f>D58</f>
        <v>0</v>
      </c>
      <c r="H58" s="73"/>
      <c r="I58" s="86"/>
      <c r="K58" s="72" t="s">
        <v>357</v>
      </c>
      <c r="L58" s="87">
        <f>G58-I58</f>
        <v>0</v>
      </c>
      <c r="M58" s="43"/>
      <c r="N58" s="73"/>
      <c r="O58" s="86"/>
      <c r="Q58" s="72" t="s">
        <v>357</v>
      </c>
      <c r="R58" s="87">
        <f>L58-O58</f>
        <v>0</v>
      </c>
      <c r="S58" s="43"/>
      <c r="T58" s="73"/>
      <c r="U58" s="86"/>
      <c r="W58" s="72" t="s">
        <v>357</v>
      </c>
      <c r="X58" s="87">
        <f>R58-U58</f>
        <v>0</v>
      </c>
      <c r="Y58" s="43"/>
      <c r="Z58" s="73"/>
      <c r="AA58" s="86"/>
    </row>
    <row r="59" spans="1:27" x14ac:dyDescent="0.25">
      <c r="A59" s="72" t="s">
        <v>359</v>
      </c>
      <c r="B59" s="73"/>
      <c r="C59" s="73"/>
      <c r="D59" s="86"/>
      <c r="F59" s="72" t="s">
        <v>359</v>
      </c>
      <c r="G59" s="87">
        <f>D59</f>
        <v>0</v>
      </c>
      <c r="H59" s="73"/>
      <c r="I59" s="86"/>
      <c r="K59" s="72" t="s">
        <v>359</v>
      </c>
      <c r="L59" s="87">
        <f>G59-I59</f>
        <v>0</v>
      </c>
      <c r="M59" s="43"/>
      <c r="N59" s="73"/>
      <c r="O59" s="86"/>
      <c r="Q59" s="72" t="s">
        <v>359</v>
      </c>
      <c r="R59" s="87">
        <f>L59-O59</f>
        <v>0</v>
      </c>
      <c r="S59" s="43"/>
      <c r="T59" s="73"/>
      <c r="U59" s="86"/>
      <c r="W59" s="72" t="s">
        <v>359</v>
      </c>
      <c r="X59" s="87">
        <f>R59-U59</f>
        <v>0</v>
      </c>
      <c r="Y59" s="43"/>
      <c r="Z59" s="73"/>
      <c r="AA59" s="86"/>
    </row>
    <row r="60" spans="1:27" x14ac:dyDescent="0.25">
      <c r="A60" s="72" t="s">
        <v>397</v>
      </c>
      <c r="B60" s="73"/>
      <c r="C60" s="73"/>
      <c r="D60" s="86"/>
      <c r="F60" s="72" t="s">
        <v>397</v>
      </c>
      <c r="G60" s="87">
        <f>D60</f>
        <v>0</v>
      </c>
      <c r="H60" s="73"/>
      <c r="I60" s="86"/>
      <c r="K60" s="72" t="s">
        <v>397</v>
      </c>
      <c r="L60" s="87">
        <f>G60-I60</f>
        <v>0</v>
      </c>
      <c r="M60" s="43"/>
      <c r="N60" s="73"/>
      <c r="O60" s="86"/>
      <c r="Q60" s="72" t="s">
        <v>397</v>
      </c>
      <c r="R60" s="87">
        <f>L60-O60</f>
        <v>0</v>
      </c>
      <c r="S60" s="43"/>
      <c r="T60" s="73"/>
      <c r="U60" s="86"/>
      <c r="W60" s="72" t="s">
        <v>397</v>
      </c>
      <c r="X60" s="87">
        <f>R60-U60</f>
        <v>0</v>
      </c>
      <c r="Y60" s="43"/>
      <c r="Z60" s="73"/>
      <c r="AA60" s="86"/>
    </row>
    <row r="61" spans="1:27" x14ac:dyDescent="0.25">
      <c r="A61" s="72" t="s">
        <v>363</v>
      </c>
      <c r="B61" s="73"/>
      <c r="C61" s="73"/>
      <c r="D61" s="86"/>
      <c r="F61" s="72" t="s">
        <v>363</v>
      </c>
      <c r="G61" s="87">
        <f>D61</f>
        <v>0</v>
      </c>
      <c r="H61" s="73"/>
      <c r="I61" s="86"/>
      <c r="K61" s="72" t="s">
        <v>363</v>
      </c>
      <c r="L61" s="87">
        <f>G61-I61</f>
        <v>0</v>
      </c>
      <c r="M61" s="43"/>
      <c r="N61" s="73"/>
      <c r="O61" s="86"/>
      <c r="Q61" s="72" t="s">
        <v>363</v>
      </c>
      <c r="R61" s="87">
        <f>L61-O61</f>
        <v>0</v>
      </c>
      <c r="S61" s="43"/>
      <c r="T61" s="73"/>
      <c r="U61" s="86"/>
      <c r="W61" s="72" t="s">
        <v>363</v>
      </c>
      <c r="X61" s="87">
        <f>R61-U61</f>
        <v>0</v>
      </c>
      <c r="Y61" s="43"/>
      <c r="Z61" s="73"/>
      <c r="AA61" s="86"/>
    </row>
    <row r="62" spans="1:27" ht="15.75" thickBot="1" x14ac:dyDescent="0.3">
      <c r="A62" s="88" t="s">
        <v>365</v>
      </c>
      <c r="B62" s="89"/>
      <c r="C62" s="89"/>
      <c r="D62" s="90"/>
      <c r="F62" s="88" t="s">
        <v>365</v>
      </c>
      <c r="G62" s="91">
        <f>D62</f>
        <v>0</v>
      </c>
      <c r="H62" s="89"/>
      <c r="I62" s="90"/>
      <c r="K62" s="88" t="s">
        <v>365</v>
      </c>
      <c r="L62" s="91">
        <f>G62-I62</f>
        <v>0</v>
      </c>
      <c r="M62" s="79"/>
      <c r="N62" s="89"/>
      <c r="O62" s="90"/>
      <c r="Q62" s="88" t="s">
        <v>365</v>
      </c>
      <c r="R62" s="91">
        <f>L62-O62</f>
        <v>0</v>
      </c>
      <c r="S62" s="79"/>
      <c r="T62" s="89"/>
      <c r="U62" s="90"/>
      <c r="W62" s="88" t="s">
        <v>365</v>
      </c>
      <c r="X62" s="91">
        <f>R62-U62</f>
        <v>0</v>
      </c>
      <c r="Y62" s="79"/>
      <c r="Z62" s="89"/>
      <c r="AA62" s="90"/>
    </row>
    <row r="63" spans="1:27" ht="15.75" thickBot="1" x14ac:dyDescent="0.3"/>
    <row r="64" spans="1:27" x14ac:dyDescent="0.25">
      <c r="A64" s="71" t="s">
        <v>404</v>
      </c>
      <c r="B64" s="82"/>
      <c r="C64" s="82"/>
      <c r="D64" s="83">
        <f>D66+D67+D68+D69+D70</f>
        <v>0</v>
      </c>
      <c r="F64" s="71" t="s">
        <v>404</v>
      </c>
      <c r="G64" s="84">
        <f>D64</f>
        <v>0</v>
      </c>
      <c r="H64" s="82"/>
      <c r="I64" s="83">
        <f>I66+I67+I68+I69+I70</f>
        <v>0</v>
      </c>
      <c r="K64" s="71" t="s">
        <v>404</v>
      </c>
      <c r="L64" s="84">
        <f>G64-I64</f>
        <v>0</v>
      </c>
      <c r="M64" s="85"/>
      <c r="N64" s="82"/>
      <c r="O64" s="83">
        <f>O66+O67+O68+O69+O70</f>
        <v>0</v>
      </c>
      <c r="Q64" s="71" t="s">
        <v>404</v>
      </c>
      <c r="R64" s="84">
        <f>L64-O64</f>
        <v>0</v>
      </c>
      <c r="S64" s="85"/>
      <c r="T64" s="82"/>
      <c r="U64" s="83">
        <f>U66+U67+U68+U69+U70</f>
        <v>0</v>
      </c>
      <c r="W64" s="71" t="s">
        <v>404</v>
      </c>
      <c r="X64" s="84">
        <f>R64-U64</f>
        <v>0</v>
      </c>
      <c r="Y64" s="85"/>
      <c r="Z64" s="82"/>
      <c r="AA64" s="83">
        <f>AA66+AA67+AA68+AA69+AA70</f>
        <v>0</v>
      </c>
    </row>
    <row r="65" spans="1:27" x14ac:dyDescent="0.25">
      <c r="A65" s="72"/>
      <c r="B65" s="73"/>
      <c r="C65" s="73"/>
      <c r="D65" s="74"/>
      <c r="F65" s="72"/>
      <c r="G65" s="93"/>
      <c r="H65" s="73"/>
      <c r="I65" s="74"/>
      <c r="K65" s="72"/>
      <c r="L65" s="93"/>
      <c r="M65" s="43"/>
      <c r="N65" s="73"/>
      <c r="O65" s="74"/>
      <c r="Q65" s="72"/>
      <c r="R65" s="93"/>
      <c r="S65" s="43"/>
      <c r="T65" s="73"/>
      <c r="U65" s="74"/>
      <c r="W65" s="72"/>
      <c r="X65" s="93"/>
      <c r="Y65" s="43"/>
      <c r="Z65" s="73"/>
      <c r="AA65" s="74"/>
    </row>
    <row r="66" spans="1:27" x14ac:dyDescent="0.25">
      <c r="A66" s="72" t="s">
        <v>357</v>
      </c>
      <c r="B66" s="73"/>
      <c r="C66" s="73"/>
      <c r="D66" s="86"/>
      <c r="F66" s="72" t="s">
        <v>357</v>
      </c>
      <c r="G66" s="87">
        <f>D66</f>
        <v>0</v>
      </c>
      <c r="H66" s="73"/>
      <c r="I66" s="86"/>
      <c r="K66" s="72" t="s">
        <v>357</v>
      </c>
      <c r="L66" s="87">
        <f>G66-I66</f>
        <v>0</v>
      </c>
      <c r="M66" s="43"/>
      <c r="N66" s="73"/>
      <c r="O66" s="86"/>
      <c r="Q66" s="72" t="s">
        <v>357</v>
      </c>
      <c r="R66" s="87">
        <f>L66-O66</f>
        <v>0</v>
      </c>
      <c r="S66" s="43"/>
      <c r="T66" s="73"/>
      <c r="U66" s="86"/>
      <c r="W66" s="72" t="s">
        <v>357</v>
      </c>
      <c r="X66" s="87">
        <f>R66-U66</f>
        <v>0</v>
      </c>
      <c r="Y66" s="43"/>
      <c r="Z66" s="73"/>
      <c r="AA66" s="86"/>
    </row>
    <row r="67" spans="1:27" x14ac:dyDescent="0.25">
      <c r="A67" s="72" t="s">
        <v>359</v>
      </c>
      <c r="B67" s="73"/>
      <c r="C67" s="73"/>
      <c r="D67" s="86"/>
      <c r="F67" s="72" t="s">
        <v>359</v>
      </c>
      <c r="G67" s="87">
        <f>D67</f>
        <v>0</v>
      </c>
      <c r="H67" s="73"/>
      <c r="I67" s="86"/>
      <c r="K67" s="72" t="s">
        <v>359</v>
      </c>
      <c r="L67" s="87">
        <f>G67-I67</f>
        <v>0</v>
      </c>
      <c r="M67" s="43"/>
      <c r="N67" s="73"/>
      <c r="O67" s="86"/>
      <c r="Q67" s="72" t="s">
        <v>359</v>
      </c>
      <c r="R67" s="87">
        <f>L67-O67</f>
        <v>0</v>
      </c>
      <c r="S67" s="43"/>
      <c r="T67" s="73"/>
      <c r="U67" s="86"/>
      <c r="W67" s="72" t="s">
        <v>359</v>
      </c>
      <c r="X67" s="87">
        <f>R67-U67</f>
        <v>0</v>
      </c>
      <c r="Y67" s="43"/>
      <c r="Z67" s="73"/>
      <c r="AA67" s="86"/>
    </row>
    <row r="68" spans="1:27" x14ac:dyDescent="0.25">
      <c r="A68" s="72" t="s">
        <v>397</v>
      </c>
      <c r="B68" s="73"/>
      <c r="C68" s="73"/>
      <c r="D68" s="86"/>
      <c r="F68" s="72" t="s">
        <v>397</v>
      </c>
      <c r="G68" s="87">
        <f>D68</f>
        <v>0</v>
      </c>
      <c r="H68" s="73"/>
      <c r="I68" s="86"/>
      <c r="K68" s="72" t="s">
        <v>397</v>
      </c>
      <c r="L68" s="87">
        <f>G68-I68</f>
        <v>0</v>
      </c>
      <c r="M68" s="43"/>
      <c r="N68" s="73"/>
      <c r="O68" s="86"/>
      <c r="Q68" s="72" t="s">
        <v>397</v>
      </c>
      <c r="R68" s="87">
        <f>L68-O68</f>
        <v>0</v>
      </c>
      <c r="S68" s="43"/>
      <c r="T68" s="73"/>
      <c r="U68" s="86"/>
      <c r="W68" s="72" t="s">
        <v>397</v>
      </c>
      <c r="X68" s="87">
        <f>R68-U68</f>
        <v>0</v>
      </c>
      <c r="Y68" s="43"/>
      <c r="Z68" s="73"/>
      <c r="AA68" s="86"/>
    </row>
    <row r="69" spans="1:27" x14ac:dyDescent="0.25">
      <c r="A69" s="72" t="s">
        <v>363</v>
      </c>
      <c r="B69" s="73"/>
      <c r="C69" s="73"/>
      <c r="D69" s="86"/>
      <c r="F69" s="72" t="s">
        <v>363</v>
      </c>
      <c r="G69" s="87">
        <f>D69</f>
        <v>0</v>
      </c>
      <c r="H69" s="73"/>
      <c r="I69" s="86"/>
      <c r="K69" s="72" t="s">
        <v>363</v>
      </c>
      <c r="L69" s="87">
        <f>G69-I69</f>
        <v>0</v>
      </c>
      <c r="M69" s="43"/>
      <c r="N69" s="73"/>
      <c r="O69" s="86"/>
      <c r="Q69" s="72" t="s">
        <v>363</v>
      </c>
      <c r="R69" s="87">
        <f>L69-O69</f>
        <v>0</v>
      </c>
      <c r="S69" s="43"/>
      <c r="T69" s="73"/>
      <c r="U69" s="86"/>
      <c r="W69" s="72" t="s">
        <v>363</v>
      </c>
      <c r="X69" s="87">
        <f>R69-U69</f>
        <v>0</v>
      </c>
      <c r="Y69" s="43"/>
      <c r="Z69" s="73"/>
      <c r="AA69" s="86"/>
    </row>
    <row r="70" spans="1:27" ht="15.75" thickBot="1" x14ac:dyDescent="0.3">
      <c r="A70" s="88" t="s">
        <v>365</v>
      </c>
      <c r="B70" s="89"/>
      <c r="C70" s="89"/>
      <c r="D70" s="90"/>
      <c r="F70" s="88" t="s">
        <v>365</v>
      </c>
      <c r="G70" s="91">
        <f>D70</f>
        <v>0</v>
      </c>
      <c r="H70" s="89"/>
      <c r="I70" s="90"/>
      <c r="K70" s="88" t="s">
        <v>365</v>
      </c>
      <c r="L70" s="91">
        <f>G70-I70</f>
        <v>0</v>
      </c>
      <c r="M70" s="79"/>
      <c r="N70" s="89"/>
      <c r="O70" s="90"/>
      <c r="Q70" s="88" t="s">
        <v>365</v>
      </c>
      <c r="R70" s="91">
        <f>L70-O70</f>
        <v>0</v>
      </c>
      <c r="S70" s="79"/>
      <c r="T70" s="89"/>
      <c r="U70" s="90"/>
      <c r="W70" s="88" t="s">
        <v>365</v>
      </c>
      <c r="X70" s="91">
        <f>R70-U70</f>
        <v>0</v>
      </c>
      <c r="Y70" s="79"/>
      <c r="Z70" s="89"/>
      <c r="AA70" s="90"/>
    </row>
    <row r="71" spans="1:27" ht="15.75" thickBot="1" x14ac:dyDescent="0.3"/>
    <row r="72" spans="1:27" x14ac:dyDescent="0.25">
      <c r="A72" s="71" t="s">
        <v>405</v>
      </c>
      <c r="B72" s="82"/>
      <c r="C72" s="82"/>
      <c r="D72" s="83">
        <f>D74+D75+D76+D77+D78</f>
        <v>0</v>
      </c>
      <c r="F72" s="71" t="s">
        <v>405</v>
      </c>
      <c r="G72" s="84">
        <f>D72</f>
        <v>0</v>
      </c>
      <c r="H72" s="82"/>
      <c r="I72" s="83">
        <f>I74+I75+I76+I77+I78</f>
        <v>0</v>
      </c>
      <c r="K72" s="71" t="s">
        <v>405</v>
      </c>
      <c r="L72" s="84">
        <f>G72-I72</f>
        <v>0</v>
      </c>
      <c r="M72" s="85"/>
      <c r="N72" s="82"/>
      <c r="O72" s="83">
        <f>O74+O75+O76+O77+O78</f>
        <v>0</v>
      </c>
      <c r="Q72" s="71" t="s">
        <v>405</v>
      </c>
      <c r="R72" s="84">
        <f>L72-O72</f>
        <v>0</v>
      </c>
      <c r="S72" s="85"/>
      <c r="T72" s="82"/>
      <c r="U72" s="83">
        <f>U74+U75+U76+U77+U78</f>
        <v>0</v>
      </c>
      <c r="W72" s="71" t="s">
        <v>405</v>
      </c>
      <c r="X72" s="84">
        <f>R72-U72</f>
        <v>0</v>
      </c>
      <c r="Y72" s="85"/>
      <c r="Z72" s="82"/>
      <c r="AA72" s="83">
        <f>AA74+AA75+AA76+AA77+AA78</f>
        <v>0</v>
      </c>
    </row>
    <row r="73" spans="1:27" x14ac:dyDescent="0.25">
      <c r="A73" s="72"/>
      <c r="B73" s="73"/>
      <c r="C73" s="73"/>
      <c r="D73" s="74"/>
      <c r="F73" s="72"/>
      <c r="G73" s="93"/>
      <c r="H73" s="73"/>
      <c r="I73" s="74"/>
      <c r="K73" s="72"/>
      <c r="L73" s="93"/>
      <c r="M73" s="43"/>
      <c r="N73" s="73"/>
      <c r="O73" s="74"/>
      <c r="Q73" s="72"/>
      <c r="R73" s="93"/>
      <c r="S73" s="43"/>
      <c r="T73" s="73"/>
      <c r="U73" s="74"/>
      <c r="W73" s="72"/>
      <c r="X73" s="93"/>
      <c r="Y73" s="43"/>
      <c r="Z73" s="73"/>
      <c r="AA73" s="74"/>
    </row>
    <row r="74" spans="1:27" x14ac:dyDescent="0.25">
      <c r="A74" s="72" t="s">
        <v>357</v>
      </c>
      <c r="B74" s="73"/>
      <c r="C74" s="73"/>
      <c r="D74" s="86"/>
      <c r="F74" s="72" t="s">
        <v>357</v>
      </c>
      <c r="G74" s="87">
        <f>D74</f>
        <v>0</v>
      </c>
      <c r="H74" s="73"/>
      <c r="I74" s="86"/>
      <c r="K74" s="72" t="s">
        <v>357</v>
      </c>
      <c r="L74" s="87">
        <f>G74-I74</f>
        <v>0</v>
      </c>
      <c r="M74" s="43"/>
      <c r="N74" s="73"/>
      <c r="O74" s="86"/>
      <c r="Q74" s="72" t="s">
        <v>357</v>
      </c>
      <c r="R74" s="87">
        <f>L74-O74</f>
        <v>0</v>
      </c>
      <c r="S74" s="43"/>
      <c r="T74" s="73"/>
      <c r="U74" s="86"/>
      <c r="W74" s="72" t="s">
        <v>357</v>
      </c>
      <c r="X74" s="87">
        <f>R74-U74</f>
        <v>0</v>
      </c>
      <c r="Y74" s="43"/>
      <c r="Z74" s="73"/>
      <c r="AA74" s="86"/>
    </row>
    <row r="75" spans="1:27" x14ac:dyDescent="0.25">
      <c r="A75" s="72" t="s">
        <v>359</v>
      </c>
      <c r="B75" s="73"/>
      <c r="C75" s="73"/>
      <c r="D75" s="86"/>
      <c r="F75" s="72" t="s">
        <v>359</v>
      </c>
      <c r="G75" s="87">
        <f>D75</f>
        <v>0</v>
      </c>
      <c r="H75" s="73"/>
      <c r="I75" s="86"/>
      <c r="K75" s="72" t="s">
        <v>359</v>
      </c>
      <c r="L75" s="87">
        <f>G75-I75</f>
        <v>0</v>
      </c>
      <c r="M75" s="43"/>
      <c r="N75" s="73"/>
      <c r="O75" s="86"/>
      <c r="Q75" s="72" t="s">
        <v>359</v>
      </c>
      <c r="R75" s="87">
        <f>L75-O75</f>
        <v>0</v>
      </c>
      <c r="S75" s="43"/>
      <c r="T75" s="73"/>
      <c r="U75" s="86"/>
      <c r="W75" s="72" t="s">
        <v>359</v>
      </c>
      <c r="X75" s="87">
        <f>R75-U75</f>
        <v>0</v>
      </c>
      <c r="Y75" s="43"/>
      <c r="Z75" s="73"/>
      <c r="AA75" s="86"/>
    </row>
    <row r="76" spans="1:27" x14ac:dyDescent="0.25">
      <c r="A76" s="72" t="s">
        <v>397</v>
      </c>
      <c r="B76" s="73"/>
      <c r="C76" s="73"/>
      <c r="D76" s="86"/>
      <c r="F76" s="72" t="s">
        <v>397</v>
      </c>
      <c r="G76" s="87">
        <f>D76</f>
        <v>0</v>
      </c>
      <c r="H76" s="73"/>
      <c r="I76" s="86"/>
      <c r="K76" s="72" t="s">
        <v>397</v>
      </c>
      <c r="L76" s="87">
        <f>G76-I76</f>
        <v>0</v>
      </c>
      <c r="M76" s="43"/>
      <c r="N76" s="73"/>
      <c r="O76" s="86"/>
      <c r="Q76" s="72" t="s">
        <v>397</v>
      </c>
      <c r="R76" s="87">
        <f>L76-O76</f>
        <v>0</v>
      </c>
      <c r="S76" s="43"/>
      <c r="T76" s="73"/>
      <c r="U76" s="86"/>
      <c r="W76" s="72" t="s">
        <v>397</v>
      </c>
      <c r="X76" s="87">
        <f>R76-U76</f>
        <v>0</v>
      </c>
      <c r="Y76" s="43"/>
      <c r="Z76" s="73"/>
      <c r="AA76" s="86"/>
    </row>
    <row r="77" spans="1:27" x14ac:dyDescent="0.25">
      <c r="A77" s="72" t="s">
        <v>363</v>
      </c>
      <c r="B77" s="73"/>
      <c r="C77" s="73"/>
      <c r="D77" s="86"/>
      <c r="F77" s="72" t="s">
        <v>363</v>
      </c>
      <c r="G77" s="87">
        <f>D77</f>
        <v>0</v>
      </c>
      <c r="H77" s="73"/>
      <c r="I77" s="86"/>
      <c r="K77" s="72" t="s">
        <v>363</v>
      </c>
      <c r="L77" s="87">
        <f>G77-I77</f>
        <v>0</v>
      </c>
      <c r="M77" s="43"/>
      <c r="N77" s="73"/>
      <c r="O77" s="86"/>
      <c r="Q77" s="72" t="s">
        <v>363</v>
      </c>
      <c r="R77" s="87">
        <f>L77-O77</f>
        <v>0</v>
      </c>
      <c r="S77" s="43"/>
      <c r="T77" s="73"/>
      <c r="U77" s="86"/>
      <c r="W77" s="72" t="s">
        <v>363</v>
      </c>
      <c r="X77" s="87">
        <f>R77-U77</f>
        <v>0</v>
      </c>
      <c r="Y77" s="43"/>
      <c r="Z77" s="73"/>
      <c r="AA77" s="86"/>
    </row>
    <row r="78" spans="1:27" ht="15.75" thickBot="1" x14ac:dyDescent="0.3">
      <c r="A78" s="88" t="s">
        <v>365</v>
      </c>
      <c r="B78" s="89"/>
      <c r="C78" s="89"/>
      <c r="D78" s="90"/>
      <c r="F78" s="88" t="s">
        <v>365</v>
      </c>
      <c r="G78" s="91">
        <f>D78</f>
        <v>0</v>
      </c>
      <c r="H78" s="89"/>
      <c r="I78" s="90"/>
      <c r="K78" s="88" t="s">
        <v>365</v>
      </c>
      <c r="L78" s="91">
        <f>G78-I78</f>
        <v>0</v>
      </c>
      <c r="M78" s="79"/>
      <c r="N78" s="89"/>
      <c r="O78" s="90"/>
      <c r="Q78" s="88" t="s">
        <v>365</v>
      </c>
      <c r="R78" s="91">
        <f>L78-O78</f>
        <v>0</v>
      </c>
      <c r="S78" s="79"/>
      <c r="T78" s="89"/>
      <c r="U78" s="90"/>
      <c r="W78" s="88" t="s">
        <v>365</v>
      </c>
      <c r="X78" s="91">
        <f>R78-U78</f>
        <v>0</v>
      </c>
      <c r="Y78" s="79"/>
      <c r="Z78" s="89"/>
      <c r="AA78" s="90"/>
    </row>
    <row r="79" spans="1:27" ht="15.75" thickBot="1" x14ac:dyDescent="0.3"/>
    <row r="80" spans="1:27" x14ac:dyDescent="0.25">
      <c r="A80" s="71" t="s">
        <v>406</v>
      </c>
      <c r="B80" s="82"/>
      <c r="C80" s="82"/>
      <c r="D80" s="83">
        <f>D82+D83+D84+D85+D86</f>
        <v>0</v>
      </c>
      <c r="F80" s="71" t="s">
        <v>406</v>
      </c>
      <c r="G80" s="84">
        <f>D80</f>
        <v>0</v>
      </c>
      <c r="H80" s="82"/>
      <c r="I80" s="83">
        <f>I82+I83+I84+I85+I86</f>
        <v>0</v>
      </c>
      <c r="K80" s="71" t="s">
        <v>406</v>
      </c>
      <c r="L80" s="84">
        <f>G80-I80</f>
        <v>0</v>
      </c>
      <c r="M80" s="85"/>
      <c r="N80" s="82"/>
      <c r="O80" s="83">
        <f>O82+O83+O84+O85+O86</f>
        <v>0</v>
      </c>
      <c r="Q80" s="71" t="s">
        <v>406</v>
      </c>
      <c r="R80" s="84">
        <f>L80-O80</f>
        <v>0</v>
      </c>
      <c r="S80" s="85"/>
      <c r="T80" s="82"/>
      <c r="U80" s="83">
        <f>U82+U83+U84+U85+U86</f>
        <v>0</v>
      </c>
      <c r="W80" s="71" t="s">
        <v>406</v>
      </c>
      <c r="X80" s="84">
        <f>R80-U80</f>
        <v>0</v>
      </c>
      <c r="Y80" s="85"/>
      <c r="Z80" s="82"/>
      <c r="AA80" s="83">
        <f>AA82+AA83+AA84+AA85+AA86</f>
        <v>0</v>
      </c>
    </row>
    <row r="81" spans="1:27" x14ac:dyDescent="0.25">
      <c r="A81" s="72"/>
      <c r="B81" s="73"/>
      <c r="C81" s="73"/>
      <c r="D81" s="74"/>
      <c r="F81" s="72"/>
      <c r="G81" s="93"/>
      <c r="H81" s="73"/>
      <c r="I81" s="74"/>
      <c r="K81" s="72"/>
      <c r="L81" s="93"/>
      <c r="M81" s="43"/>
      <c r="N81" s="73"/>
      <c r="O81" s="74"/>
      <c r="Q81" s="72"/>
      <c r="R81" s="93"/>
      <c r="S81" s="43"/>
      <c r="T81" s="73"/>
      <c r="U81" s="74"/>
      <c r="W81" s="72"/>
      <c r="X81" s="93"/>
      <c r="Y81" s="43"/>
      <c r="Z81" s="73"/>
      <c r="AA81" s="74"/>
    </row>
    <row r="82" spans="1:27" x14ac:dyDescent="0.25">
      <c r="A82" s="72" t="s">
        <v>357</v>
      </c>
      <c r="B82" s="73"/>
      <c r="C82" s="73"/>
      <c r="D82" s="86"/>
      <c r="F82" s="72" t="s">
        <v>357</v>
      </c>
      <c r="G82" s="87">
        <f>D82</f>
        <v>0</v>
      </c>
      <c r="H82" s="73"/>
      <c r="I82" s="86"/>
      <c r="K82" s="72" t="s">
        <v>357</v>
      </c>
      <c r="L82" s="87">
        <f>G82-I82</f>
        <v>0</v>
      </c>
      <c r="M82" s="43"/>
      <c r="N82" s="73"/>
      <c r="O82" s="86"/>
      <c r="Q82" s="72" t="s">
        <v>357</v>
      </c>
      <c r="R82" s="87">
        <f>L82-O82</f>
        <v>0</v>
      </c>
      <c r="S82" s="43"/>
      <c r="T82" s="73"/>
      <c r="U82" s="86"/>
      <c r="W82" s="72" t="s">
        <v>357</v>
      </c>
      <c r="X82" s="87">
        <f>R82-U82</f>
        <v>0</v>
      </c>
      <c r="Y82" s="43"/>
      <c r="Z82" s="73"/>
      <c r="AA82" s="86"/>
    </row>
    <row r="83" spans="1:27" x14ac:dyDescent="0.25">
      <c r="A83" s="72" t="s">
        <v>359</v>
      </c>
      <c r="B83" s="73"/>
      <c r="C83" s="73"/>
      <c r="D83" s="86"/>
      <c r="F83" s="72" t="s">
        <v>359</v>
      </c>
      <c r="G83" s="87">
        <f>D83</f>
        <v>0</v>
      </c>
      <c r="H83" s="73"/>
      <c r="I83" s="86"/>
      <c r="K83" s="72" t="s">
        <v>359</v>
      </c>
      <c r="L83" s="87">
        <f>G83-I83</f>
        <v>0</v>
      </c>
      <c r="M83" s="43"/>
      <c r="N83" s="73"/>
      <c r="O83" s="86"/>
      <c r="Q83" s="72" t="s">
        <v>359</v>
      </c>
      <c r="R83" s="87">
        <f>L83-O83</f>
        <v>0</v>
      </c>
      <c r="S83" s="43"/>
      <c r="T83" s="73"/>
      <c r="U83" s="86"/>
      <c r="W83" s="72" t="s">
        <v>359</v>
      </c>
      <c r="X83" s="87">
        <f>R83-U83</f>
        <v>0</v>
      </c>
      <c r="Y83" s="43"/>
      <c r="Z83" s="73"/>
      <c r="AA83" s="86"/>
    </row>
    <row r="84" spans="1:27" x14ac:dyDescent="0.25">
      <c r="A84" s="72" t="s">
        <v>397</v>
      </c>
      <c r="B84" s="73"/>
      <c r="C84" s="73"/>
      <c r="D84" s="86"/>
      <c r="F84" s="72" t="s">
        <v>397</v>
      </c>
      <c r="G84" s="87">
        <f>D84</f>
        <v>0</v>
      </c>
      <c r="H84" s="73"/>
      <c r="I84" s="86"/>
      <c r="K84" s="72" t="s">
        <v>397</v>
      </c>
      <c r="L84" s="87">
        <f>G84-I84</f>
        <v>0</v>
      </c>
      <c r="M84" s="43"/>
      <c r="N84" s="73"/>
      <c r="O84" s="86"/>
      <c r="Q84" s="72" t="s">
        <v>397</v>
      </c>
      <c r="R84" s="87">
        <f>L84-O84</f>
        <v>0</v>
      </c>
      <c r="S84" s="43"/>
      <c r="T84" s="73"/>
      <c r="U84" s="86"/>
      <c r="W84" s="72" t="s">
        <v>397</v>
      </c>
      <c r="X84" s="87">
        <f>R84-U84</f>
        <v>0</v>
      </c>
      <c r="Y84" s="43"/>
      <c r="Z84" s="73"/>
      <c r="AA84" s="86"/>
    </row>
    <row r="85" spans="1:27" x14ac:dyDescent="0.25">
      <c r="A85" s="72" t="s">
        <v>363</v>
      </c>
      <c r="B85" s="73"/>
      <c r="C85" s="73"/>
      <c r="D85" s="86"/>
      <c r="F85" s="72" t="s">
        <v>363</v>
      </c>
      <c r="G85" s="87">
        <f>D85</f>
        <v>0</v>
      </c>
      <c r="H85" s="73"/>
      <c r="I85" s="86"/>
      <c r="K85" s="72" t="s">
        <v>363</v>
      </c>
      <c r="L85" s="87">
        <f>G85-I85</f>
        <v>0</v>
      </c>
      <c r="M85" s="43"/>
      <c r="N85" s="73"/>
      <c r="O85" s="86"/>
      <c r="Q85" s="72" t="s">
        <v>363</v>
      </c>
      <c r="R85" s="87">
        <f>L85-O85</f>
        <v>0</v>
      </c>
      <c r="S85" s="43"/>
      <c r="T85" s="73"/>
      <c r="U85" s="86"/>
      <c r="W85" s="72" t="s">
        <v>363</v>
      </c>
      <c r="X85" s="87">
        <f>R85-U85</f>
        <v>0</v>
      </c>
      <c r="Y85" s="43"/>
      <c r="Z85" s="73"/>
      <c r="AA85" s="86"/>
    </row>
    <row r="86" spans="1:27" ht="15.75" thickBot="1" x14ac:dyDescent="0.3">
      <c r="A86" s="88" t="s">
        <v>365</v>
      </c>
      <c r="B86" s="89"/>
      <c r="C86" s="89"/>
      <c r="D86" s="90"/>
      <c r="F86" s="88" t="s">
        <v>365</v>
      </c>
      <c r="G86" s="91">
        <f>D86</f>
        <v>0</v>
      </c>
      <c r="H86" s="89"/>
      <c r="I86" s="90"/>
      <c r="K86" s="88" t="s">
        <v>365</v>
      </c>
      <c r="L86" s="91">
        <f>G86-I86</f>
        <v>0</v>
      </c>
      <c r="M86" s="79"/>
      <c r="N86" s="89"/>
      <c r="O86" s="90"/>
      <c r="Q86" s="88" t="s">
        <v>365</v>
      </c>
      <c r="R86" s="91">
        <f>L86-O86</f>
        <v>0</v>
      </c>
      <c r="S86" s="79"/>
      <c r="T86" s="89"/>
      <c r="U86" s="90"/>
      <c r="W86" s="88" t="s">
        <v>365</v>
      </c>
      <c r="X86" s="91">
        <f>R86-U86</f>
        <v>0</v>
      </c>
      <c r="Y86" s="79"/>
      <c r="Z86" s="89"/>
      <c r="AA86" s="90"/>
    </row>
    <row r="87" spans="1:27" ht="15.75" thickBot="1" x14ac:dyDescent="0.3"/>
    <row r="88" spans="1:27" x14ac:dyDescent="0.25">
      <c r="A88" s="71" t="s">
        <v>407</v>
      </c>
      <c r="B88" s="82"/>
      <c r="C88" s="82"/>
      <c r="D88" s="83">
        <f>D90+D91+D92+D93+D94</f>
        <v>0</v>
      </c>
      <c r="F88" s="71" t="s">
        <v>407</v>
      </c>
      <c r="G88" s="84">
        <f>D88</f>
        <v>0</v>
      </c>
      <c r="H88" s="82"/>
      <c r="I88" s="83">
        <f>I90+I91+I92+I93+I94</f>
        <v>0</v>
      </c>
      <c r="K88" s="71" t="s">
        <v>407</v>
      </c>
      <c r="L88" s="84">
        <f>G88-I88</f>
        <v>0</v>
      </c>
      <c r="M88" s="85"/>
      <c r="N88" s="82"/>
      <c r="O88" s="83">
        <f>O90+O91+O92+O93+O94</f>
        <v>0</v>
      </c>
      <c r="Q88" s="71" t="s">
        <v>407</v>
      </c>
      <c r="R88" s="84">
        <f>L88-O88</f>
        <v>0</v>
      </c>
      <c r="S88" s="85"/>
      <c r="T88" s="82"/>
      <c r="U88" s="83">
        <f>U90+U91+U92+U93+U94</f>
        <v>0</v>
      </c>
      <c r="W88" s="71" t="s">
        <v>407</v>
      </c>
      <c r="X88" s="84">
        <f>R88-U88</f>
        <v>0</v>
      </c>
      <c r="Y88" s="85"/>
      <c r="Z88" s="82"/>
      <c r="AA88" s="83">
        <f>AA90+AA91+AA92+AA93+AA94</f>
        <v>0</v>
      </c>
    </row>
    <row r="89" spans="1:27" x14ac:dyDescent="0.25">
      <c r="A89" s="72"/>
      <c r="B89" s="73"/>
      <c r="C89" s="73"/>
      <c r="D89" s="74"/>
      <c r="F89" s="72"/>
      <c r="G89" s="93"/>
      <c r="H89" s="73"/>
      <c r="I89" s="74"/>
      <c r="K89" s="72"/>
      <c r="L89" s="93"/>
      <c r="M89" s="43"/>
      <c r="N89" s="73"/>
      <c r="O89" s="74"/>
      <c r="Q89" s="72"/>
      <c r="R89" s="93"/>
      <c r="S89" s="43"/>
      <c r="T89" s="73"/>
      <c r="U89" s="74"/>
      <c r="W89" s="72"/>
      <c r="X89" s="93"/>
      <c r="Y89" s="43"/>
      <c r="Z89" s="73"/>
      <c r="AA89" s="74"/>
    </row>
    <row r="90" spans="1:27" x14ac:dyDescent="0.25">
      <c r="A90" s="72" t="s">
        <v>357</v>
      </c>
      <c r="B90" s="73"/>
      <c r="C90" s="73"/>
      <c r="D90" s="86"/>
      <c r="F90" s="72" t="s">
        <v>357</v>
      </c>
      <c r="G90" s="87">
        <f>D90</f>
        <v>0</v>
      </c>
      <c r="H90" s="73"/>
      <c r="I90" s="86"/>
      <c r="K90" s="72" t="s">
        <v>357</v>
      </c>
      <c r="L90" s="87">
        <f>G90-I90</f>
        <v>0</v>
      </c>
      <c r="M90" s="43"/>
      <c r="N90" s="73"/>
      <c r="O90" s="86"/>
      <c r="Q90" s="72" t="s">
        <v>357</v>
      </c>
      <c r="R90" s="87">
        <f>L90-O90</f>
        <v>0</v>
      </c>
      <c r="S90" s="43"/>
      <c r="T90" s="73"/>
      <c r="U90" s="86"/>
      <c r="W90" s="72" t="s">
        <v>357</v>
      </c>
      <c r="X90" s="87">
        <f>R90-U90</f>
        <v>0</v>
      </c>
      <c r="Y90" s="43"/>
      <c r="Z90" s="73"/>
      <c r="AA90" s="86"/>
    </row>
    <row r="91" spans="1:27" x14ac:dyDescent="0.25">
      <c r="A91" s="72" t="s">
        <v>359</v>
      </c>
      <c r="B91" s="73"/>
      <c r="C91" s="73"/>
      <c r="D91" s="86"/>
      <c r="F91" s="72" t="s">
        <v>359</v>
      </c>
      <c r="G91" s="87">
        <f>D91</f>
        <v>0</v>
      </c>
      <c r="H91" s="73"/>
      <c r="I91" s="86"/>
      <c r="K91" s="72" t="s">
        <v>359</v>
      </c>
      <c r="L91" s="87">
        <f>G91-I91</f>
        <v>0</v>
      </c>
      <c r="M91" s="43"/>
      <c r="N91" s="73"/>
      <c r="O91" s="86"/>
      <c r="Q91" s="72" t="s">
        <v>359</v>
      </c>
      <c r="R91" s="87">
        <f>L91-O91</f>
        <v>0</v>
      </c>
      <c r="S91" s="43"/>
      <c r="T91" s="73"/>
      <c r="U91" s="86"/>
      <c r="W91" s="72" t="s">
        <v>359</v>
      </c>
      <c r="X91" s="87">
        <f>R91-U91</f>
        <v>0</v>
      </c>
      <c r="Y91" s="43"/>
      <c r="Z91" s="73"/>
      <c r="AA91" s="86"/>
    </row>
    <row r="92" spans="1:27" x14ac:dyDescent="0.25">
      <c r="A92" s="72" t="s">
        <v>397</v>
      </c>
      <c r="B92" s="73"/>
      <c r="C92" s="73"/>
      <c r="D92" s="86"/>
      <c r="F92" s="72" t="s">
        <v>397</v>
      </c>
      <c r="G92" s="87">
        <f>D92</f>
        <v>0</v>
      </c>
      <c r="H92" s="73"/>
      <c r="I92" s="86"/>
      <c r="K92" s="72" t="s">
        <v>397</v>
      </c>
      <c r="L92" s="87">
        <f>G92-I92</f>
        <v>0</v>
      </c>
      <c r="M92" s="43"/>
      <c r="N92" s="73"/>
      <c r="O92" s="86"/>
      <c r="Q92" s="72" t="s">
        <v>397</v>
      </c>
      <c r="R92" s="87">
        <f>L92-O92</f>
        <v>0</v>
      </c>
      <c r="S92" s="43"/>
      <c r="T92" s="73"/>
      <c r="U92" s="86"/>
      <c r="W92" s="72" t="s">
        <v>397</v>
      </c>
      <c r="X92" s="87">
        <f>R92-U92</f>
        <v>0</v>
      </c>
      <c r="Y92" s="43"/>
      <c r="Z92" s="73"/>
      <c r="AA92" s="86"/>
    </row>
    <row r="93" spans="1:27" x14ac:dyDescent="0.25">
      <c r="A93" s="72" t="s">
        <v>363</v>
      </c>
      <c r="B93" s="73"/>
      <c r="C93" s="73"/>
      <c r="D93" s="86"/>
      <c r="F93" s="72" t="s">
        <v>363</v>
      </c>
      <c r="G93" s="87">
        <f>D93</f>
        <v>0</v>
      </c>
      <c r="H93" s="73"/>
      <c r="I93" s="86"/>
      <c r="K93" s="72" t="s">
        <v>363</v>
      </c>
      <c r="L93" s="87">
        <f>G93-I93</f>
        <v>0</v>
      </c>
      <c r="M93" s="43"/>
      <c r="N93" s="73"/>
      <c r="O93" s="86"/>
      <c r="Q93" s="72" t="s">
        <v>363</v>
      </c>
      <c r="R93" s="87">
        <f>L93-O93</f>
        <v>0</v>
      </c>
      <c r="S93" s="43"/>
      <c r="T93" s="73"/>
      <c r="U93" s="86"/>
      <c r="W93" s="72" t="s">
        <v>363</v>
      </c>
      <c r="X93" s="87">
        <f>R93-U93</f>
        <v>0</v>
      </c>
      <c r="Y93" s="43"/>
      <c r="Z93" s="73"/>
      <c r="AA93" s="86"/>
    </row>
    <row r="94" spans="1:27" ht="15.75" thickBot="1" x14ac:dyDescent="0.3">
      <c r="A94" s="88" t="s">
        <v>365</v>
      </c>
      <c r="B94" s="89"/>
      <c r="C94" s="89"/>
      <c r="D94" s="90"/>
      <c r="F94" s="88" t="s">
        <v>365</v>
      </c>
      <c r="G94" s="91">
        <f>D94</f>
        <v>0</v>
      </c>
      <c r="H94" s="89"/>
      <c r="I94" s="90"/>
      <c r="K94" s="88" t="s">
        <v>365</v>
      </c>
      <c r="L94" s="91">
        <f>G94-I94</f>
        <v>0</v>
      </c>
      <c r="M94" s="79"/>
      <c r="N94" s="89"/>
      <c r="O94" s="90"/>
      <c r="Q94" s="88" t="s">
        <v>365</v>
      </c>
      <c r="R94" s="91">
        <f>L94-O94</f>
        <v>0</v>
      </c>
      <c r="S94" s="79"/>
      <c r="T94" s="89"/>
      <c r="U94" s="90"/>
      <c r="W94" s="88" t="s">
        <v>365</v>
      </c>
      <c r="X94" s="91">
        <f>R94-U94</f>
        <v>0</v>
      </c>
      <c r="Y94" s="79"/>
      <c r="Z94" s="89"/>
      <c r="AA94" s="90"/>
    </row>
  </sheetData>
  <sheetProtection algorithmName="SHA-512" hashValue="d8HUDTlHY0OwC2vlN61cPLNrzGdjX90AN3iSZ2zRdOmtR0GYs9zqhkB6d33s/KB12+0KQUKjhd5HP/JGgGtN6Q==" saltValue="mQxr+tkUOAIcyZaKQq4S5w==" spinCount="100000" sheet="1" objects="1" scenarios="1"/>
  <protectedRanges>
    <protectedRange sqref="AA10:AA14 AA18:AA22 AA26:AA30 AA34:AA38 AA42:AA46 AA50:AA54 AA58:AA62 AA66:AA70 AA74:AA78 AA82:AA86 AA90:AA94" name="Range5"/>
    <protectedRange sqref="U10:U14 U18:U22 U26:U30 U34:U38 U42:U46 U50:U54 U58:U62 U66:U70 U74:U78 U82:U86 U90:U94" name="Range4"/>
    <protectedRange sqref="O10:O14 O18:O22 O26:O30 O34:O38 O42:O46 O50:O54 O58:O62 O66:O70 O74:O78 O82:O86 O90:O94" name="Range3"/>
    <protectedRange sqref="I10:I14 I18:I22 I26:I30 I34:I38 I42:I46 I50:I54 I58:I62 I66:I70 I74:I78 I82:I86 I90:I94" name="Range2"/>
    <protectedRange sqref="D10:D14 D18:D22 D26:D30 D34:D38 D42:D46 D50:D54 D58:D62 D66:D70 D74:D78 D82:D86 D90:D9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A8AC-2402-4CDE-ABF0-689323ACD898}">
  <sheetPr>
    <tabColor theme="5" tint="0.59999389629810485"/>
  </sheetPr>
  <dimension ref="A1:AA15"/>
  <sheetViews>
    <sheetView zoomScale="80" zoomScaleNormal="80" workbookViewId="0">
      <pane ySplit="5" topLeftCell="A6" activePane="bottomLeft" state="frozen"/>
      <selection pane="bottomLeft" activeCell="B31" sqref="B31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5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409</v>
      </c>
      <c r="B5" s="79">
        <f>'BUDGET SUMMARY'!B11</f>
        <v>0</v>
      </c>
      <c r="C5" s="79"/>
      <c r="D5" s="80">
        <f>D8</f>
        <v>0</v>
      </c>
      <c r="F5" s="94" t="s">
        <v>409</v>
      </c>
      <c r="G5" s="78">
        <f>D5</f>
        <v>0</v>
      </c>
      <c r="H5" s="81">
        <f>I8</f>
        <v>0</v>
      </c>
      <c r="I5" s="80">
        <f>G5-H5</f>
        <v>0</v>
      </c>
      <c r="K5" s="94" t="s">
        <v>409</v>
      </c>
      <c r="L5" s="78">
        <f>D5</f>
        <v>0</v>
      </c>
      <c r="M5" s="78">
        <f>H5</f>
        <v>0</v>
      </c>
      <c r="N5" s="81">
        <f>O8</f>
        <v>0</v>
      </c>
      <c r="O5" s="80">
        <f>L5-M5-N5</f>
        <v>0</v>
      </c>
      <c r="Q5" s="94" t="s">
        <v>409</v>
      </c>
      <c r="R5" s="78">
        <f>D5</f>
        <v>0</v>
      </c>
      <c r="S5" s="78">
        <f>M5+N5</f>
        <v>0</v>
      </c>
      <c r="T5" s="81">
        <f>U8</f>
        <v>0</v>
      </c>
      <c r="U5" s="80">
        <f>R5-S5-T5</f>
        <v>0</v>
      </c>
      <c r="W5" s="94" t="s">
        <v>409</v>
      </c>
      <c r="X5" s="78">
        <f>D5</f>
        <v>0</v>
      </c>
      <c r="Y5" s="78">
        <f>S5+T5</f>
        <v>0</v>
      </c>
      <c r="Z5" s="81">
        <f>AA8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405</v>
      </c>
      <c r="B8" s="82"/>
      <c r="C8" s="82"/>
      <c r="D8" s="83">
        <f>D10+D11+D12+D13+D14</f>
        <v>0</v>
      </c>
      <c r="F8" s="71" t="s">
        <v>405</v>
      </c>
      <c r="G8" s="84">
        <f>D8</f>
        <v>0</v>
      </c>
      <c r="H8" s="82"/>
      <c r="I8" s="83">
        <f>I10+I11+I12+I13+I14</f>
        <v>0</v>
      </c>
      <c r="K8" s="71" t="s">
        <v>405</v>
      </c>
      <c r="L8" s="84">
        <f>G8-I8</f>
        <v>0</v>
      </c>
      <c r="M8" s="85"/>
      <c r="N8" s="82"/>
      <c r="O8" s="83">
        <f>O10+O11+O12+O13+O14</f>
        <v>0</v>
      </c>
      <c r="Q8" s="71" t="s">
        <v>405</v>
      </c>
      <c r="R8" s="84">
        <f>L8-O8</f>
        <v>0</v>
      </c>
      <c r="S8" s="85"/>
      <c r="T8" s="82"/>
      <c r="U8" s="83">
        <f>U10+U11+U12+U13+U14</f>
        <v>0</v>
      </c>
      <c r="W8" s="71" t="s">
        <v>405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 t="shared" ref="G11:G14" si="0"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 t="shared" si="0"/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 t="shared" si="0"/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 t="shared" si="0"/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x14ac:dyDescent="0.25">
      <c r="M15" s="92"/>
      <c r="S15" s="92"/>
      <c r="Y15" s="92"/>
    </row>
  </sheetData>
  <sheetProtection algorithmName="SHA-512" hashValue="1iw6KS6yJD5zQuSnS+phMYQQEfkWzXF4xE9D50GrnytE16ggjdUr7WTbHAHkyDXYAsPk8hEe71z3p5tAL8in/A==" saltValue="6kz3GoTgC95TtHg9YokYpQ==" spinCount="100000" sheet="1" objects="1" scenarios="1"/>
  <protectedRanges>
    <protectedRange sqref="D10:D14 I10:I14 O10:O14 U10:U14 AA10:AA1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11" priority="1" operator="equal">
      <formula>$B$5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371A-486D-49E5-8E17-8B0422A12737}">
  <sheetPr>
    <tabColor theme="5" tint="0.59999389629810485"/>
  </sheetPr>
  <dimension ref="A1:AA30"/>
  <sheetViews>
    <sheetView zoomScale="80" zoomScaleNormal="80" workbookViewId="0">
      <pane ySplit="5" topLeftCell="A6" activePane="bottomLeft" state="frozen"/>
      <selection pane="bottomLeft" activeCell="B33" sqref="B33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411</v>
      </c>
      <c r="B5" s="78">
        <f>'BUDGET SUMMARY'!B12</f>
        <v>0</v>
      </c>
      <c r="C5" s="79"/>
      <c r="D5" s="80">
        <f>D8+D16+D24</f>
        <v>0</v>
      </c>
      <c r="F5" s="94" t="s">
        <v>411</v>
      </c>
      <c r="G5" s="78">
        <f>D5</f>
        <v>0</v>
      </c>
      <c r="H5" s="81">
        <f>I8+I16+I24</f>
        <v>0</v>
      </c>
      <c r="I5" s="80">
        <f>G5-H5</f>
        <v>0</v>
      </c>
      <c r="K5" s="94" t="s">
        <v>411</v>
      </c>
      <c r="L5" s="78">
        <f>D5</f>
        <v>0</v>
      </c>
      <c r="M5" s="78">
        <f>H5</f>
        <v>0</v>
      </c>
      <c r="N5" s="81">
        <f>O8+O16+O24</f>
        <v>0</v>
      </c>
      <c r="O5" s="80">
        <f>L5-M5-N5</f>
        <v>0</v>
      </c>
      <c r="Q5" s="94" t="s">
        <v>411</v>
      </c>
      <c r="R5" s="78">
        <f>D5</f>
        <v>0</v>
      </c>
      <c r="S5" s="78">
        <f>M5+N5</f>
        <v>0</v>
      </c>
      <c r="T5" s="81">
        <f>U8+U16+U24</f>
        <v>0</v>
      </c>
      <c r="U5" s="80">
        <f>R5-S5-T5</f>
        <v>0</v>
      </c>
      <c r="W5" s="94" t="s">
        <v>411</v>
      </c>
      <c r="X5" s="78">
        <f>D5</f>
        <v>0</v>
      </c>
      <c r="Y5" s="78">
        <f>S5+T5</f>
        <v>0</v>
      </c>
      <c r="Z5" s="81">
        <f>AA8+AA16+AA24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399</v>
      </c>
      <c r="B8" s="82"/>
      <c r="C8" s="82"/>
      <c r="D8" s="83">
        <f>D10+D11+D12+D13+D14</f>
        <v>0</v>
      </c>
      <c r="F8" s="71" t="s">
        <v>399</v>
      </c>
      <c r="G8" s="84">
        <f>D8</f>
        <v>0</v>
      </c>
      <c r="H8" s="82"/>
      <c r="I8" s="83">
        <f>I10+I11+I12+I13+I14</f>
        <v>0</v>
      </c>
      <c r="K8" s="71" t="s">
        <v>399</v>
      </c>
      <c r="L8" s="84">
        <f>G8-I8</f>
        <v>0</v>
      </c>
      <c r="M8" s="85"/>
      <c r="N8" s="82"/>
      <c r="O8" s="83">
        <f>O10+O11+O12+O13+O14</f>
        <v>0</v>
      </c>
      <c r="Q8" s="71" t="s">
        <v>399</v>
      </c>
      <c r="R8" s="84">
        <f>L8-O8</f>
        <v>0</v>
      </c>
      <c r="S8" s="85"/>
      <c r="T8" s="82"/>
      <c r="U8" s="83">
        <f>U10+U11+U12+U13+U14</f>
        <v>0</v>
      </c>
      <c r="W8" s="71" t="s">
        <v>399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401</v>
      </c>
      <c r="B16" s="82"/>
      <c r="C16" s="82"/>
      <c r="D16" s="83">
        <f>D18+D19+D20+D21+D22</f>
        <v>0</v>
      </c>
      <c r="F16" s="71" t="s">
        <v>401</v>
      </c>
      <c r="G16" s="84">
        <f>D16</f>
        <v>0</v>
      </c>
      <c r="H16" s="82"/>
      <c r="I16" s="83">
        <f>I18+I19+I20+I21+I22</f>
        <v>0</v>
      </c>
      <c r="K16" s="71" t="s">
        <v>401</v>
      </c>
      <c r="L16" s="84">
        <f>G16-I16</f>
        <v>0</v>
      </c>
      <c r="M16" s="85"/>
      <c r="N16" s="82"/>
      <c r="O16" s="83">
        <f>O18+O19+O20+O21+O22</f>
        <v>0</v>
      </c>
      <c r="Q16" s="71" t="s">
        <v>401</v>
      </c>
      <c r="R16" s="84">
        <f>L16-O16</f>
        <v>0</v>
      </c>
      <c r="S16" s="85"/>
      <c r="T16" s="82"/>
      <c r="U16" s="83">
        <f>U18+U19+U20+U21+U22</f>
        <v>0</v>
      </c>
      <c r="W16" s="71" t="s">
        <v>401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402</v>
      </c>
      <c r="B24" s="82"/>
      <c r="C24" s="82"/>
      <c r="D24" s="83">
        <f>D26+D27+D28+D29+D30</f>
        <v>0</v>
      </c>
      <c r="F24" s="71" t="s">
        <v>402</v>
      </c>
      <c r="G24" s="84">
        <f>D24</f>
        <v>0</v>
      </c>
      <c r="H24" s="82"/>
      <c r="I24" s="83">
        <f>I26+I27+I28+I29+I30</f>
        <v>0</v>
      </c>
      <c r="K24" s="71" t="s">
        <v>402</v>
      </c>
      <c r="L24" s="84">
        <f>G24-I24</f>
        <v>0</v>
      </c>
      <c r="M24" s="85"/>
      <c r="N24" s="82"/>
      <c r="O24" s="83">
        <f>O26+O27+O28+O29+O30</f>
        <v>0</v>
      </c>
      <c r="Q24" s="71" t="s">
        <v>402</v>
      </c>
      <c r="R24" s="84">
        <f>L24-O24</f>
        <v>0</v>
      </c>
      <c r="S24" s="85"/>
      <c r="T24" s="82"/>
      <c r="U24" s="83">
        <f>U26+U27+U28+U29+U30</f>
        <v>0</v>
      </c>
      <c r="W24" s="71" t="s">
        <v>402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</sheetData>
  <sheetProtection algorithmName="SHA-512" hashValue="Z2rMYAprSiEpUgNLnjNGdsY3nxcPogvIwLaW8H6Oe5Q0yjRnkugMTQbl3+KlB/y4U5v2JaIv2wddJ4WI7VALPQ==" saltValue="oGBcdkX2HmAHOYzSWEBBaw==" spinCount="100000" sheet="1" objects="1" scenarios="1"/>
  <protectedRanges>
    <protectedRange sqref="AA26:AA30 AA18:AA22 AA10:AA14" name="Range5"/>
    <protectedRange sqref="U26:U30 U18:U22 U10:U14" name="Range4"/>
    <protectedRange sqref="O26:O30 O18:O22 O10:O14" name="Range3"/>
    <protectedRange sqref="I26:I30 I18:I22 I10:I14" name="Range2"/>
    <protectedRange sqref="D26:D30 D18:D22 D10:D14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10" priority="1" operator="equal">
      <formula>$B$5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93E6-17F1-493A-8610-2F4DC932DABB}">
  <sheetPr>
    <tabColor theme="5" tint="0.59999389629810485"/>
  </sheetPr>
  <dimension ref="A1:AA38"/>
  <sheetViews>
    <sheetView zoomScale="80" zoomScaleNormal="80" workbookViewId="0">
      <pane ySplit="5" topLeftCell="A6" activePane="bottomLeft" state="frozen"/>
      <selection pane="bottomLeft" activeCell="B44" sqref="B44"/>
    </sheetView>
  </sheetViews>
  <sheetFormatPr defaultRowHeight="15" x14ac:dyDescent="0.25"/>
  <cols>
    <col min="1" max="1" width="41.5703125" bestFit="1" customWidth="1"/>
    <col min="2" max="3" width="15.7109375" customWidth="1"/>
    <col min="4" max="4" width="15.7109375" style="6" customWidth="1"/>
    <col min="6" max="6" width="41.5703125" bestFit="1" customWidth="1"/>
    <col min="7" max="8" width="15.7109375" customWidth="1"/>
    <col min="9" max="9" width="15.7109375" style="6" customWidth="1"/>
    <col min="11" max="11" width="41.5703125" bestFit="1" customWidth="1"/>
    <col min="12" max="14" width="15.7109375" customWidth="1"/>
    <col min="15" max="15" width="15.7109375" style="6" customWidth="1"/>
    <col min="17" max="17" width="41.5703125" bestFit="1" customWidth="1"/>
    <col min="18" max="20" width="15.7109375" customWidth="1"/>
    <col min="21" max="21" width="15.7109375" style="6" customWidth="1"/>
    <col min="23" max="23" width="41.5703125" bestFit="1" customWidth="1"/>
    <col min="24" max="26" width="15.7109375" customWidth="1"/>
    <col min="27" max="27" width="20.7109375" style="6" customWidth="1"/>
  </cols>
  <sheetData>
    <row r="1" spans="1:27" s="70" customFormat="1" ht="19.5" thickBot="1" x14ac:dyDescent="0.35">
      <c r="A1" s="126" t="s">
        <v>384</v>
      </c>
      <c r="B1" s="126"/>
      <c r="C1" s="126"/>
      <c r="D1" s="126"/>
      <c r="F1" s="126" t="s">
        <v>385</v>
      </c>
      <c r="G1" s="126"/>
      <c r="H1" s="126"/>
      <c r="I1" s="126"/>
      <c r="K1" s="126" t="s">
        <v>386</v>
      </c>
      <c r="L1" s="126"/>
      <c r="M1" s="126"/>
      <c r="N1" s="126"/>
      <c r="O1" s="126"/>
      <c r="Q1" s="126" t="s">
        <v>387</v>
      </c>
      <c r="R1" s="126"/>
      <c r="S1" s="126"/>
      <c r="T1" s="126"/>
      <c r="U1" s="126"/>
      <c r="W1" s="126" t="s">
        <v>388</v>
      </c>
      <c r="X1" s="126"/>
      <c r="Y1" s="126"/>
      <c r="Z1" s="126"/>
      <c r="AA1" s="126"/>
    </row>
    <row r="2" spans="1:27" x14ac:dyDescent="0.25">
      <c r="A2" s="71" t="s">
        <v>343</v>
      </c>
      <c r="B2" s="124" t="str">
        <f>'BUDGET SUMMARY'!B2</f>
        <v>(ENTER COUNTY NUMBER ABOVE)</v>
      </c>
      <c r="C2" s="124"/>
      <c r="D2" s="125"/>
      <c r="F2" s="71" t="s">
        <v>343</v>
      </c>
      <c r="G2" s="124" t="str">
        <f>B2</f>
        <v>(ENTER COUNTY NUMBER ABOVE)</v>
      </c>
      <c r="H2" s="124"/>
      <c r="I2" s="125"/>
      <c r="K2" s="71" t="s">
        <v>343</v>
      </c>
      <c r="L2" s="124" t="str">
        <f>B2</f>
        <v>(ENTER COUNTY NUMBER ABOVE)</v>
      </c>
      <c r="M2" s="124"/>
      <c r="N2" s="124"/>
      <c r="O2" s="125"/>
      <c r="Q2" s="71" t="s">
        <v>343</v>
      </c>
      <c r="R2" s="124" t="str">
        <f>G2</f>
        <v>(ENTER COUNTY NUMBER ABOVE)</v>
      </c>
      <c r="S2" s="124"/>
      <c r="T2" s="124"/>
      <c r="U2" s="125"/>
      <c r="W2" s="71" t="s">
        <v>343</v>
      </c>
      <c r="X2" s="124" t="str">
        <f>L2</f>
        <v>(ENTER COUNTY NUMBER ABOVE)</v>
      </c>
      <c r="Y2" s="124"/>
      <c r="Z2" s="124"/>
      <c r="AA2" s="125"/>
    </row>
    <row r="3" spans="1:27" x14ac:dyDescent="0.25">
      <c r="A3" s="72"/>
      <c r="B3" s="73"/>
      <c r="C3" s="73"/>
      <c r="D3" s="74"/>
      <c r="F3" s="72"/>
      <c r="G3" s="73"/>
      <c r="H3" s="73"/>
      <c r="I3" s="74"/>
      <c r="K3" s="72"/>
      <c r="L3" s="73"/>
      <c r="M3" s="73"/>
      <c r="N3" s="73"/>
      <c r="O3" s="74"/>
      <c r="Q3" s="72"/>
      <c r="R3" s="73"/>
      <c r="S3" s="73"/>
      <c r="T3" s="73"/>
      <c r="U3" s="74"/>
      <c r="W3" s="72"/>
      <c r="X3" s="73"/>
      <c r="Y3" s="73"/>
      <c r="Z3" s="73"/>
      <c r="AA3" s="74"/>
    </row>
    <row r="4" spans="1:27" x14ac:dyDescent="0.25">
      <c r="A4" s="72"/>
      <c r="B4" s="73" t="s">
        <v>345</v>
      </c>
      <c r="C4" s="75"/>
      <c r="D4" s="76" t="s">
        <v>346</v>
      </c>
      <c r="F4" s="72"/>
      <c r="G4" s="73" t="s">
        <v>346</v>
      </c>
      <c r="H4" s="77" t="s">
        <v>389</v>
      </c>
      <c r="I4" s="74" t="s">
        <v>390</v>
      </c>
      <c r="K4" s="72"/>
      <c r="L4" s="73" t="s">
        <v>346</v>
      </c>
      <c r="M4" s="75" t="s">
        <v>391</v>
      </c>
      <c r="N4" s="77" t="s">
        <v>392</v>
      </c>
      <c r="O4" s="74" t="s">
        <v>390</v>
      </c>
      <c r="Q4" s="72"/>
      <c r="R4" s="73" t="s">
        <v>346</v>
      </c>
      <c r="S4" s="75" t="s">
        <v>391</v>
      </c>
      <c r="T4" s="77" t="s">
        <v>393</v>
      </c>
      <c r="U4" s="74" t="s">
        <v>390</v>
      </c>
      <c r="W4" s="72"/>
      <c r="X4" s="73" t="s">
        <v>346</v>
      </c>
      <c r="Y4" s="75" t="s">
        <v>391</v>
      </c>
      <c r="Z4" s="77" t="s">
        <v>394</v>
      </c>
      <c r="AA4" s="74" t="s">
        <v>395</v>
      </c>
    </row>
    <row r="5" spans="1:27" ht="15.75" thickBot="1" x14ac:dyDescent="0.3">
      <c r="A5" s="94" t="s">
        <v>410</v>
      </c>
      <c r="B5" s="78">
        <f>'BUDGET SUMMARY'!B13</f>
        <v>0</v>
      </c>
      <c r="C5" s="79"/>
      <c r="D5" s="80">
        <f>D8+D16+D24+D32</f>
        <v>0</v>
      </c>
      <c r="F5" s="94" t="s">
        <v>410</v>
      </c>
      <c r="G5" s="78">
        <f>D5</f>
        <v>0</v>
      </c>
      <c r="H5" s="81">
        <f>I8+I16+I24+I32</f>
        <v>0</v>
      </c>
      <c r="I5" s="80">
        <f>G5-H5</f>
        <v>0</v>
      </c>
      <c r="K5" s="94" t="s">
        <v>410</v>
      </c>
      <c r="L5" s="78">
        <f>D5</f>
        <v>0</v>
      </c>
      <c r="M5" s="78">
        <f>H5</f>
        <v>0</v>
      </c>
      <c r="N5" s="81">
        <f>O8+O16+O24+O32</f>
        <v>0</v>
      </c>
      <c r="O5" s="80">
        <f>L5-M5-N5</f>
        <v>0</v>
      </c>
      <c r="Q5" s="94" t="s">
        <v>410</v>
      </c>
      <c r="R5" s="78">
        <f>D5</f>
        <v>0</v>
      </c>
      <c r="S5" s="78">
        <f>M5+N5</f>
        <v>0</v>
      </c>
      <c r="T5" s="81">
        <f>U8+U16+U24+U32</f>
        <v>0</v>
      </c>
      <c r="U5" s="80">
        <f>R5-S5-T5</f>
        <v>0</v>
      </c>
      <c r="W5" s="94" t="s">
        <v>410</v>
      </c>
      <c r="X5" s="78">
        <f>D5</f>
        <v>0</v>
      </c>
      <c r="Y5" s="78">
        <f>S5+T5</f>
        <v>0</v>
      </c>
      <c r="Z5" s="81">
        <f>AA8+AA16+AA24+AA32</f>
        <v>0</v>
      </c>
      <c r="AA5" s="80">
        <f>X5-Y5-Z5</f>
        <v>0</v>
      </c>
    </row>
    <row r="7" spans="1:27" ht="15.75" thickBot="1" x14ac:dyDescent="0.3"/>
    <row r="8" spans="1:27" x14ac:dyDescent="0.25">
      <c r="A8" s="71" t="s">
        <v>399</v>
      </c>
      <c r="B8" s="82"/>
      <c r="C8" s="82"/>
      <c r="D8" s="83">
        <f>D10+D11+D12+D13+D14</f>
        <v>0</v>
      </c>
      <c r="F8" s="71" t="s">
        <v>399</v>
      </c>
      <c r="G8" s="84">
        <f>D8</f>
        <v>0</v>
      </c>
      <c r="H8" s="82"/>
      <c r="I8" s="83">
        <f>I10+I11+I12+I13+I14</f>
        <v>0</v>
      </c>
      <c r="K8" s="71" t="s">
        <v>399</v>
      </c>
      <c r="L8" s="84">
        <f>G8-I8</f>
        <v>0</v>
      </c>
      <c r="M8" s="85"/>
      <c r="N8" s="82"/>
      <c r="O8" s="83">
        <f>O10+O11+O12+O13+O14</f>
        <v>0</v>
      </c>
      <c r="Q8" s="71" t="s">
        <v>399</v>
      </c>
      <c r="R8" s="84">
        <f>L8-O8</f>
        <v>0</v>
      </c>
      <c r="S8" s="85"/>
      <c r="T8" s="82"/>
      <c r="U8" s="83">
        <f>U10+U11+U12+U13+U14</f>
        <v>0</v>
      </c>
      <c r="W8" s="71" t="s">
        <v>399</v>
      </c>
      <c r="X8" s="84">
        <f>R8-U8</f>
        <v>0</v>
      </c>
      <c r="Y8" s="85"/>
      <c r="Z8" s="82"/>
      <c r="AA8" s="83">
        <f>AA10+AA11+AA12+AA13+AA14</f>
        <v>0</v>
      </c>
    </row>
    <row r="9" spans="1:27" x14ac:dyDescent="0.25">
      <c r="A9" s="72"/>
      <c r="B9" s="73"/>
      <c r="C9" s="73"/>
      <c r="D9" s="74"/>
      <c r="F9" s="72"/>
      <c r="G9" s="73"/>
      <c r="H9" s="73"/>
      <c r="I9" s="74"/>
      <c r="K9" s="72"/>
      <c r="L9" s="73"/>
      <c r="M9" s="75"/>
      <c r="N9" s="73"/>
      <c r="O9" s="74"/>
      <c r="Q9" s="72"/>
      <c r="R9" s="73"/>
      <c r="S9" s="75"/>
      <c r="T9" s="73"/>
      <c r="U9" s="74"/>
      <c r="W9" s="72"/>
      <c r="X9" s="73"/>
      <c r="Y9" s="75"/>
      <c r="Z9" s="73"/>
      <c r="AA9" s="74"/>
    </row>
    <row r="10" spans="1:27" x14ac:dyDescent="0.25">
      <c r="A10" s="72" t="s">
        <v>357</v>
      </c>
      <c r="B10" s="73"/>
      <c r="C10" s="73"/>
      <c r="D10" s="86"/>
      <c r="F10" s="72" t="s">
        <v>357</v>
      </c>
      <c r="G10" s="87">
        <f>D10</f>
        <v>0</v>
      </c>
      <c r="H10" s="73"/>
      <c r="I10" s="86"/>
      <c r="K10" s="72" t="s">
        <v>357</v>
      </c>
      <c r="L10" s="87">
        <f>G10-I10</f>
        <v>0</v>
      </c>
      <c r="M10" s="43"/>
      <c r="N10" s="73"/>
      <c r="O10" s="86"/>
      <c r="Q10" s="72" t="s">
        <v>357</v>
      </c>
      <c r="R10" s="87">
        <f>L10-O10</f>
        <v>0</v>
      </c>
      <c r="S10" s="43"/>
      <c r="T10" s="73"/>
      <c r="U10" s="86"/>
      <c r="W10" s="72" t="s">
        <v>357</v>
      </c>
      <c r="X10" s="87">
        <f>R10-U10</f>
        <v>0</v>
      </c>
      <c r="Y10" s="43"/>
      <c r="Z10" s="73"/>
      <c r="AA10" s="86"/>
    </row>
    <row r="11" spans="1:27" x14ac:dyDescent="0.25">
      <c r="A11" s="72" t="s">
        <v>359</v>
      </c>
      <c r="B11" s="73"/>
      <c r="C11" s="73"/>
      <c r="D11" s="86"/>
      <c r="F11" s="72" t="s">
        <v>359</v>
      </c>
      <c r="G11" s="87">
        <f>D11</f>
        <v>0</v>
      </c>
      <c r="H11" s="73"/>
      <c r="I11" s="86"/>
      <c r="K11" s="72" t="s">
        <v>359</v>
      </c>
      <c r="L11" s="87">
        <f>G11-I11</f>
        <v>0</v>
      </c>
      <c r="M11" s="43"/>
      <c r="N11" s="73"/>
      <c r="O11" s="86"/>
      <c r="Q11" s="72" t="s">
        <v>359</v>
      </c>
      <c r="R11" s="87">
        <f>L11-O11</f>
        <v>0</v>
      </c>
      <c r="S11" s="43"/>
      <c r="T11" s="73"/>
      <c r="U11" s="86"/>
      <c r="W11" s="72" t="s">
        <v>359</v>
      </c>
      <c r="X11" s="87">
        <f>R11-U11</f>
        <v>0</v>
      </c>
      <c r="Y11" s="43"/>
      <c r="Z11" s="73"/>
      <c r="AA11" s="86"/>
    </row>
    <row r="12" spans="1:27" x14ac:dyDescent="0.25">
      <c r="A12" s="72" t="s">
        <v>397</v>
      </c>
      <c r="B12" s="73"/>
      <c r="C12" s="73"/>
      <c r="D12" s="86"/>
      <c r="F12" s="72" t="s">
        <v>397</v>
      </c>
      <c r="G12" s="87">
        <f>D12</f>
        <v>0</v>
      </c>
      <c r="H12" s="73"/>
      <c r="I12" s="86"/>
      <c r="K12" s="72" t="s">
        <v>397</v>
      </c>
      <c r="L12" s="87">
        <f>G12-I12</f>
        <v>0</v>
      </c>
      <c r="M12" s="43"/>
      <c r="N12" s="73"/>
      <c r="O12" s="86"/>
      <c r="Q12" s="72" t="s">
        <v>397</v>
      </c>
      <c r="R12" s="87">
        <f>L12-O12</f>
        <v>0</v>
      </c>
      <c r="S12" s="43"/>
      <c r="T12" s="73"/>
      <c r="U12" s="86"/>
      <c r="W12" s="72" t="s">
        <v>397</v>
      </c>
      <c r="X12" s="87">
        <f>R12-U12</f>
        <v>0</v>
      </c>
      <c r="Y12" s="43"/>
      <c r="Z12" s="73"/>
      <c r="AA12" s="86"/>
    </row>
    <row r="13" spans="1:27" x14ac:dyDescent="0.25">
      <c r="A13" s="72" t="s">
        <v>363</v>
      </c>
      <c r="B13" s="73"/>
      <c r="C13" s="73"/>
      <c r="D13" s="86"/>
      <c r="F13" s="72" t="s">
        <v>363</v>
      </c>
      <c r="G13" s="87">
        <f>D13</f>
        <v>0</v>
      </c>
      <c r="H13" s="73"/>
      <c r="I13" s="86"/>
      <c r="K13" s="72" t="s">
        <v>363</v>
      </c>
      <c r="L13" s="87">
        <f>G13-I13</f>
        <v>0</v>
      </c>
      <c r="M13" s="43"/>
      <c r="N13" s="73"/>
      <c r="O13" s="86"/>
      <c r="Q13" s="72" t="s">
        <v>363</v>
      </c>
      <c r="R13" s="87">
        <f>L13-O13</f>
        <v>0</v>
      </c>
      <c r="S13" s="43"/>
      <c r="T13" s="73"/>
      <c r="U13" s="86"/>
      <c r="W13" s="72" t="s">
        <v>363</v>
      </c>
      <c r="X13" s="87">
        <f>R13-U13</f>
        <v>0</v>
      </c>
      <c r="Y13" s="43"/>
      <c r="Z13" s="73"/>
      <c r="AA13" s="86"/>
    </row>
    <row r="14" spans="1:27" ht="15.75" thickBot="1" x14ac:dyDescent="0.3">
      <c r="A14" s="88" t="s">
        <v>365</v>
      </c>
      <c r="B14" s="89"/>
      <c r="C14" s="89"/>
      <c r="D14" s="90"/>
      <c r="F14" s="88" t="s">
        <v>365</v>
      </c>
      <c r="G14" s="91">
        <f>D14</f>
        <v>0</v>
      </c>
      <c r="H14" s="89"/>
      <c r="I14" s="90"/>
      <c r="K14" s="88" t="s">
        <v>365</v>
      </c>
      <c r="L14" s="91">
        <f>G14-I14</f>
        <v>0</v>
      </c>
      <c r="M14" s="79"/>
      <c r="N14" s="89"/>
      <c r="O14" s="90"/>
      <c r="Q14" s="88" t="s">
        <v>365</v>
      </c>
      <c r="R14" s="91">
        <f>L14-O14</f>
        <v>0</v>
      </c>
      <c r="S14" s="79"/>
      <c r="T14" s="89"/>
      <c r="U14" s="90"/>
      <c r="W14" s="88" t="s">
        <v>365</v>
      </c>
      <c r="X14" s="91">
        <f>R14-U14</f>
        <v>0</v>
      </c>
      <c r="Y14" s="79"/>
      <c r="Z14" s="89"/>
      <c r="AA14" s="90"/>
    </row>
    <row r="15" spans="1:27" ht="15.75" thickBot="1" x14ac:dyDescent="0.3">
      <c r="M15" s="92"/>
      <c r="S15" s="92"/>
      <c r="Y15" s="92"/>
    </row>
    <row r="16" spans="1:27" x14ac:dyDescent="0.25">
      <c r="A16" s="71" t="s">
        <v>400</v>
      </c>
      <c r="B16" s="82"/>
      <c r="C16" s="82"/>
      <c r="D16" s="83">
        <f>D18+D19+D20+D21+D22</f>
        <v>0</v>
      </c>
      <c r="F16" s="71" t="s">
        <v>400</v>
      </c>
      <c r="G16" s="84">
        <f>D16</f>
        <v>0</v>
      </c>
      <c r="H16" s="82"/>
      <c r="I16" s="83">
        <f>I18+I19+I20+I21+I22</f>
        <v>0</v>
      </c>
      <c r="K16" s="71" t="s">
        <v>400</v>
      </c>
      <c r="L16" s="84">
        <f>G16-I16</f>
        <v>0</v>
      </c>
      <c r="M16" s="85"/>
      <c r="N16" s="82"/>
      <c r="O16" s="83">
        <f>O18+O19+O20+O21+O22</f>
        <v>0</v>
      </c>
      <c r="Q16" s="71" t="s">
        <v>400</v>
      </c>
      <c r="R16" s="84">
        <f>L16-O16</f>
        <v>0</v>
      </c>
      <c r="S16" s="85"/>
      <c r="T16" s="82"/>
      <c r="U16" s="83">
        <f>U18+U19+U20+U21+U22</f>
        <v>0</v>
      </c>
      <c r="W16" s="71" t="s">
        <v>400</v>
      </c>
      <c r="X16" s="84">
        <f>R16-U16</f>
        <v>0</v>
      </c>
      <c r="Y16" s="85"/>
      <c r="Z16" s="82"/>
      <c r="AA16" s="83">
        <f>AA18+AA19+AA20+AA21+AA22</f>
        <v>0</v>
      </c>
    </row>
    <row r="17" spans="1:27" x14ac:dyDescent="0.25">
      <c r="A17" s="72"/>
      <c r="B17" s="73"/>
      <c r="C17" s="73"/>
      <c r="D17" s="74"/>
      <c r="F17" s="72"/>
      <c r="G17" s="93"/>
      <c r="H17" s="73"/>
      <c r="I17" s="74"/>
      <c r="K17" s="72"/>
      <c r="L17" s="93"/>
      <c r="M17" s="43"/>
      <c r="N17" s="73"/>
      <c r="O17" s="74"/>
      <c r="Q17" s="72"/>
      <c r="R17" s="93"/>
      <c r="S17" s="43"/>
      <c r="T17" s="73"/>
      <c r="U17" s="74"/>
      <c r="W17" s="72"/>
      <c r="X17" s="93"/>
      <c r="Y17" s="43"/>
      <c r="Z17" s="73"/>
      <c r="AA17" s="74"/>
    </row>
    <row r="18" spans="1:27" x14ac:dyDescent="0.25">
      <c r="A18" s="72" t="s">
        <v>357</v>
      </c>
      <c r="B18" s="73"/>
      <c r="C18" s="73"/>
      <c r="D18" s="86"/>
      <c r="F18" s="72" t="s">
        <v>357</v>
      </c>
      <c r="G18" s="87">
        <f>D18</f>
        <v>0</v>
      </c>
      <c r="H18" s="73"/>
      <c r="I18" s="86"/>
      <c r="K18" s="72" t="s">
        <v>357</v>
      </c>
      <c r="L18" s="87">
        <f>G18-I18</f>
        <v>0</v>
      </c>
      <c r="M18" s="43"/>
      <c r="N18" s="73"/>
      <c r="O18" s="86"/>
      <c r="Q18" s="72" t="s">
        <v>357</v>
      </c>
      <c r="R18" s="87">
        <f>L18-O18</f>
        <v>0</v>
      </c>
      <c r="S18" s="43"/>
      <c r="T18" s="73"/>
      <c r="U18" s="86"/>
      <c r="W18" s="72" t="s">
        <v>357</v>
      </c>
      <c r="X18" s="87">
        <f>R18-U18</f>
        <v>0</v>
      </c>
      <c r="Y18" s="43"/>
      <c r="Z18" s="73"/>
      <c r="AA18" s="86"/>
    </row>
    <row r="19" spans="1:27" x14ac:dyDescent="0.25">
      <c r="A19" s="72" t="s">
        <v>359</v>
      </c>
      <c r="B19" s="73"/>
      <c r="C19" s="73"/>
      <c r="D19" s="86"/>
      <c r="F19" s="72" t="s">
        <v>359</v>
      </c>
      <c r="G19" s="87">
        <f>D19</f>
        <v>0</v>
      </c>
      <c r="H19" s="73"/>
      <c r="I19" s="86"/>
      <c r="K19" s="72" t="s">
        <v>359</v>
      </c>
      <c r="L19" s="87">
        <f>G19-I19</f>
        <v>0</v>
      </c>
      <c r="M19" s="43"/>
      <c r="N19" s="73"/>
      <c r="O19" s="86"/>
      <c r="Q19" s="72" t="s">
        <v>359</v>
      </c>
      <c r="R19" s="87">
        <f>L19-O19</f>
        <v>0</v>
      </c>
      <c r="S19" s="43"/>
      <c r="T19" s="73"/>
      <c r="U19" s="86"/>
      <c r="W19" s="72" t="s">
        <v>359</v>
      </c>
      <c r="X19" s="87">
        <f>R19-U19</f>
        <v>0</v>
      </c>
      <c r="Y19" s="43"/>
      <c r="Z19" s="73"/>
      <c r="AA19" s="86"/>
    </row>
    <row r="20" spans="1:27" x14ac:dyDescent="0.25">
      <c r="A20" s="72" t="s">
        <v>397</v>
      </c>
      <c r="B20" s="73"/>
      <c r="C20" s="73"/>
      <c r="D20" s="86"/>
      <c r="F20" s="72" t="s">
        <v>397</v>
      </c>
      <c r="G20" s="87">
        <f>D20</f>
        <v>0</v>
      </c>
      <c r="H20" s="73"/>
      <c r="I20" s="86"/>
      <c r="K20" s="72" t="s">
        <v>397</v>
      </c>
      <c r="L20" s="87">
        <f>G20-I20</f>
        <v>0</v>
      </c>
      <c r="M20" s="43"/>
      <c r="N20" s="73"/>
      <c r="O20" s="86"/>
      <c r="Q20" s="72" t="s">
        <v>397</v>
      </c>
      <c r="R20" s="87">
        <f>L20-O20</f>
        <v>0</v>
      </c>
      <c r="S20" s="43"/>
      <c r="T20" s="73"/>
      <c r="U20" s="86"/>
      <c r="W20" s="72" t="s">
        <v>397</v>
      </c>
      <c r="X20" s="87">
        <f>R20-U20</f>
        <v>0</v>
      </c>
      <c r="Y20" s="43"/>
      <c r="Z20" s="73"/>
      <c r="AA20" s="86"/>
    </row>
    <row r="21" spans="1:27" x14ac:dyDescent="0.25">
      <c r="A21" s="72" t="s">
        <v>363</v>
      </c>
      <c r="B21" s="73"/>
      <c r="C21" s="73"/>
      <c r="D21" s="86"/>
      <c r="F21" s="72" t="s">
        <v>363</v>
      </c>
      <c r="G21" s="87">
        <f>D21</f>
        <v>0</v>
      </c>
      <c r="H21" s="73"/>
      <c r="I21" s="86"/>
      <c r="K21" s="72" t="s">
        <v>363</v>
      </c>
      <c r="L21" s="87">
        <f>G21-I21</f>
        <v>0</v>
      </c>
      <c r="M21" s="43"/>
      <c r="N21" s="73"/>
      <c r="O21" s="86"/>
      <c r="Q21" s="72" t="s">
        <v>363</v>
      </c>
      <c r="R21" s="87">
        <f>L21-O21</f>
        <v>0</v>
      </c>
      <c r="S21" s="43"/>
      <c r="T21" s="73"/>
      <c r="U21" s="86"/>
      <c r="W21" s="72" t="s">
        <v>363</v>
      </c>
      <c r="X21" s="87">
        <f>R21-U21</f>
        <v>0</v>
      </c>
      <c r="Y21" s="43"/>
      <c r="Z21" s="73"/>
      <c r="AA21" s="86"/>
    </row>
    <row r="22" spans="1:27" ht="15.75" thickBot="1" x14ac:dyDescent="0.3">
      <c r="A22" s="88" t="s">
        <v>365</v>
      </c>
      <c r="B22" s="89"/>
      <c r="C22" s="89"/>
      <c r="D22" s="90"/>
      <c r="F22" s="88" t="s">
        <v>365</v>
      </c>
      <c r="G22" s="91">
        <f>D22</f>
        <v>0</v>
      </c>
      <c r="H22" s="89"/>
      <c r="I22" s="90"/>
      <c r="K22" s="88" t="s">
        <v>365</v>
      </c>
      <c r="L22" s="91">
        <f>G22-I22</f>
        <v>0</v>
      </c>
      <c r="M22" s="79"/>
      <c r="N22" s="89"/>
      <c r="O22" s="90"/>
      <c r="Q22" s="88" t="s">
        <v>365</v>
      </c>
      <c r="R22" s="91">
        <f>L22-O22</f>
        <v>0</v>
      </c>
      <c r="S22" s="79"/>
      <c r="T22" s="89"/>
      <c r="U22" s="90"/>
      <c r="W22" s="88" t="s">
        <v>365</v>
      </c>
      <c r="X22" s="91">
        <f>R22-U22</f>
        <v>0</v>
      </c>
      <c r="Y22" s="79"/>
      <c r="Z22" s="89"/>
      <c r="AA22" s="90"/>
    </row>
    <row r="23" spans="1:27" ht="15.75" thickBot="1" x14ac:dyDescent="0.3"/>
    <row r="24" spans="1:27" x14ac:dyDescent="0.25">
      <c r="A24" s="71" t="s">
        <v>401</v>
      </c>
      <c r="B24" s="82"/>
      <c r="C24" s="82"/>
      <c r="D24" s="83">
        <f>D26+D27+D28+D29+D30</f>
        <v>0</v>
      </c>
      <c r="F24" s="71" t="s">
        <v>401</v>
      </c>
      <c r="G24" s="84">
        <f>D24</f>
        <v>0</v>
      </c>
      <c r="H24" s="82"/>
      <c r="I24" s="83">
        <f>I26+I27+I28+I29+I30</f>
        <v>0</v>
      </c>
      <c r="K24" s="71" t="s">
        <v>401</v>
      </c>
      <c r="L24" s="84">
        <f>G24-I24</f>
        <v>0</v>
      </c>
      <c r="M24" s="85"/>
      <c r="N24" s="82"/>
      <c r="O24" s="83">
        <f>O26+O27+O28+O29+O30</f>
        <v>0</v>
      </c>
      <c r="Q24" s="71" t="s">
        <v>401</v>
      </c>
      <c r="R24" s="84">
        <f>L24-O24</f>
        <v>0</v>
      </c>
      <c r="S24" s="85"/>
      <c r="T24" s="82"/>
      <c r="U24" s="83">
        <f>U26+U27+U28+U29+U30</f>
        <v>0</v>
      </c>
      <c r="W24" s="71" t="s">
        <v>401</v>
      </c>
      <c r="X24" s="84">
        <f>R24-U24</f>
        <v>0</v>
      </c>
      <c r="Y24" s="85"/>
      <c r="Z24" s="82"/>
      <c r="AA24" s="83">
        <f>AA26+AA27+AA28+AA29+AA30</f>
        <v>0</v>
      </c>
    </row>
    <row r="25" spans="1:27" x14ac:dyDescent="0.25">
      <c r="A25" s="72"/>
      <c r="B25" s="73"/>
      <c r="C25" s="73"/>
      <c r="D25" s="74"/>
      <c r="F25" s="72"/>
      <c r="G25" s="93"/>
      <c r="H25" s="73"/>
      <c r="I25" s="74"/>
      <c r="K25" s="72"/>
      <c r="L25" s="93"/>
      <c r="M25" s="43"/>
      <c r="N25" s="73"/>
      <c r="O25" s="74"/>
      <c r="Q25" s="72"/>
      <c r="R25" s="93"/>
      <c r="S25" s="43"/>
      <c r="T25" s="73"/>
      <c r="U25" s="74"/>
      <c r="W25" s="72"/>
      <c r="X25" s="93"/>
      <c r="Y25" s="43"/>
      <c r="Z25" s="73"/>
      <c r="AA25" s="74"/>
    </row>
    <row r="26" spans="1:27" x14ac:dyDescent="0.25">
      <c r="A26" s="72" t="s">
        <v>357</v>
      </c>
      <c r="B26" s="73"/>
      <c r="C26" s="73"/>
      <c r="D26" s="86"/>
      <c r="F26" s="72" t="s">
        <v>357</v>
      </c>
      <c r="G26" s="87">
        <f>D26</f>
        <v>0</v>
      </c>
      <c r="H26" s="73"/>
      <c r="I26" s="86"/>
      <c r="K26" s="72" t="s">
        <v>357</v>
      </c>
      <c r="L26" s="87">
        <f>G26-I26</f>
        <v>0</v>
      </c>
      <c r="M26" s="43"/>
      <c r="N26" s="73"/>
      <c r="O26" s="86"/>
      <c r="Q26" s="72" t="s">
        <v>357</v>
      </c>
      <c r="R26" s="87">
        <f>L26-O26</f>
        <v>0</v>
      </c>
      <c r="S26" s="43"/>
      <c r="T26" s="73"/>
      <c r="U26" s="86"/>
      <c r="W26" s="72" t="s">
        <v>357</v>
      </c>
      <c r="X26" s="87">
        <f>R26-U26</f>
        <v>0</v>
      </c>
      <c r="Y26" s="43"/>
      <c r="Z26" s="73"/>
      <c r="AA26" s="86"/>
    </row>
    <row r="27" spans="1:27" x14ac:dyDescent="0.25">
      <c r="A27" s="72" t="s">
        <v>359</v>
      </c>
      <c r="B27" s="73"/>
      <c r="C27" s="73"/>
      <c r="D27" s="86"/>
      <c r="F27" s="72" t="s">
        <v>359</v>
      </c>
      <c r="G27" s="87">
        <f>D27</f>
        <v>0</v>
      </c>
      <c r="H27" s="73"/>
      <c r="I27" s="86"/>
      <c r="K27" s="72" t="s">
        <v>359</v>
      </c>
      <c r="L27" s="87">
        <f>G27-I27</f>
        <v>0</v>
      </c>
      <c r="M27" s="43"/>
      <c r="N27" s="73"/>
      <c r="O27" s="86"/>
      <c r="Q27" s="72" t="s">
        <v>359</v>
      </c>
      <c r="R27" s="87">
        <f>L27-O27</f>
        <v>0</v>
      </c>
      <c r="S27" s="43"/>
      <c r="T27" s="73"/>
      <c r="U27" s="86"/>
      <c r="W27" s="72" t="s">
        <v>359</v>
      </c>
      <c r="X27" s="87">
        <f>R27-U27</f>
        <v>0</v>
      </c>
      <c r="Y27" s="43"/>
      <c r="Z27" s="73"/>
      <c r="AA27" s="86"/>
    </row>
    <row r="28" spans="1:27" x14ac:dyDescent="0.25">
      <c r="A28" s="72" t="s">
        <v>397</v>
      </c>
      <c r="B28" s="73"/>
      <c r="C28" s="73"/>
      <c r="D28" s="86"/>
      <c r="F28" s="72" t="s">
        <v>397</v>
      </c>
      <c r="G28" s="87">
        <f>D28</f>
        <v>0</v>
      </c>
      <c r="H28" s="73"/>
      <c r="I28" s="86"/>
      <c r="K28" s="72" t="s">
        <v>397</v>
      </c>
      <c r="L28" s="87">
        <f>G28-I28</f>
        <v>0</v>
      </c>
      <c r="M28" s="43"/>
      <c r="N28" s="73"/>
      <c r="O28" s="86"/>
      <c r="Q28" s="72" t="s">
        <v>397</v>
      </c>
      <c r="R28" s="87">
        <f>L28-O28</f>
        <v>0</v>
      </c>
      <c r="S28" s="43"/>
      <c r="T28" s="73"/>
      <c r="U28" s="86"/>
      <c r="W28" s="72" t="s">
        <v>397</v>
      </c>
      <c r="X28" s="87">
        <f>R28-U28</f>
        <v>0</v>
      </c>
      <c r="Y28" s="43"/>
      <c r="Z28" s="73"/>
      <c r="AA28" s="86"/>
    </row>
    <row r="29" spans="1:27" x14ac:dyDescent="0.25">
      <c r="A29" s="72" t="s">
        <v>363</v>
      </c>
      <c r="B29" s="73"/>
      <c r="C29" s="73"/>
      <c r="D29" s="86"/>
      <c r="F29" s="72" t="s">
        <v>363</v>
      </c>
      <c r="G29" s="87">
        <f>D29</f>
        <v>0</v>
      </c>
      <c r="H29" s="73"/>
      <c r="I29" s="86"/>
      <c r="K29" s="72" t="s">
        <v>363</v>
      </c>
      <c r="L29" s="87">
        <f>G29-I29</f>
        <v>0</v>
      </c>
      <c r="M29" s="43"/>
      <c r="N29" s="73"/>
      <c r="O29" s="86"/>
      <c r="Q29" s="72" t="s">
        <v>363</v>
      </c>
      <c r="R29" s="87">
        <f>L29-O29</f>
        <v>0</v>
      </c>
      <c r="S29" s="43"/>
      <c r="T29" s="73"/>
      <c r="U29" s="86"/>
      <c r="W29" s="72" t="s">
        <v>363</v>
      </c>
      <c r="X29" s="87">
        <f>R29-U29</f>
        <v>0</v>
      </c>
      <c r="Y29" s="43"/>
      <c r="Z29" s="73"/>
      <c r="AA29" s="86"/>
    </row>
    <row r="30" spans="1:27" ht="15.75" thickBot="1" x14ac:dyDescent="0.3">
      <c r="A30" s="88" t="s">
        <v>365</v>
      </c>
      <c r="B30" s="89"/>
      <c r="C30" s="89"/>
      <c r="D30" s="90"/>
      <c r="F30" s="88" t="s">
        <v>365</v>
      </c>
      <c r="G30" s="91">
        <f>D30</f>
        <v>0</v>
      </c>
      <c r="H30" s="89"/>
      <c r="I30" s="90"/>
      <c r="K30" s="88" t="s">
        <v>365</v>
      </c>
      <c r="L30" s="91">
        <f>G30-I30</f>
        <v>0</v>
      </c>
      <c r="M30" s="79"/>
      <c r="N30" s="89"/>
      <c r="O30" s="90"/>
      <c r="Q30" s="88" t="s">
        <v>365</v>
      </c>
      <c r="R30" s="91">
        <f>L30-O30</f>
        <v>0</v>
      </c>
      <c r="S30" s="79"/>
      <c r="T30" s="89"/>
      <c r="U30" s="90"/>
      <c r="W30" s="88" t="s">
        <v>365</v>
      </c>
      <c r="X30" s="91">
        <f>R30-U30</f>
        <v>0</v>
      </c>
      <c r="Y30" s="79"/>
      <c r="Z30" s="89"/>
      <c r="AA30" s="90"/>
    </row>
    <row r="31" spans="1:27" ht="15.75" thickBot="1" x14ac:dyDescent="0.3"/>
    <row r="32" spans="1:27" x14ac:dyDescent="0.25">
      <c r="A32" s="71" t="s">
        <v>402</v>
      </c>
      <c r="B32" s="82"/>
      <c r="C32" s="82"/>
      <c r="D32" s="83">
        <f>D34+D35+D36+D37+D38</f>
        <v>0</v>
      </c>
      <c r="F32" s="71" t="s">
        <v>402</v>
      </c>
      <c r="G32" s="84">
        <f>D32</f>
        <v>0</v>
      </c>
      <c r="H32" s="82"/>
      <c r="I32" s="83">
        <f>I34+I35+I36+I37+I38</f>
        <v>0</v>
      </c>
      <c r="K32" s="71" t="s">
        <v>402</v>
      </c>
      <c r="L32" s="84">
        <f>G32-I32</f>
        <v>0</v>
      </c>
      <c r="M32" s="85"/>
      <c r="N32" s="82"/>
      <c r="O32" s="83">
        <f>O34+O35+O36+O37+O38</f>
        <v>0</v>
      </c>
      <c r="Q32" s="71" t="s">
        <v>402</v>
      </c>
      <c r="R32" s="84">
        <f>L32-O32</f>
        <v>0</v>
      </c>
      <c r="S32" s="85"/>
      <c r="T32" s="82"/>
      <c r="U32" s="83">
        <f>U34+U35+U36+U37+U38</f>
        <v>0</v>
      </c>
      <c r="W32" s="71" t="s">
        <v>402</v>
      </c>
      <c r="X32" s="84">
        <f>R32-U32</f>
        <v>0</v>
      </c>
      <c r="Y32" s="85"/>
      <c r="Z32" s="82"/>
      <c r="AA32" s="83">
        <f>AA34+AA35+AA36+AA37+AA38</f>
        <v>0</v>
      </c>
    </row>
    <row r="33" spans="1:27" x14ac:dyDescent="0.25">
      <c r="A33" s="72"/>
      <c r="B33" s="73"/>
      <c r="C33" s="73"/>
      <c r="D33" s="74"/>
      <c r="F33" s="72"/>
      <c r="G33" s="93"/>
      <c r="H33" s="73"/>
      <c r="I33" s="74"/>
      <c r="K33" s="72"/>
      <c r="L33" s="93"/>
      <c r="M33" s="43"/>
      <c r="N33" s="73"/>
      <c r="O33" s="74"/>
      <c r="Q33" s="72"/>
      <c r="R33" s="93"/>
      <c r="S33" s="43"/>
      <c r="T33" s="73"/>
      <c r="U33" s="74"/>
      <c r="W33" s="72"/>
      <c r="X33" s="93"/>
      <c r="Y33" s="43"/>
      <c r="Z33" s="73"/>
      <c r="AA33" s="74"/>
    </row>
    <row r="34" spans="1:27" x14ac:dyDescent="0.25">
      <c r="A34" s="72" t="s">
        <v>357</v>
      </c>
      <c r="B34" s="73"/>
      <c r="C34" s="73"/>
      <c r="D34" s="86"/>
      <c r="F34" s="72" t="s">
        <v>357</v>
      </c>
      <c r="G34" s="87">
        <f>D34</f>
        <v>0</v>
      </c>
      <c r="H34" s="73"/>
      <c r="I34" s="86"/>
      <c r="K34" s="72" t="s">
        <v>357</v>
      </c>
      <c r="L34" s="87">
        <f>G34-I34</f>
        <v>0</v>
      </c>
      <c r="M34" s="43"/>
      <c r="N34" s="73"/>
      <c r="O34" s="86"/>
      <c r="Q34" s="72" t="s">
        <v>357</v>
      </c>
      <c r="R34" s="87">
        <f>L34-O34</f>
        <v>0</v>
      </c>
      <c r="S34" s="43"/>
      <c r="T34" s="73"/>
      <c r="U34" s="86"/>
      <c r="W34" s="72" t="s">
        <v>357</v>
      </c>
      <c r="X34" s="87">
        <f>R34-U34</f>
        <v>0</v>
      </c>
      <c r="Y34" s="43"/>
      <c r="Z34" s="73"/>
      <c r="AA34" s="86"/>
    </row>
    <row r="35" spans="1:27" x14ac:dyDescent="0.25">
      <c r="A35" s="72" t="s">
        <v>359</v>
      </c>
      <c r="B35" s="73"/>
      <c r="C35" s="73"/>
      <c r="D35" s="86"/>
      <c r="F35" s="72" t="s">
        <v>359</v>
      </c>
      <c r="G35" s="87">
        <f>D35</f>
        <v>0</v>
      </c>
      <c r="H35" s="73"/>
      <c r="I35" s="86"/>
      <c r="K35" s="72" t="s">
        <v>359</v>
      </c>
      <c r="L35" s="87">
        <f>G35-I35</f>
        <v>0</v>
      </c>
      <c r="M35" s="43"/>
      <c r="N35" s="73"/>
      <c r="O35" s="86"/>
      <c r="Q35" s="72" t="s">
        <v>359</v>
      </c>
      <c r="R35" s="87">
        <f>L35-O35</f>
        <v>0</v>
      </c>
      <c r="S35" s="43"/>
      <c r="T35" s="73"/>
      <c r="U35" s="86"/>
      <c r="W35" s="72" t="s">
        <v>359</v>
      </c>
      <c r="X35" s="87">
        <f>R35-U35</f>
        <v>0</v>
      </c>
      <c r="Y35" s="43"/>
      <c r="Z35" s="73"/>
      <c r="AA35" s="86"/>
    </row>
    <row r="36" spans="1:27" x14ac:dyDescent="0.25">
      <c r="A36" s="72" t="s">
        <v>397</v>
      </c>
      <c r="B36" s="73"/>
      <c r="C36" s="73"/>
      <c r="D36" s="86"/>
      <c r="F36" s="72" t="s">
        <v>397</v>
      </c>
      <c r="G36" s="87">
        <f>D36</f>
        <v>0</v>
      </c>
      <c r="H36" s="73"/>
      <c r="I36" s="86"/>
      <c r="K36" s="72" t="s">
        <v>397</v>
      </c>
      <c r="L36" s="87">
        <f>G36-I36</f>
        <v>0</v>
      </c>
      <c r="M36" s="43"/>
      <c r="N36" s="73"/>
      <c r="O36" s="86"/>
      <c r="Q36" s="72" t="s">
        <v>397</v>
      </c>
      <c r="R36" s="87">
        <f>L36-O36</f>
        <v>0</v>
      </c>
      <c r="S36" s="43"/>
      <c r="T36" s="73"/>
      <c r="U36" s="86"/>
      <c r="W36" s="72" t="s">
        <v>397</v>
      </c>
      <c r="X36" s="87">
        <f>R36-U36</f>
        <v>0</v>
      </c>
      <c r="Y36" s="43"/>
      <c r="Z36" s="73"/>
      <c r="AA36" s="86"/>
    </row>
    <row r="37" spans="1:27" x14ac:dyDescent="0.25">
      <c r="A37" s="72" t="s">
        <v>363</v>
      </c>
      <c r="B37" s="73"/>
      <c r="C37" s="73"/>
      <c r="D37" s="86"/>
      <c r="F37" s="72" t="s">
        <v>363</v>
      </c>
      <c r="G37" s="87">
        <f>D37</f>
        <v>0</v>
      </c>
      <c r="H37" s="73"/>
      <c r="I37" s="86"/>
      <c r="K37" s="72" t="s">
        <v>363</v>
      </c>
      <c r="L37" s="87">
        <f>G37-I37</f>
        <v>0</v>
      </c>
      <c r="M37" s="43"/>
      <c r="N37" s="73"/>
      <c r="O37" s="86"/>
      <c r="Q37" s="72" t="s">
        <v>363</v>
      </c>
      <c r="R37" s="87">
        <f>L37-O37</f>
        <v>0</v>
      </c>
      <c r="S37" s="43"/>
      <c r="T37" s="73"/>
      <c r="U37" s="86"/>
      <c r="W37" s="72" t="s">
        <v>363</v>
      </c>
      <c r="X37" s="87">
        <f>R37-U37</f>
        <v>0</v>
      </c>
      <c r="Y37" s="43"/>
      <c r="Z37" s="73"/>
      <c r="AA37" s="86"/>
    </row>
    <row r="38" spans="1:27" ht="15.75" thickBot="1" x14ac:dyDescent="0.3">
      <c r="A38" s="88" t="s">
        <v>365</v>
      </c>
      <c r="B38" s="89"/>
      <c r="C38" s="89"/>
      <c r="D38" s="90"/>
      <c r="F38" s="88" t="s">
        <v>365</v>
      </c>
      <c r="G38" s="91">
        <f>D38</f>
        <v>0</v>
      </c>
      <c r="H38" s="89"/>
      <c r="I38" s="90"/>
      <c r="K38" s="88" t="s">
        <v>365</v>
      </c>
      <c r="L38" s="91">
        <f>G38-I38</f>
        <v>0</v>
      </c>
      <c r="M38" s="79"/>
      <c r="N38" s="89"/>
      <c r="O38" s="90"/>
      <c r="Q38" s="88" t="s">
        <v>365</v>
      </c>
      <c r="R38" s="91">
        <f>L38-O38</f>
        <v>0</v>
      </c>
      <c r="S38" s="79"/>
      <c r="T38" s="89"/>
      <c r="U38" s="90"/>
      <c r="W38" s="88" t="s">
        <v>365</v>
      </c>
      <c r="X38" s="91">
        <f>R38-U38</f>
        <v>0</v>
      </c>
      <c r="Y38" s="79"/>
      <c r="Z38" s="89"/>
      <c r="AA38" s="90"/>
    </row>
  </sheetData>
  <sheetProtection algorithmName="SHA-512" hashValue="4Uiy/h94rkz/hptE0eHOjibOz+qFKnzInIQim31EnwMM83gcYVPjN2XklTBobCyidNAGEixefnZT4j0WkCuqYA==" saltValue="Sb1DjrtToE72i0o8/xAXEg==" spinCount="100000" sheet="1" objects="1" scenarios="1"/>
  <protectedRanges>
    <protectedRange sqref="AA26:AA30 AA34:AA38 AA10:AA14 AA18:AA22" name="Range5"/>
    <protectedRange sqref="U26:U30 U34:U38 U10:U14 U18:U22" name="Range4"/>
    <protectedRange sqref="O26:O30 O34:O38 O10:O14 O18:O22" name="Range3"/>
    <protectedRange sqref="I26:I30 I34:I38 I10:I14 I18:I22" name="Range2"/>
    <protectedRange sqref="D26:D30 D34:D38 D10:D14 D18:D22" name="Range1"/>
  </protectedRanges>
  <mergeCells count="10">
    <mergeCell ref="A1:D1"/>
    <mergeCell ref="F1:I1"/>
    <mergeCell ref="K1:O1"/>
    <mergeCell ref="Q1:U1"/>
    <mergeCell ref="W1:AA1"/>
    <mergeCell ref="B2:D2"/>
    <mergeCell ref="G2:I2"/>
    <mergeCell ref="L2:O2"/>
    <mergeCell ref="R2:U2"/>
    <mergeCell ref="X2:AA2"/>
  </mergeCells>
  <conditionalFormatting sqref="D5">
    <cfRule type="cellIs" dxfId="9" priority="1" operator="equal">
      <formula>$B$5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FY26 ALLOCATIONS</vt:lpstr>
      <vt:lpstr>BUDGET SUMMARY</vt:lpstr>
      <vt:lpstr>BUDGET SUMMARY MATRIX</vt:lpstr>
      <vt:lpstr>A - STATE AID</vt:lpstr>
      <vt:lpstr>SADJ - SALARY ADJUSTMENT</vt:lpstr>
      <vt:lpstr>LOCAL</vt:lpstr>
      <vt:lpstr>D - HARRIS</vt:lpstr>
      <vt:lpstr>VP - VOCATIONAL (PILOT)</vt:lpstr>
      <vt:lpstr>MT - MULTI-SYSTEMIC</vt:lpstr>
      <vt:lpstr>B - BORDER</vt:lpstr>
      <vt:lpstr>M - SNDP</vt:lpstr>
      <vt:lpstr>S - PREV&amp;INTER.</vt:lpstr>
      <vt:lpstr>DSARES - DSA RESIDENTIAL</vt:lpstr>
      <vt:lpstr>DSADET - DSA DETENTION</vt:lpstr>
      <vt:lpstr>DSACP - DSA COMM PRGMS</vt:lpstr>
      <vt:lpstr>DSASUP - DSA SUPPLEMENT</vt:lpstr>
      <vt:lpstr>S&amp;E - Supp &amp; Emergent</vt:lpstr>
      <vt:lpstr>PA - PREA</vt:lpstr>
      <vt:lpstr>Q1 EXPEND. MATRIX</vt:lpstr>
      <vt:lpstr>Q2 EXPEND. MATRIX</vt:lpstr>
      <vt:lpstr>Q3 EXPEND. MATRIX</vt:lpstr>
      <vt:lpstr>Q4 EXPEND. MATRIX</vt:lpstr>
      <vt:lpstr>YTD EXPEND. SUMMARY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Gonzalez</dc:creator>
  <cp:lastModifiedBy>Tonya Gonzalez</cp:lastModifiedBy>
  <dcterms:created xsi:type="dcterms:W3CDTF">2022-06-29T21:18:58Z</dcterms:created>
  <dcterms:modified xsi:type="dcterms:W3CDTF">2025-07-22T22:13:34Z</dcterms:modified>
</cp:coreProperties>
</file>